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D179471-1E2D-4E98-BD5F-98C1E1CAB3E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2" l="1"/>
  <c r="X508" i="2"/>
  <c r="BO507" i="2"/>
  <c r="BM507" i="2"/>
  <c r="Y507" i="2"/>
  <c r="AB520" i="2" s="1"/>
  <c r="X504" i="2"/>
  <c r="X503" i="2"/>
  <c r="BO502" i="2"/>
  <c r="BM502" i="2"/>
  <c r="Y502" i="2"/>
  <c r="BN502" i="2" s="1"/>
  <c r="BO501" i="2"/>
  <c r="BM501" i="2"/>
  <c r="Y501" i="2"/>
  <c r="BP501" i="2" s="1"/>
  <c r="X499" i="2"/>
  <c r="X498" i="2"/>
  <c r="BO497" i="2"/>
  <c r="BM497" i="2"/>
  <c r="Y497" i="2"/>
  <c r="BN497" i="2" s="1"/>
  <c r="BP496" i="2"/>
  <c r="BO496" i="2"/>
  <c r="BM496" i="2"/>
  <c r="Y496" i="2"/>
  <c r="BN496" i="2" s="1"/>
  <c r="X494" i="2"/>
  <c r="X493" i="2"/>
  <c r="BO492" i="2"/>
  <c r="BM492" i="2"/>
  <c r="Y492" i="2"/>
  <c r="Z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BP486" i="2" s="1"/>
  <c r="BO485" i="2"/>
  <c r="BM485" i="2"/>
  <c r="Y485" i="2"/>
  <c r="BP485" i="2" s="1"/>
  <c r="BO484" i="2"/>
  <c r="BM484" i="2"/>
  <c r="Y484" i="2"/>
  <c r="Z484" i="2" s="1"/>
  <c r="X482" i="2"/>
  <c r="X481" i="2"/>
  <c r="BO480" i="2"/>
  <c r="BM480" i="2"/>
  <c r="Y480" i="2"/>
  <c r="BP480" i="2" s="1"/>
  <c r="BO479" i="2"/>
  <c r="BM479" i="2"/>
  <c r="Y479" i="2"/>
  <c r="BP479" i="2" s="1"/>
  <c r="BO478" i="2"/>
  <c r="BM478" i="2"/>
  <c r="Y478" i="2"/>
  <c r="Z478" i="2" s="1"/>
  <c r="BO477" i="2"/>
  <c r="BM477" i="2"/>
  <c r="Y477" i="2"/>
  <c r="AA520" i="2" s="1"/>
  <c r="X473" i="2"/>
  <c r="X472" i="2"/>
  <c r="BO471" i="2"/>
  <c r="BM471" i="2"/>
  <c r="Y471" i="2"/>
  <c r="BP471" i="2" s="1"/>
  <c r="P471" i="2"/>
  <c r="BO470" i="2"/>
  <c r="BM470" i="2"/>
  <c r="Y470" i="2"/>
  <c r="BP470" i="2" s="1"/>
  <c r="P470" i="2"/>
  <c r="BO469" i="2"/>
  <c r="BM469" i="2"/>
  <c r="Y469" i="2"/>
  <c r="Z469" i="2" s="1"/>
  <c r="P469" i="2"/>
  <c r="X467" i="2"/>
  <c r="X466" i="2"/>
  <c r="BO465" i="2"/>
  <c r="BM465" i="2"/>
  <c r="Y465" i="2"/>
  <c r="BP465" i="2" s="1"/>
  <c r="P465" i="2"/>
  <c r="BO464" i="2"/>
  <c r="BM464" i="2"/>
  <c r="Z464" i="2"/>
  <c r="Y464" i="2"/>
  <c r="BP464" i="2" s="1"/>
  <c r="P464" i="2"/>
  <c r="BO463" i="2"/>
  <c r="BM463" i="2"/>
  <c r="Y463" i="2"/>
  <c r="BP463" i="2" s="1"/>
  <c r="P463" i="2"/>
  <c r="BP462" i="2"/>
  <c r="BO462" i="2"/>
  <c r="BM462" i="2"/>
  <c r="Y462" i="2"/>
  <c r="BN462" i="2" s="1"/>
  <c r="P462" i="2"/>
  <c r="BO461" i="2"/>
  <c r="BM461" i="2"/>
  <c r="Y461" i="2"/>
  <c r="BP461" i="2" s="1"/>
  <c r="P461" i="2"/>
  <c r="BO460" i="2"/>
  <c r="BM460" i="2"/>
  <c r="Y460" i="2"/>
  <c r="BP460" i="2" s="1"/>
  <c r="P460" i="2"/>
  <c r="BO459" i="2"/>
  <c r="BM459" i="2"/>
  <c r="Y459" i="2"/>
  <c r="Z459" i="2" s="1"/>
  <c r="P459" i="2"/>
  <c r="X457" i="2"/>
  <c r="X456" i="2"/>
  <c r="BO455" i="2"/>
  <c r="BM455" i="2"/>
  <c r="Z455" i="2"/>
  <c r="Y455" i="2"/>
  <c r="BN455" i="2" s="1"/>
  <c r="P455" i="2"/>
  <c r="BO454" i="2"/>
  <c r="BN454" i="2"/>
  <c r="BM454" i="2"/>
  <c r="Z454" i="2"/>
  <c r="Y454" i="2"/>
  <c r="P454" i="2"/>
  <c r="BO453" i="2"/>
  <c r="BM453" i="2"/>
  <c r="Y453" i="2"/>
  <c r="Y456" i="2" s="1"/>
  <c r="P453" i="2"/>
  <c r="X451" i="2"/>
  <c r="X450" i="2"/>
  <c r="BO449" i="2"/>
  <c r="BM449" i="2"/>
  <c r="Y449" i="2"/>
  <c r="BN449" i="2" s="1"/>
  <c r="P449" i="2"/>
  <c r="BO448" i="2"/>
  <c r="BM448" i="2"/>
  <c r="Y448" i="2"/>
  <c r="BN448" i="2" s="1"/>
  <c r="P448" i="2"/>
  <c r="BO447" i="2"/>
  <c r="BM447" i="2"/>
  <c r="Y447" i="2"/>
  <c r="BN447" i="2" s="1"/>
  <c r="P447" i="2"/>
  <c r="BO446" i="2"/>
  <c r="BM446" i="2"/>
  <c r="Y446" i="2"/>
  <c r="BP446" i="2" s="1"/>
  <c r="P446" i="2"/>
  <c r="BO445" i="2"/>
  <c r="BM445" i="2"/>
  <c r="Y445" i="2"/>
  <c r="BN445" i="2" s="1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P440" i="2"/>
  <c r="BO439" i="2"/>
  <c r="BM439" i="2"/>
  <c r="Z439" i="2"/>
  <c r="Y439" i="2"/>
  <c r="BN439" i="2" s="1"/>
  <c r="P439" i="2"/>
  <c r="BO438" i="2"/>
  <c r="BM438" i="2"/>
  <c r="Y438" i="2"/>
  <c r="BP438" i="2" s="1"/>
  <c r="BO437" i="2"/>
  <c r="BM437" i="2"/>
  <c r="Z437" i="2"/>
  <c r="Y437" i="2"/>
  <c r="BN437" i="2" s="1"/>
  <c r="P437" i="2"/>
  <c r="BO436" i="2"/>
  <c r="BN436" i="2"/>
  <c r="BM436" i="2"/>
  <c r="Z436" i="2"/>
  <c r="Y436" i="2"/>
  <c r="BP436" i="2" s="1"/>
  <c r="P436" i="2"/>
  <c r="BO435" i="2"/>
  <c r="BN435" i="2"/>
  <c r="BM435" i="2"/>
  <c r="Z435" i="2"/>
  <c r="Y435" i="2"/>
  <c r="Z520" i="2" s="1"/>
  <c r="P435" i="2"/>
  <c r="X431" i="2"/>
  <c r="X430" i="2"/>
  <c r="BO429" i="2"/>
  <c r="BM429" i="2"/>
  <c r="Y429" i="2"/>
  <c r="BN429" i="2" s="1"/>
  <c r="P429" i="2"/>
  <c r="X426" i="2"/>
  <c r="X425" i="2"/>
  <c r="BO424" i="2"/>
  <c r="BM424" i="2"/>
  <c r="Y424" i="2"/>
  <c r="X520" i="2" s="1"/>
  <c r="P424" i="2"/>
  <c r="X421" i="2"/>
  <c r="X420" i="2"/>
  <c r="BO419" i="2"/>
  <c r="BM419" i="2"/>
  <c r="Y419" i="2"/>
  <c r="BP419" i="2" s="1"/>
  <c r="P419" i="2"/>
  <c r="BO418" i="2"/>
  <c r="BM418" i="2"/>
  <c r="Y418" i="2"/>
  <c r="BN418" i="2" s="1"/>
  <c r="P418" i="2"/>
  <c r="BO417" i="2"/>
  <c r="BM417" i="2"/>
  <c r="Y417" i="2"/>
  <c r="BP417" i="2" s="1"/>
  <c r="P417" i="2"/>
  <c r="BO416" i="2"/>
  <c r="BM416" i="2"/>
  <c r="Y416" i="2"/>
  <c r="Y420" i="2" s="1"/>
  <c r="P416" i="2"/>
  <c r="X414" i="2"/>
  <c r="X413" i="2"/>
  <c r="BO412" i="2"/>
  <c r="BM412" i="2"/>
  <c r="Y412" i="2"/>
  <c r="BP412" i="2" s="1"/>
  <c r="P412" i="2"/>
  <c r="X409" i="2"/>
  <c r="X408" i="2"/>
  <c r="BO407" i="2"/>
  <c r="BM407" i="2"/>
  <c r="Y407" i="2"/>
  <c r="BN407" i="2" s="1"/>
  <c r="P407" i="2"/>
  <c r="BO406" i="2"/>
  <c r="BM406" i="2"/>
  <c r="Y406" i="2"/>
  <c r="BP406" i="2" s="1"/>
  <c r="P406" i="2"/>
  <c r="X404" i="2"/>
  <c r="X403" i="2"/>
  <c r="BO402" i="2"/>
  <c r="BM402" i="2"/>
  <c r="Y402" i="2"/>
  <c r="Z402" i="2" s="1"/>
  <c r="P402" i="2"/>
  <c r="BO401" i="2"/>
  <c r="BM401" i="2"/>
  <c r="Y401" i="2"/>
  <c r="BP401" i="2" s="1"/>
  <c r="P401" i="2"/>
  <c r="BO400" i="2"/>
  <c r="BM400" i="2"/>
  <c r="Z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P398" i="2" s="1"/>
  <c r="P398" i="2"/>
  <c r="BO397" i="2"/>
  <c r="BM397" i="2"/>
  <c r="Y397" i="2"/>
  <c r="BN397" i="2" s="1"/>
  <c r="P397" i="2"/>
  <c r="BO396" i="2"/>
  <c r="BM396" i="2"/>
  <c r="Z396" i="2"/>
  <c r="Y396" i="2"/>
  <c r="BP396" i="2" s="1"/>
  <c r="P396" i="2"/>
  <c r="BO395" i="2"/>
  <c r="BN395" i="2"/>
  <c r="BM395" i="2"/>
  <c r="Z395" i="2"/>
  <c r="Y395" i="2"/>
  <c r="BP395" i="2" s="1"/>
  <c r="P395" i="2"/>
  <c r="BO394" i="2"/>
  <c r="BM394" i="2"/>
  <c r="Y394" i="2"/>
  <c r="BN394" i="2" s="1"/>
  <c r="P394" i="2"/>
  <c r="BO393" i="2"/>
  <c r="BM393" i="2"/>
  <c r="Y393" i="2"/>
  <c r="V520" i="2" s="1"/>
  <c r="P393" i="2"/>
  <c r="X389" i="2"/>
  <c r="X388" i="2"/>
  <c r="BO387" i="2"/>
  <c r="BM387" i="2"/>
  <c r="Y387" i="2"/>
  <c r="Y388" i="2" s="1"/>
  <c r="P387" i="2"/>
  <c r="X385" i="2"/>
  <c r="X384" i="2"/>
  <c r="BP383" i="2"/>
  <c r="BO383" i="2"/>
  <c r="BM383" i="2"/>
  <c r="Y383" i="2"/>
  <c r="P383" i="2"/>
  <c r="BO382" i="2"/>
  <c r="BM382" i="2"/>
  <c r="Y382" i="2"/>
  <c r="BP382" i="2" s="1"/>
  <c r="P382" i="2"/>
  <c r="X380" i="2"/>
  <c r="X379" i="2"/>
  <c r="BO378" i="2"/>
  <c r="BM378" i="2"/>
  <c r="Z378" i="2"/>
  <c r="Z379" i="2" s="1"/>
  <c r="Y378" i="2"/>
  <c r="Y380" i="2" s="1"/>
  <c r="P378" i="2"/>
  <c r="X376" i="2"/>
  <c r="X375" i="2"/>
  <c r="BO374" i="2"/>
  <c r="BM374" i="2"/>
  <c r="Y374" i="2"/>
  <c r="P374" i="2"/>
  <c r="BO373" i="2"/>
  <c r="BM373" i="2"/>
  <c r="Z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Y375" i="2" s="1"/>
  <c r="P371" i="2"/>
  <c r="Y368" i="2"/>
  <c r="X368" i="2"/>
  <c r="X367" i="2"/>
  <c r="BO366" i="2"/>
  <c r="BM366" i="2"/>
  <c r="Y366" i="2"/>
  <c r="Y367" i="2" s="1"/>
  <c r="P366" i="2"/>
  <c r="X364" i="2"/>
  <c r="X363" i="2"/>
  <c r="BO362" i="2"/>
  <c r="BN362" i="2"/>
  <c r="BM362" i="2"/>
  <c r="Z362" i="2"/>
  <c r="Y362" i="2"/>
  <c r="P362" i="2"/>
  <c r="BO361" i="2"/>
  <c r="BN361" i="2"/>
  <c r="BM361" i="2"/>
  <c r="Z361" i="2"/>
  <c r="Z363" i="2" s="1"/>
  <c r="Y361" i="2"/>
  <c r="BP361" i="2" s="1"/>
  <c r="P361" i="2"/>
  <c r="X359" i="2"/>
  <c r="X358" i="2"/>
  <c r="BP357" i="2"/>
  <c r="BO357" i="2"/>
  <c r="BM357" i="2"/>
  <c r="Y357" i="2"/>
  <c r="BN357" i="2" s="1"/>
  <c r="P357" i="2"/>
  <c r="BO356" i="2"/>
  <c r="BM356" i="2"/>
  <c r="Y356" i="2"/>
  <c r="Z356" i="2" s="1"/>
  <c r="P356" i="2"/>
  <c r="X354" i="2"/>
  <c r="X353" i="2"/>
  <c r="BP352" i="2"/>
  <c r="BO352" i="2"/>
  <c r="BN352" i="2"/>
  <c r="BM352" i="2"/>
  <c r="Z352" i="2"/>
  <c r="Y352" i="2"/>
  <c r="P352" i="2"/>
  <c r="BO351" i="2"/>
  <c r="BM351" i="2"/>
  <c r="Y351" i="2"/>
  <c r="BP351" i="2" s="1"/>
  <c r="P351" i="2"/>
  <c r="BO350" i="2"/>
  <c r="BM350" i="2"/>
  <c r="Z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BP348" i="2" s="1"/>
  <c r="P348" i="2"/>
  <c r="BP347" i="2"/>
  <c r="BO347" i="2"/>
  <c r="BM347" i="2"/>
  <c r="Y347" i="2"/>
  <c r="BN347" i="2" s="1"/>
  <c r="P347" i="2"/>
  <c r="BO346" i="2"/>
  <c r="BM346" i="2"/>
  <c r="Y346" i="2"/>
  <c r="P346" i="2"/>
  <c r="X342" i="2"/>
  <c r="X341" i="2"/>
  <c r="BP340" i="2"/>
  <c r="BO340" i="2"/>
  <c r="BN340" i="2"/>
  <c r="BM340" i="2"/>
  <c r="Z340" i="2"/>
  <c r="Y340" i="2"/>
  <c r="P340" i="2"/>
  <c r="BO339" i="2"/>
  <c r="BM339" i="2"/>
  <c r="Y339" i="2"/>
  <c r="BP339" i="2" s="1"/>
  <c r="P339" i="2"/>
  <c r="BO338" i="2"/>
  <c r="BM338" i="2"/>
  <c r="Z338" i="2"/>
  <c r="Y338" i="2"/>
  <c r="S520" i="2" s="1"/>
  <c r="P338" i="2"/>
  <c r="X335" i="2"/>
  <c r="X334" i="2"/>
  <c r="BO333" i="2"/>
  <c r="BM333" i="2"/>
  <c r="Y333" i="2"/>
  <c r="BP333" i="2" s="1"/>
  <c r="P333" i="2"/>
  <c r="BO332" i="2"/>
  <c r="BM332" i="2"/>
  <c r="Y332" i="2"/>
  <c r="Z332" i="2" s="1"/>
  <c r="P332" i="2"/>
  <c r="BO331" i="2"/>
  <c r="BM331" i="2"/>
  <c r="Y331" i="2"/>
  <c r="Y335" i="2" s="1"/>
  <c r="P331" i="2"/>
  <c r="X329" i="2"/>
  <c r="X328" i="2"/>
  <c r="BO327" i="2"/>
  <c r="BM327" i="2"/>
  <c r="Y327" i="2"/>
  <c r="BP327" i="2" s="1"/>
  <c r="P327" i="2"/>
  <c r="BO326" i="2"/>
  <c r="BM326" i="2"/>
  <c r="Y326" i="2"/>
  <c r="BP326" i="2" s="1"/>
  <c r="P326" i="2"/>
  <c r="BO325" i="2"/>
  <c r="BM325" i="2"/>
  <c r="Y325" i="2"/>
  <c r="BO324" i="2"/>
  <c r="BM324" i="2"/>
  <c r="Y324" i="2"/>
  <c r="BP324" i="2" s="1"/>
  <c r="X322" i="2"/>
  <c r="X321" i="2"/>
  <c r="BO320" i="2"/>
  <c r="BM320" i="2"/>
  <c r="Y320" i="2"/>
  <c r="BP320" i="2" s="1"/>
  <c r="P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Z312" i="2" s="1"/>
  <c r="P312" i="2"/>
  <c r="BO311" i="2"/>
  <c r="BM311" i="2"/>
  <c r="Y311" i="2"/>
  <c r="BP311" i="2" s="1"/>
  <c r="P311" i="2"/>
  <c r="BP310" i="2"/>
  <c r="BO310" i="2"/>
  <c r="BN310" i="2"/>
  <c r="BM310" i="2"/>
  <c r="Z310" i="2"/>
  <c r="Y310" i="2"/>
  <c r="P310" i="2"/>
  <c r="X308" i="2"/>
  <c r="X307" i="2"/>
  <c r="BO306" i="2"/>
  <c r="BN306" i="2"/>
  <c r="BM306" i="2"/>
  <c r="Z306" i="2"/>
  <c r="Y306" i="2"/>
  <c r="BP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BP303" i="2" s="1"/>
  <c r="P303" i="2"/>
  <c r="BO302" i="2"/>
  <c r="BM302" i="2"/>
  <c r="Y302" i="2"/>
  <c r="Z302" i="2" s="1"/>
  <c r="P302" i="2"/>
  <c r="BO301" i="2"/>
  <c r="BM301" i="2"/>
  <c r="Y301" i="2"/>
  <c r="Y307" i="2" s="1"/>
  <c r="P301" i="2"/>
  <c r="BP300" i="2"/>
  <c r="BO300" i="2"/>
  <c r="BN300" i="2"/>
  <c r="BM300" i="2"/>
  <c r="Z300" i="2"/>
  <c r="Y300" i="2"/>
  <c r="P300" i="2"/>
  <c r="X298" i="2"/>
  <c r="X297" i="2"/>
  <c r="BO296" i="2"/>
  <c r="BN296" i="2"/>
  <c r="BM296" i="2"/>
  <c r="Z296" i="2"/>
  <c r="Y296" i="2"/>
  <c r="BP296" i="2" s="1"/>
  <c r="P296" i="2"/>
  <c r="BO295" i="2"/>
  <c r="BM295" i="2"/>
  <c r="Y295" i="2"/>
  <c r="BP295" i="2" s="1"/>
  <c r="P295" i="2"/>
  <c r="BO294" i="2"/>
  <c r="BM294" i="2"/>
  <c r="Y294" i="2"/>
  <c r="BP294" i="2" s="1"/>
  <c r="P294" i="2"/>
  <c r="BO293" i="2"/>
  <c r="BM293" i="2"/>
  <c r="Y293" i="2"/>
  <c r="BP293" i="2" s="1"/>
  <c r="P293" i="2"/>
  <c r="BO292" i="2"/>
  <c r="BM292" i="2"/>
  <c r="Y292" i="2"/>
  <c r="Z292" i="2" s="1"/>
  <c r="P292" i="2"/>
  <c r="BO291" i="2"/>
  <c r="BM291" i="2"/>
  <c r="Y291" i="2"/>
  <c r="Y297" i="2" s="1"/>
  <c r="P291" i="2"/>
  <c r="Y288" i="2"/>
  <c r="X288" i="2"/>
  <c r="X287" i="2"/>
  <c r="BO286" i="2"/>
  <c r="BN286" i="2"/>
  <c r="BM286" i="2"/>
  <c r="Z286" i="2"/>
  <c r="Z287" i="2" s="1"/>
  <c r="Y286" i="2"/>
  <c r="Q520" i="2" s="1"/>
  <c r="P286" i="2"/>
  <c r="X283" i="2"/>
  <c r="X282" i="2"/>
  <c r="BO281" i="2"/>
  <c r="BN281" i="2"/>
  <c r="BM281" i="2"/>
  <c r="Z281" i="2"/>
  <c r="Z282" i="2" s="1"/>
  <c r="Y281" i="2"/>
  <c r="Y283" i="2" s="1"/>
  <c r="P281" i="2"/>
  <c r="X279" i="2"/>
  <c r="X278" i="2"/>
  <c r="BO277" i="2"/>
  <c r="BM277" i="2"/>
  <c r="Y277" i="2"/>
  <c r="Y278" i="2" s="1"/>
  <c r="P277" i="2"/>
  <c r="X274" i="2"/>
  <c r="X273" i="2"/>
  <c r="BO272" i="2"/>
  <c r="BN272" i="2"/>
  <c r="BM272" i="2"/>
  <c r="Z272" i="2"/>
  <c r="Y272" i="2"/>
  <c r="BP272" i="2" s="1"/>
  <c r="P272" i="2"/>
  <c r="BO271" i="2"/>
  <c r="BN271" i="2"/>
  <c r="BM271" i="2"/>
  <c r="Z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Z265" i="2" s="1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Y267" i="2" s="1"/>
  <c r="P262" i="2"/>
  <c r="X259" i="2"/>
  <c r="X258" i="2"/>
  <c r="BO257" i="2"/>
  <c r="BM257" i="2"/>
  <c r="Y257" i="2"/>
  <c r="BP257" i="2" s="1"/>
  <c r="P257" i="2"/>
  <c r="BO256" i="2"/>
  <c r="BM256" i="2"/>
  <c r="Z256" i="2"/>
  <c r="Y256" i="2"/>
  <c r="BN256" i="2" s="1"/>
  <c r="P256" i="2"/>
  <c r="BO255" i="2"/>
  <c r="BN255" i="2"/>
  <c r="BM255" i="2"/>
  <c r="Z255" i="2"/>
  <c r="Y255" i="2"/>
  <c r="BP255" i="2" s="1"/>
  <c r="P255" i="2"/>
  <c r="BO254" i="2"/>
  <c r="BN254" i="2"/>
  <c r="BM254" i="2"/>
  <c r="Z254" i="2"/>
  <c r="Y254" i="2"/>
  <c r="BP254" i="2" s="1"/>
  <c r="P254" i="2"/>
  <c r="BO253" i="2"/>
  <c r="BM253" i="2"/>
  <c r="Y253" i="2"/>
  <c r="BP253" i="2" s="1"/>
  <c r="P253" i="2"/>
  <c r="X250" i="2"/>
  <c r="X249" i="2"/>
  <c r="BO248" i="2"/>
  <c r="BM248" i="2"/>
  <c r="Y248" i="2"/>
  <c r="Z248" i="2" s="1"/>
  <c r="P248" i="2"/>
  <c r="BO247" i="2"/>
  <c r="BM247" i="2"/>
  <c r="Y247" i="2"/>
  <c r="BN247" i="2" s="1"/>
  <c r="P247" i="2"/>
  <c r="BO246" i="2"/>
  <c r="BM246" i="2"/>
  <c r="Y246" i="2"/>
  <c r="BP246" i="2" s="1"/>
  <c r="P246" i="2"/>
  <c r="BO245" i="2"/>
  <c r="BM245" i="2"/>
  <c r="Y245" i="2"/>
  <c r="BN245" i="2" s="1"/>
  <c r="BO244" i="2"/>
  <c r="BM244" i="2"/>
  <c r="Y244" i="2"/>
  <c r="Y250" i="2" s="1"/>
  <c r="P244" i="2"/>
  <c r="X242" i="2"/>
  <c r="X241" i="2"/>
  <c r="BO240" i="2"/>
  <c r="BM240" i="2"/>
  <c r="Z240" i="2"/>
  <c r="Z241" i="2" s="1"/>
  <c r="Y240" i="2"/>
  <c r="Y242" i="2" s="1"/>
  <c r="X238" i="2"/>
  <c r="X237" i="2"/>
  <c r="BO236" i="2"/>
  <c r="BM236" i="2"/>
  <c r="Y236" i="2"/>
  <c r="BP236" i="2" s="1"/>
  <c r="P236" i="2"/>
  <c r="BO235" i="2"/>
  <c r="BM235" i="2"/>
  <c r="Z235" i="2"/>
  <c r="Y235" i="2"/>
  <c r="BN235" i="2" s="1"/>
  <c r="P235" i="2"/>
  <c r="X233" i="2"/>
  <c r="X232" i="2"/>
  <c r="BO231" i="2"/>
  <c r="BM231" i="2"/>
  <c r="Y231" i="2"/>
  <c r="P231" i="2"/>
  <c r="BO230" i="2"/>
  <c r="BM230" i="2"/>
  <c r="Y230" i="2"/>
  <c r="P230" i="2"/>
  <c r="BP229" i="2"/>
  <c r="BO229" i="2"/>
  <c r="BM229" i="2"/>
  <c r="Y229" i="2"/>
  <c r="BN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Z225" i="2"/>
  <c r="Y225" i="2"/>
  <c r="P225" i="2"/>
  <c r="X222" i="2"/>
  <c r="X221" i="2"/>
  <c r="BO220" i="2"/>
  <c r="BM220" i="2"/>
  <c r="Z220" i="2"/>
  <c r="Y220" i="2"/>
  <c r="BP220" i="2" s="1"/>
  <c r="P220" i="2"/>
  <c r="BO219" i="2"/>
  <c r="BN219" i="2"/>
  <c r="BM219" i="2"/>
  <c r="Z219" i="2"/>
  <c r="Z221" i="2" s="1"/>
  <c r="Y219" i="2"/>
  <c r="Y221" i="2" s="1"/>
  <c r="P219" i="2"/>
  <c r="X217" i="2"/>
  <c r="X216" i="2"/>
  <c r="BO215" i="2"/>
  <c r="BM215" i="2"/>
  <c r="Y215" i="2"/>
  <c r="BP215" i="2" s="1"/>
  <c r="P215" i="2"/>
  <c r="BO214" i="2"/>
  <c r="BM214" i="2"/>
  <c r="Y214" i="2"/>
  <c r="BP214" i="2" s="1"/>
  <c r="P214" i="2"/>
  <c r="BP213" i="2"/>
  <c r="BO213" i="2"/>
  <c r="BN213" i="2"/>
  <c r="BM213" i="2"/>
  <c r="Z213" i="2"/>
  <c r="Y213" i="2"/>
  <c r="P213" i="2"/>
  <c r="BO212" i="2"/>
  <c r="BM212" i="2"/>
  <c r="Y212" i="2"/>
  <c r="Z212" i="2" s="1"/>
  <c r="P212" i="2"/>
  <c r="BO211" i="2"/>
  <c r="BM211" i="2"/>
  <c r="Z211" i="2"/>
  <c r="Y211" i="2"/>
  <c r="BN211" i="2" s="1"/>
  <c r="P211" i="2"/>
  <c r="BO210" i="2"/>
  <c r="BM210" i="2"/>
  <c r="Y210" i="2"/>
  <c r="P210" i="2"/>
  <c r="BO209" i="2"/>
  <c r="BM209" i="2"/>
  <c r="Y209" i="2"/>
  <c r="BP209" i="2" s="1"/>
  <c r="P209" i="2"/>
  <c r="BP208" i="2"/>
  <c r="BO208" i="2"/>
  <c r="BM208" i="2"/>
  <c r="Y208" i="2"/>
  <c r="BN208" i="2" s="1"/>
  <c r="P208" i="2"/>
  <c r="BO207" i="2"/>
  <c r="BM207" i="2"/>
  <c r="Y207" i="2"/>
  <c r="Z207" i="2" s="1"/>
  <c r="P207" i="2"/>
  <c r="X205" i="2"/>
  <c r="X204" i="2"/>
  <c r="BP203" i="2"/>
  <c r="BO203" i="2"/>
  <c r="BN203" i="2"/>
  <c r="BM203" i="2"/>
  <c r="Z203" i="2"/>
  <c r="Y203" i="2"/>
  <c r="P203" i="2"/>
  <c r="BO202" i="2"/>
  <c r="BM202" i="2"/>
  <c r="Y202" i="2"/>
  <c r="Z202" i="2" s="1"/>
  <c r="P202" i="2"/>
  <c r="BO201" i="2"/>
  <c r="BM201" i="2"/>
  <c r="Z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BP198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BN196" i="2" s="1"/>
  <c r="P196" i="2"/>
  <c r="X194" i="2"/>
  <c r="X193" i="2"/>
  <c r="BO192" i="2"/>
  <c r="BM192" i="2"/>
  <c r="Y192" i="2"/>
  <c r="P192" i="2"/>
  <c r="BO191" i="2"/>
  <c r="BM191" i="2"/>
  <c r="Y191" i="2"/>
  <c r="BN191" i="2" s="1"/>
  <c r="P191" i="2"/>
  <c r="X189" i="2"/>
  <c r="X188" i="2"/>
  <c r="BO187" i="2"/>
  <c r="BM187" i="2"/>
  <c r="Y187" i="2"/>
  <c r="BP187" i="2" s="1"/>
  <c r="P187" i="2"/>
  <c r="BO186" i="2"/>
  <c r="BM186" i="2"/>
  <c r="Y186" i="2"/>
  <c r="Z186" i="2" s="1"/>
  <c r="P186" i="2"/>
  <c r="X183" i="2"/>
  <c r="X182" i="2"/>
  <c r="BO181" i="2"/>
  <c r="BM181" i="2"/>
  <c r="Y181" i="2"/>
  <c r="Y183" i="2" s="1"/>
  <c r="P181" i="2"/>
  <c r="X179" i="2"/>
  <c r="X178" i="2"/>
  <c r="BO177" i="2"/>
  <c r="BM177" i="2"/>
  <c r="Z177" i="2"/>
  <c r="Y177" i="2"/>
  <c r="BP177" i="2" s="1"/>
  <c r="P177" i="2"/>
  <c r="BO176" i="2"/>
  <c r="BN176" i="2"/>
  <c r="BM176" i="2"/>
  <c r="Z176" i="2"/>
  <c r="Y176" i="2"/>
  <c r="BP176" i="2" s="1"/>
  <c r="P176" i="2"/>
  <c r="BO175" i="2"/>
  <c r="BM175" i="2"/>
  <c r="Y175" i="2"/>
  <c r="Y178" i="2" s="1"/>
  <c r="P175" i="2"/>
  <c r="X173" i="2"/>
  <c r="X172" i="2"/>
  <c r="BO171" i="2"/>
  <c r="BM171" i="2"/>
  <c r="Y171" i="2"/>
  <c r="BP171" i="2" s="1"/>
  <c r="P171" i="2"/>
  <c r="BP170" i="2"/>
  <c r="BO170" i="2"/>
  <c r="BN170" i="2"/>
  <c r="BM170" i="2"/>
  <c r="Z170" i="2"/>
  <c r="Y170" i="2"/>
  <c r="P170" i="2"/>
  <c r="BO169" i="2"/>
  <c r="BM169" i="2"/>
  <c r="Y169" i="2"/>
  <c r="Z169" i="2" s="1"/>
  <c r="P169" i="2"/>
  <c r="BO168" i="2"/>
  <c r="BM168" i="2"/>
  <c r="Z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BP166" i="2" s="1"/>
  <c r="P166" i="2"/>
  <c r="BP165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Y173" i="2" s="1"/>
  <c r="P163" i="2"/>
  <c r="X161" i="2"/>
  <c r="X160" i="2"/>
  <c r="BO159" i="2"/>
  <c r="BM159" i="2"/>
  <c r="Y159" i="2"/>
  <c r="I520" i="2" s="1"/>
  <c r="P159" i="2"/>
  <c r="X155" i="2"/>
  <c r="X154" i="2"/>
  <c r="BO153" i="2"/>
  <c r="BM153" i="2"/>
  <c r="Y153" i="2"/>
  <c r="BP153" i="2" s="1"/>
  <c r="P153" i="2"/>
  <c r="BO152" i="2"/>
  <c r="BM152" i="2"/>
  <c r="Y152" i="2"/>
  <c r="BP152" i="2" s="1"/>
  <c r="P152" i="2"/>
  <c r="BO151" i="2"/>
  <c r="BM151" i="2"/>
  <c r="Y151" i="2"/>
  <c r="Z151" i="2" s="1"/>
  <c r="P151" i="2"/>
  <c r="X149" i="2"/>
  <c r="X148" i="2"/>
  <c r="BO147" i="2"/>
  <c r="BM147" i="2"/>
  <c r="Y147" i="2"/>
  <c r="H520" i="2" s="1"/>
  <c r="P147" i="2"/>
  <c r="X144" i="2"/>
  <c r="X143" i="2"/>
  <c r="BO142" i="2"/>
  <c r="BM142" i="2"/>
  <c r="Z142" i="2"/>
  <c r="Y142" i="2"/>
  <c r="BP142" i="2" s="1"/>
  <c r="P142" i="2"/>
  <c r="BO141" i="2"/>
  <c r="BN141" i="2"/>
  <c r="BM141" i="2"/>
  <c r="Z141" i="2"/>
  <c r="Y141" i="2"/>
  <c r="Y143" i="2" s="1"/>
  <c r="P141" i="2"/>
  <c r="X139" i="2"/>
  <c r="X138" i="2"/>
  <c r="BO137" i="2"/>
  <c r="BM137" i="2"/>
  <c r="Y137" i="2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G520" i="2" s="1"/>
  <c r="P131" i="2"/>
  <c r="X128" i="2"/>
  <c r="X127" i="2"/>
  <c r="BO126" i="2"/>
  <c r="BM126" i="2"/>
  <c r="Y126" i="2"/>
  <c r="Z126" i="2" s="1"/>
  <c r="P126" i="2"/>
  <c r="BP125" i="2"/>
  <c r="BO125" i="2"/>
  <c r="BM125" i="2"/>
  <c r="Y125" i="2"/>
  <c r="P125" i="2"/>
  <c r="X123" i="2"/>
  <c r="X122" i="2"/>
  <c r="BO121" i="2"/>
  <c r="BM121" i="2"/>
  <c r="Y121" i="2"/>
  <c r="Z121" i="2" s="1"/>
  <c r="P121" i="2"/>
  <c r="BO120" i="2"/>
  <c r="BM120" i="2"/>
  <c r="Z120" i="2"/>
  <c r="Y120" i="2"/>
  <c r="BN120" i="2" s="1"/>
  <c r="P120" i="2"/>
  <c r="BO119" i="2"/>
  <c r="BM119" i="2"/>
  <c r="Y119" i="2"/>
  <c r="P119" i="2"/>
  <c r="BO118" i="2"/>
  <c r="BM118" i="2"/>
  <c r="Y118" i="2"/>
  <c r="Y122" i="2" s="1"/>
  <c r="P118" i="2"/>
  <c r="X116" i="2"/>
  <c r="X115" i="2"/>
  <c r="BO114" i="2"/>
  <c r="BM114" i="2"/>
  <c r="Y114" i="2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X110" i="2"/>
  <c r="X109" i="2"/>
  <c r="BO108" i="2"/>
  <c r="BM108" i="2"/>
  <c r="Y108" i="2"/>
  <c r="Z108" i="2" s="1"/>
  <c r="P108" i="2"/>
  <c r="BO107" i="2"/>
  <c r="BM107" i="2"/>
  <c r="Y107" i="2"/>
  <c r="BP107" i="2" s="1"/>
  <c r="P107" i="2"/>
  <c r="BO106" i="2"/>
  <c r="BM106" i="2"/>
  <c r="Y106" i="2"/>
  <c r="Y110" i="2" s="1"/>
  <c r="P106" i="2"/>
  <c r="BO105" i="2"/>
  <c r="BM105" i="2"/>
  <c r="Y105" i="2"/>
  <c r="Z105" i="2" s="1"/>
  <c r="P105" i="2"/>
  <c r="X102" i="2"/>
  <c r="X101" i="2"/>
  <c r="BO100" i="2"/>
  <c r="BM100" i="2"/>
  <c r="Z100" i="2"/>
  <c r="Y100" i="2"/>
  <c r="BN100" i="2" s="1"/>
  <c r="P100" i="2"/>
  <c r="BO99" i="2"/>
  <c r="BN99" i="2"/>
  <c r="BM99" i="2"/>
  <c r="Z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Y102" i="2" s="1"/>
  <c r="X93" i="2"/>
  <c r="X92" i="2"/>
  <c r="BO91" i="2"/>
  <c r="BM91" i="2"/>
  <c r="Y91" i="2"/>
  <c r="BP91" i="2" s="1"/>
  <c r="P91" i="2"/>
  <c r="BO90" i="2"/>
  <c r="BM90" i="2"/>
  <c r="Y90" i="2"/>
  <c r="BP90" i="2" s="1"/>
  <c r="P90" i="2"/>
  <c r="BO89" i="2"/>
  <c r="BM89" i="2"/>
  <c r="Y89" i="2"/>
  <c r="Z89" i="2" s="1"/>
  <c r="P89" i="2"/>
  <c r="X86" i="2"/>
  <c r="X85" i="2"/>
  <c r="BO84" i="2"/>
  <c r="BM84" i="2"/>
  <c r="Y84" i="2"/>
  <c r="P84" i="2"/>
  <c r="BO83" i="2"/>
  <c r="BM83" i="2"/>
  <c r="Y83" i="2"/>
  <c r="BP83" i="2" s="1"/>
  <c r="P83" i="2"/>
  <c r="X81" i="2"/>
  <c r="X80" i="2"/>
  <c r="BO79" i="2"/>
  <c r="BM79" i="2"/>
  <c r="Y79" i="2"/>
  <c r="BP79" i="2" s="1"/>
  <c r="P79" i="2"/>
  <c r="BP78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BP75" i="2" s="1"/>
  <c r="P75" i="2"/>
  <c r="BO74" i="2"/>
  <c r="BM74" i="2"/>
  <c r="Y74" i="2"/>
  <c r="Y81" i="2" s="1"/>
  <c r="P74" i="2"/>
  <c r="X72" i="2"/>
  <c r="X71" i="2"/>
  <c r="BO70" i="2"/>
  <c r="BM70" i="2"/>
  <c r="Z70" i="2"/>
  <c r="Y70" i="2"/>
  <c r="BP70" i="2" s="1"/>
  <c r="P70" i="2"/>
  <c r="BO69" i="2"/>
  <c r="BN69" i="2"/>
  <c r="BM69" i="2"/>
  <c r="Z69" i="2"/>
  <c r="Y69" i="2"/>
  <c r="BP69" i="2" s="1"/>
  <c r="P69" i="2"/>
  <c r="BO68" i="2"/>
  <c r="BM68" i="2"/>
  <c r="Y68" i="2"/>
  <c r="Y71" i="2" s="1"/>
  <c r="P68" i="2"/>
  <c r="X66" i="2"/>
  <c r="X65" i="2"/>
  <c r="BP64" i="2"/>
  <c r="BO64" i="2"/>
  <c r="BN64" i="2"/>
  <c r="BM64" i="2"/>
  <c r="Z64" i="2"/>
  <c r="Y64" i="2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N61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O55" i="2"/>
  <c r="BM55" i="2"/>
  <c r="Y55" i="2"/>
  <c r="BN55" i="2" s="1"/>
  <c r="P55" i="2"/>
  <c r="BP54" i="2"/>
  <c r="BO54" i="2"/>
  <c r="BN54" i="2"/>
  <c r="BM54" i="2"/>
  <c r="Z54" i="2"/>
  <c r="Y54" i="2"/>
  <c r="P54" i="2"/>
  <c r="BO53" i="2"/>
  <c r="BM53" i="2"/>
  <c r="Y53" i="2"/>
  <c r="BP53" i="2" s="1"/>
  <c r="P53" i="2"/>
  <c r="BO52" i="2"/>
  <c r="BM52" i="2"/>
  <c r="Y52" i="2"/>
  <c r="Y59" i="2" s="1"/>
  <c r="P52" i="2"/>
  <c r="Y49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N43" i="2" s="1"/>
  <c r="P43" i="2"/>
  <c r="BO42" i="2"/>
  <c r="BM42" i="2"/>
  <c r="Y42" i="2"/>
  <c r="BP42" i="2" s="1"/>
  <c r="P42" i="2"/>
  <c r="BO41" i="2"/>
  <c r="BM41" i="2"/>
  <c r="Y41" i="2"/>
  <c r="BP41" i="2" s="1"/>
  <c r="P41" i="2"/>
  <c r="X37" i="2"/>
  <c r="X36" i="2"/>
  <c r="BO35" i="2"/>
  <c r="BM35" i="2"/>
  <c r="Z35" i="2"/>
  <c r="Z36" i="2" s="1"/>
  <c r="Y35" i="2"/>
  <c r="Y36" i="2" s="1"/>
  <c r="P35" i="2"/>
  <c r="X33" i="2"/>
  <c r="X32" i="2"/>
  <c r="BO31" i="2"/>
  <c r="BM31" i="2"/>
  <c r="Y31" i="2"/>
  <c r="Z31" i="2" s="1"/>
  <c r="P31" i="2"/>
  <c r="BO30" i="2"/>
  <c r="BM30" i="2"/>
  <c r="Y30" i="2"/>
  <c r="BN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510" i="2" s="1"/>
  <c r="X23" i="2"/>
  <c r="BO22" i="2"/>
  <c r="X512" i="2" s="1"/>
  <c r="BM22" i="2"/>
  <c r="Y22" i="2"/>
  <c r="Y23" i="2" s="1"/>
  <c r="H10" i="2"/>
  <c r="A9" i="2"/>
  <c r="F9" i="2" s="1"/>
  <c r="D7" i="2"/>
  <c r="Q6" i="2"/>
  <c r="P2" i="2"/>
  <c r="BP26" i="2" l="1"/>
  <c r="BN27" i="2"/>
  <c r="BP27" i="2"/>
  <c r="Y32" i="2"/>
  <c r="BN52" i="2"/>
  <c r="BP52" i="2"/>
  <c r="BP61" i="2"/>
  <c r="BN62" i="2"/>
  <c r="BP62" i="2"/>
  <c r="Y65" i="2"/>
  <c r="Y66" i="2"/>
  <c r="BP74" i="2"/>
  <c r="Y86" i="2"/>
  <c r="BP84" i="2"/>
  <c r="Y85" i="2"/>
  <c r="BN97" i="2"/>
  <c r="BP97" i="2"/>
  <c r="BN108" i="2"/>
  <c r="BP108" i="2"/>
  <c r="Y115" i="2"/>
  <c r="Y123" i="2"/>
  <c r="BN126" i="2"/>
  <c r="BP126" i="2"/>
  <c r="BN131" i="2"/>
  <c r="BP131" i="2"/>
  <c r="Y134" i="2"/>
  <c r="Z143" i="2"/>
  <c r="BP147" i="2"/>
  <c r="Y148" i="2"/>
  <c r="BN159" i="2"/>
  <c r="BP159" i="2"/>
  <c r="BP181" i="2"/>
  <c r="Y182" i="2"/>
  <c r="BP191" i="2"/>
  <c r="Y194" i="2"/>
  <c r="BN192" i="2"/>
  <c r="BP192" i="2"/>
  <c r="Y216" i="2"/>
  <c r="BP230" i="2"/>
  <c r="BN230" i="2"/>
  <c r="Z230" i="2"/>
  <c r="BP231" i="2"/>
  <c r="Z231" i="2"/>
  <c r="X511" i="2"/>
  <c r="X513" i="2" s="1"/>
  <c r="X514" i="2"/>
  <c r="Z26" i="2"/>
  <c r="Z28" i="2"/>
  <c r="BN28" i="2"/>
  <c r="BP43" i="2"/>
  <c r="Z53" i="2"/>
  <c r="BN53" i="2"/>
  <c r="Z61" i="2"/>
  <c r="Z63" i="2"/>
  <c r="BN63" i="2"/>
  <c r="BP68" i="2"/>
  <c r="Z74" i="2"/>
  <c r="BP76" i="2"/>
  <c r="BN77" i="2"/>
  <c r="BP77" i="2"/>
  <c r="Z79" i="2"/>
  <c r="BN79" i="2"/>
  <c r="Z83" i="2"/>
  <c r="BN83" i="2"/>
  <c r="Z84" i="2"/>
  <c r="Z85" i="2" s="1"/>
  <c r="Z98" i="2"/>
  <c r="BN98" i="2"/>
  <c r="BP100" i="2"/>
  <c r="BN105" i="2"/>
  <c r="Z112" i="2"/>
  <c r="BN112" i="2"/>
  <c r="Z118" i="2"/>
  <c r="Z122" i="2" s="1"/>
  <c r="BN118" i="2"/>
  <c r="Z119" i="2"/>
  <c r="BP120" i="2"/>
  <c r="BN121" i="2"/>
  <c r="BP121" i="2"/>
  <c r="Y128" i="2"/>
  <c r="Z132" i="2"/>
  <c r="BN132" i="2"/>
  <c r="Z136" i="2"/>
  <c r="BN136" i="2"/>
  <c r="Y138" i="2"/>
  <c r="Z147" i="2"/>
  <c r="Z148" i="2" s="1"/>
  <c r="BN151" i="2"/>
  <c r="BP163" i="2"/>
  <c r="BN164" i="2"/>
  <c r="BP164" i="2"/>
  <c r="Z166" i="2"/>
  <c r="BN166" i="2"/>
  <c r="Z167" i="2"/>
  <c r="BP168" i="2"/>
  <c r="BN169" i="2"/>
  <c r="BP169" i="2"/>
  <c r="Z171" i="2"/>
  <c r="BN171" i="2"/>
  <c r="Y172" i="2"/>
  <c r="BP175" i="2"/>
  <c r="Z181" i="2"/>
  <c r="Z182" i="2" s="1"/>
  <c r="BN186" i="2"/>
  <c r="Z191" i="2"/>
  <c r="BP196" i="2"/>
  <c r="BN197" i="2"/>
  <c r="BP197" i="2"/>
  <c r="Z199" i="2"/>
  <c r="BN199" i="2"/>
  <c r="Z200" i="2"/>
  <c r="BP201" i="2"/>
  <c r="BN202" i="2"/>
  <c r="BP202" i="2"/>
  <c r="Y205" i="2"/>
  <c r="BN207" i="2"/>
  <c r="BP207" i="2"/>
  <c r="Z209" i="2"/>
  <c r="BN209" i="2"/>
  <c r="Z210" i="2"/>
  <c r="BP211" i="2"/>
  <c r="BN212" i="2"/>
  <c r="BP212" i="2"/>
  <c r="Z214" i="2"/>
  <c r="BN214" i="2"/>
  <c r="Y232" i="2"/>
  <c r="BP225" i="2"/>
  <c r="BN227" i="2"/>
  <c r="BP227" i="2"/>
  <c r="BN244" i="2"/>
  <c r="BP245" i="2"/>
  <c r="BN292" i="2"/>
  <c r="BN302" i="2"/>
  <c r="BN312" i="2"/>
  <c r="Y329" i="2"/>
  <c r="BN332" i="2"/>
  <c r="Y389" i="2"/>
  <c r="BN393" i="2"/>
  <c r="BP393" i="2"/>
  <c r="BP397" i="2"/>
  <c r="BN400" i="2"/>
  <c r="BN402" i="2"/>
  <c r="Z407" i="2"/>
  <c r="BP418" i="2"/>
  <c r="Y426" i="2"/>
  <c r="BP429" i="2"/>
  <c r="Y431" i="2"/>
  <c r="BP437" i="2"/>
  <c r="Z438" i="2"/>
  <c r="BP439" i="2"/>
  <c r="BN441" i="2"/>
  <c r="BP441" i="2"/>
  <c r="Z445" i="2"/>
  <c r="Z447" i="2"/>
  <c r="BP448" i="2"/>
  <c r="Z453" i="2"/>
  <c r="Z456" i="2" s="1"/>
  <c r="BN453" i="2"/>
  <c r="BP453" i="2"/>
  <c r="Y457" i="2"/>
  <c r="BP455" i="2"/>
  <c r="Z463" i="2"/>
  <c r="BN463" i="2"/>
  <c r="Z465" i="2"/>
  <c r="BN478" i="2"/>
  <c r="BP478" i="2"/>
  <c r="BN486" i="2"/>
  <c r="Y488" i="2"/>
  <c r="Y504" i="2"/>
  <c r="BN228" i="2"/>
  <c r="BP228" i="2"/>
  <c r="BP235" i="2"/>
  <c r="Y237" i="2"/>
  <c r="BP240" i="2"/>
  <c r="Y241" i="2"/>
  <c r="Z245" i="2"/>
  <c r="BP247" i="2"/>
  <c r="BN248" i="2"/>
  <c r="BP248" i="2"/>
  <c r="BP256" i="2"/>
  <c r="Y258" i="2"/>
  <c r="BN265" i="2"/>
  <c r="BP265" i="2"/>
  <c r="Y282" i="2"/>
  <c r="Y287" i="2"/>
  <c r="Y322" i="2"/>
  <c r="Z320" i="2"/>
  <c r="BN320" i="2"/>
  <c r="Z324" i="2"/>
  <c r="BN324" i="2"/>
  <c r="Z326" i="2"/>
  <c r="BN326" i="2"/>
  <c r="Z327" i="2"/>
  <c r="BN327" i="2"/>
  <c r="BP338" i="2"/>
  <c r="Y342" i="2"/>
  <c r="T520" i="2"/>
  <c r="BN346" i="2"/>
  <c r="BP346" i="2"/>
  <c r="Z348" i="2"/>
  <c r="BN348" i="2"/>
  <c r="Z349" i="2"/>
  <c r="BP350" i="2"/>
  <c r="Y354" i="2"/>
  <c r="BN356" i="2"/>
  <c r="BP356" i="2"/>
  <c r="Y359" i="2"/>
  <c r="Y364" i="2"/>
  <c r="Y363" i="2"/>
  <c r="Z371" i="2"/>
  <c r="BN371" i="2"/>
  <c r="Z372" i="2"/>
  <c r="BP373" i="2"/>
  <c r="Y376" i="2"/>
  <c r="BP378" i="2"/>
  <c r="Y385" i="2"/>
  <c r="Z387" i="2"/>
  <c r="Z388" i="2" s="1"/>
  <c r="BN387" i="2"/>
  <c r="BP387" i="2"/>
  <c r="BP394" i="2"/>
  <c r="Z397" i="2"/>
  <c r="Z399" i="2"/>
  <c r="BN399" i="2"/>
  <c r="Y403" i="2"/>
  <c r="Z406" i="2"/>
  <c r="Z408" i="2" s="1"/>
  <c r="BP407" i="2"/>
  <c r="Y408" i="2"/>
  <c r="Y409" i="2"/>
  <c r="Z419" i="2"/>
  <c r="BN419" i="2"/>
  <c r="Z424" i="2"/>
  <c r="Z425" i="2" s="1"/>
  <c r="BN424" i="2"/>
  <c r="BP424" i="2"/>
  <c r="Y425" i="2"/>
  <c r="Z429" i="2"/>
  <c r="Z430" i="2" s="1"/>
  <c r="Z442" i="2"/>
  <c r="BN442" i="2"/>
  <c r="BN444" i="2"/>
  <c r="BP445" i="2"/>
  <c r="BP447" i="2"/>
  <c r="BP449" i="2"/>
  <c r="BN459" i="2"/>
  <c r="Z485" i="2"/>
  <c r="BN485" i="2"/>
  <c r="Y499" i="2"/>
  <c r="Y298" i="2"/>
  <c r="Y308" i="2"/>
  <c r="Y413" i="2"/>
  <c r="Y421" i="2"/>
  <c r="BN464" i="2"/>
  <c r="Z479" i="2"/>
  <c r="BN492" i="2"/>
  <c r="BP502" i="2"/>
  <c r="J520" i="2"/>
  <c r="H9" i="2"/>
  <c r="Z43" i="2"/>
  <c r="BN56" i="2"/>
  <c r="Z125" i="2"/>
  <c r="Z127" i="2" s="1"/>
  <c r="Y139" i="2"/>
  <c r="Y154" i="2"/>
  <c r="Z163" i="2"/>
  <c r="Y217" i="2"/>
  <c r="Z227" i="2"/>
  <c r="BN469" i="2"/>
  <c r="Y472" i="2"/>
  <c r="BN484" i="2"/>
  <c r="BN487" i="2"/>
  <c r="BP497" i="2"/>
  <c r="K520" i="2"/>
  <c r="BN31" i="2"/>
  <c r="Y48" i="2"/>
  <c r="Z76" i="2"/>
  <c r="BN89" i="2"/>
  <c r="Y92" i="2"/>
  <c r="Y116" i="2"/>
  <c r="Z196" i="2"/>
  <c r="Z247" i="2"/>
  <c r="Y279" i="2"/>
  <c r="Y315" i="2"/>
  <c r="A10" i="2"/>
  <c r="BN26" i="2"/>
  <c r="Y37" i="2"/>
  <c r="Y72" i="2"/>
  <c r="Z131" i="2"/>
  <c r="Z133" i="2" s="1"/>
  <c r="Y144" i="2"/>
  <c r="Y179" i="2"/>
  <c r="Y204" i="2"/>
  <c r="Y222" i="2"/>
  <c r="Y233" i="2"/>
  <c r="Z253" i="2"/>
  <c r="Z258" i="2" s="1"/>
  <c r="Z264" i="2"/>
  <c r="Z270" i="2"/>
  <c r="Z273" i="2" s="1"/>
  <c r="BP286" i="2"/>
  <c r="Z295" i="2"/>
  <c r="Z305" i="2"/>
  <c r="Z325" i="2"/>
  <c r="Z328" i="2" s="1"/>
  <c r="BN338" i="2"/>
  <c r="Y341" i="2"/>
  <c r="Y353" i="2"/>
  <c r="BP362" i="2"/>
  <c r="Z383" i="2"/>
  <c r="Z418" i="2"/>
  <c r="BP454" i="2"/>
  <c r="Z462" i="2"/>
  <c r="BN479" i="2"/>
  <c r="BP492" i="2"/>
  <c r="Y503" i="2"/>
  <c r="L520" i="2"/>
  <c r="J9" i="2"/>
  <c r="F10" i="2"/>
  <c r="BP31" i="2"/>
  <c r="BP56" i="2"/>
  <c r="BP89" i="2"/>
  <c r="BP105" i="2"/>
  <c r="BN125" i="2"/>
  <c r="BP151" i="2"/>
  <c r="BN163" i="2"/>
  <c r="BP186" i="2"/>
  <c r="Y238" i="2"/>
  <c r="BP244" i="2"/>
  <c r="Y259" i="2"/>
  <c r="BP292" i="2"/>
  <c r="BP302" i="2"/>
  <c r="BP312" i="2"/>
  <c r="BP332" i="2"/>
  <c r="Y358" i="2"/>
  <c r="BN378" i="2"/>
  <c r="BP402" i="2"/>
  <c r="Y414" i="2"/>
  <c r="Y430" i="2"/>
  <c r="BP444" i="2"/>
  <c r="Y450" i="2"/>
  <c r="BP459" i="2"/>
  <c r="BP469" i="2"/>
  <c r="BP484" i="2"/>
  <c r="BP487" i="2"/>
  <c r="Y498" i="2"/>
  <c r="M520" i="2"/>
  <c r="Y93" i="2"/>
  <c r="Y155" i="2"/>
  <c r="BN253" i="2"/>
  <c r="BN264" i="2"/>
  <c r="BN270" i="2"/>
  <c r="Y273" i="2"/>
  <c r="BN295" i="2"/>
  <c r="BN305" i="2"/>
  <c r="Y316" i="2"/>
  <c r="BN325" i="2"/>
  <c r="Y328" i="2"/>
  <c r="BN383" i="2"/>
  <c r="Y473" i="2"/>
  <c r="Y493" i="2"/>
  <c r="O520" i="2"/>
  <c r="P520" i="2"/>
  <c r="Z57" i="2"/>
  <c r="Z90" i="2"/>
  <c r="Z152" i="2"/>
  <c r="Z262" i="2"/>
  <c r="BP270" i="2"/>
  <c r="Z293" i="2"/>
  <c r="Z303" i="2"/>
  <c r="Z313" i="2"/>
  <c r="BP325" i="2"/>
  <c r="Z333" i="2"/>
  <c r="Z416" i="2"/>
  <c r="Y451" i="2"/>
  <c r="Z460" i="2"/>
  <c r="Z470" i="2"/>
  <c r="Z477" i="2"/>
  <c r="Z480" i="2"/>
  <c r="Z41" i="2"/>
  <c r="Z106" i="2"/>
  <c r="BN41" i="2"/>
  <c r="Z52" i="2"/>
  <c r="BN84" i="2"/>
  <c r="BN147" i="2"/>
  <c r="Z159" i="2"/>
  <c r="Z160" i="2" s="1"/>
  <c r="BN181" i="2"/>
  <c r="Z192" i="2"/>
  <c r="Z193" i="2" s="1"/>
  <c r="BN225" i="2"/>
  <c r="BN240" i="2"/>
  <c r="Z318" i="2"/>
  <c r="Z321" i="2" s="1"/>
  <c r="Z339" i="2"/>
  <c r="Z341" i="2" s="1"/>
  <c r="Z351" i="2"/>
  <c r="Z374" i="2"/>
  <c r="Z375" i="2" s="1"/>
  <c r="Y379" i="2"/>
  <c r="Z398" i="2"/>
  <c r="Z440" i="2"/>
  <c r="BN465" i="2"/>
  <c r="Y494" i="2"/>
  <c r="Z507" i="2"/>
  <c r="Z508" i="2" s="1"/>
  <c r="R520" i="2"/>
  <c r="Z22" i="2"/>
  <c r="Z23" i="2" s="1"/>
  <c r="Z95" i="2"/>
  <c r="Z101" i="2" s="1"/>
  <c r="Z187" i="2"/>
  <c r="Z188" i="2" s="1"/>
  <c r="Y44" i="2"/>
  <c r="BN74" i="2"/>
  <c r="BN22" i="2"/>
  <c r="BN57" i="2"/>
  <c r="BN90" i="2"/>
  <c r="BN95" i="2"/>
  <c r="BN106" i="2"/>
  <c r="Y109" i="2"/>
  <c r="BP118" i="2"/>
  <c r="BP141" i="2"/>
  <c r="BN152" i="2"/>
  <c r="BN187" i="2"/>
  <c r="BP219" i="2"/>
  <c r="BN262" i="2"/>
  <c r="BP281" i="2"/>
  <c r="BN293" i="2"/>
  <c r="BN303" i="2"/>
  <c r="BN313" i="2"/>
  <c r="BN333" i="2"/>
  <c r="Z346" i="2"/>
  <c r="BP371" i="2"/>
  <c r="Y384" i="2"/>
  <c r="Z393" i="2"/>
  <c r="Y404" i="2"/>
  <c r="BN416" i="2"/>
  <c r="Z448" i="2"/>
  <c r="BN460" i="2"/>
  <c r="BN470" i="2"/>
  <c r="BN477" i="2"/>
  <c r="BN480" i="2"/>
  <c r="Y489" i="2"/>
  <c r="Z501" i="2"/>
  <c r="BN318" i="2"/>
  <c r="Y321" i="2"/>
  <c r="BN339" i="2"/>
  <c r="BN351" i="2"/>
  <c r="BN374" i="2"/>
  <c r="BN398" i="2"/>
  <c r="BN440" i="2"/>
  <c r="Z496" i="2"/>
  <c r="BN507" i="2"/>
  <c r="BP22" i="2"/>
  <c r="Z30" i="2"/>
  <c r="Z32" i="2" s="1"/>
  <c r="Y45" i="2"/>
  <c r="Z55" i="2"/>
  <c r="Y80" i="2"/>
  <c r="BP95" i="2"/>
  <c r="BP106" i="2"/>
  <c r="Z114" i="2"/>
  <c r="Z115" i="2" s="1"/>
  <c r="Z137" i="2"/>
  <c r="Z138" i="2" s="1"/>
  <c r="Z215" i="2"/>
  <c r="BP262" i="2"/>
  <c r="Z277" i="2"/>
  <c r="Z278" i="2" s="1"/>
  <c r="Z291" i="2"/>
  <c r="Z301" i="2"/>
  <c r="Z311" i="2"/>
  <c r="Z331" i="2"/>
  <c r="Z366" i="2"/>
  <c r="Z367" i="2" s="1"/>
  <c r="Z401" i="2"/>
  <c r="BP416" i="2"/>
  <c r="Z443" i="2"/>
  <c r="BP477" i="2"/>
  <c r="Z491" i="2"/>
  <c r="Z493" i="2" s="1"/>
  <c r="BN501" i="2"/>
  <c r="B520" i="2"/>
  <c r="U520" i="2"/>
  <c r="Y101" i="2"/>
  <c r="BP318" i="2"/>
  <c r="BP374" i="2"/>
  <c r="Y466" i="2"/>
  <c r="Z486" i="2"/>
  <c r="Z488" i="2" s="1"/>
  <c r="BP507" i="2"/>
  <c r="C520" i="2"/>
  <c r="Z75" i="2"/>
  <c r="BN114" i="2"/>
  <c r="BN137" i="2"/>
  <c r="Y188" i="2"/>
  <c r="BN215" i="2"/>
  <c r="Z226" i="2"/>
  <c r="Z232" i="2" s="1"/>
  <c r="Z236" i="2"/>
  <c r="Z237" i="2" s="1"/>
  <c r="Z246" i="2"/>
  <c r="Z257" i="2"/>
  <c r="BN277" i="2"/>
  <c r="BN291" i="2"/>
  <c r="BN301" i="2"/>
  <c r="BN311" i="2"/>
  <c r="BN331" i="2"/>
  <c r="Y334" i="2"/>
  <c r="BN366" i="2"/>
  <c r="BN401" i="2"/>
  <c r="Z412" i="2"/>
  <c r="Z413" i="2" s="1"/>
  <c r="BN443" i="2"/>
  <c r="Z446" i="2"/>
  <c r="Y481" i="2"/>
  <c r="BN491" i="2"/>
  <c r="D520" i="2"/>
  <c r="W520" i="2"/>
  <c r="BN35" i="2"/>
  <c r="Z47" i="2"/>
  <c r="Z48" i="2" s="1"/>
  <c r="BN70" i="2"/>
  <c r="Z91" i="2"/>
  <c r="Z96" i="2"/>
  <c r="Z107" i="2"/>
  <c r="BN119" i="2"/>
  <c r="BN142" i="2"/>
  <c r="Z153" i="2"/>
  <c r="Z154" i="2" s="1"/>
  <c r="Y160" i="2"/>
  <c r="BN167" i="2"/>
  <c r="BN177" i="2"/>
  <c r="Y193" i="2"/>
  <c r="BN200" i="2"/>
  <c r="BN210" i="2"/>
  <c r="BN220" i="2"/>
  <c r="BN231" i="2"/>
  <c r="Z263" i="2"/>
  <c r="Z294" i="2"/>
  <c r="Z304" i="2"/>
  <c r="Z314" i="2"/>
  <c r="BN349" i="2"/>
  <c r="BN372" i="2"/>
  <c r="Z382" i="2"/>
  <c r="Z384" i="2" s="1"/>
  <c r="BN396" i="2"/>
  <c r="BN406" i="2"/>
  <c r="Z417" i="2"/>
  <c r="BP435" i="2"/>
  <c r="BN438" i="2"/>
  <c r="Z461" i="2"/>
  <c r="Z471" i="2"/>
  <c r="Y508" i="2"/>
  <c r="E520" i="2"/>
  <c r="Y58" i="2"/>
  <c r="BP30" i="2"/>
  <c r="BN42" i="2"/>
  <c r="BP55" i="2"/>
  <c r="BN75" i="2"/>
  <c r="BP114" i="2"/>
  <c r="Y127" i="2"/>
  <c r="BP137" i="2"/>
  <c r="Y149" i="2"/>
  <c r="BN226" i="2"/>
  <c r="BN236" i="2"/>
  <c r="BN246" i="2"/>
  <c r="Y249" i="2"/>
  <c r="BN257" i="2"/>
  <c r="Y266" i="2"/>
  <c r="BP277" i="2"/>
  <c r="BP291" i="2"/>
  <c r="BP301" i="2"/>
  <c r="BP331" i="2"/>
  <c r="BP366" i="2"/>
  <c r="BN412" i="2"/>
  <c r="BN446" i="2"/>
  <c r="Y467" i="2"/>
  <c r="Z502" i="2"/>
  <c r="F520" i="2"/>
  <c r="Y520" i="2"/>
  <c r="Y24" i="2"/>
  <c r="BP35" i="2"/>
  <c r="BN47" i="2"/>
  <c r="Z68" i="2"/>
  <c r="Z71" i="2" s="1"/>
  <c r="Z78" i="2"/>
  <c r="BN91" i="2"/>
  <c r="BN96" i="2"/>
  <c r="BN107" i="2"/>
  <c r="BP119" i="2"/>
  <c r="Y133" i="2"/>
  <c r="BN153" i="2"/>
  <c r="Z165" i="2"/>
  <c r="Z175" i="2"/>
  <c r="Z178" i="2" s="1"/>
  <c r="Y189" i="2"/>
  <c r="Z198" i="2"/>
  <c r="Z208" i="2"/>
  <c r="BP210" i="2"/>
  <c r="Z229" i="2"/>
  <c r="BN263" i="2"/>
  <c r="BN294" i="2"/>
  <c r="BN304" i="2"/>
  <c r="BN314" i="2"/>
  <c r="Z347" i="2"/>
  <c r="Z357" i="2"/>
  <c r="Z358" i="2" s="1"/>
  <c r="BN382" i="2"/>
  <c r="Z394" i="2"/>
  <c r="BN417" i="2"/>
  <c r="Z449" i="2"/>
  <c r="BN461" i="2"/>
  <c r="BN471" i="2"/>
  <c r="Y482" i="2"/>
  <c r="Z497" i="2"/>
  <c r="Y509" i="2"/>
  <c r="Z42" i="2"/>
  <c r="Y161" i="2"/>
  <c r="BN68" i="2"/>
  <c r="BN175" i="2"/>
  <c r="Z244" i="2"/>
  <c r="Y514" i="2" l="1"/>
  <c r="Z450" i="2"/>
  <c r="Z403" i="2"/>
  <c r="Z109" i="2"/>
  <c r="Z92" i="2"/>
  <c r="Z216" i="2"/>
  <c r="Z472" i="2"/>
  <c r="Z80" i="2"/>
  <c r="Z315" i="2"/>
  <c r="Z503" i="2"/>
  <c r="Z466" i="2"/>
  <c r="Z420" i="2"/>
  <c r="Z65" i="2"/>
  <c r="Z58" i="2"/>
  <c r="Z204" i="2"/>
  <c r="Y512" i="2"/>
  <c r="Z353" i="2"/>
  <c r="Z307" i="2"/>
  <c r="Z266" i="2"/>
  <c r="Y511" i="2"/>
  <c r="Y513" i="2" s="1"/>
  <c r="Z498" i="2"/>
  <c r="Z334" i="2"/>
  <c r="Z249" i="2"/>
  <c r="Z44" i="2"/>
  <c r="Y510" i="2"/>
  <c r="Z297" i="2"/>
  <c r="Z481" i="2"/>
  <c r="Z172" i="2"/>
  <c r="Z515" i="2" l="1"/>
</calcChain>
</file>

<file path=xl/sharedStrings.xml><?xml version="1.0" encoding="utf-8"?>
<sst xmlns="http://schemas.openxmlformats.org/spreadsheetml/2006/main" count="3790" uniqueCount="815">
  <si>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</si>
  <si>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</si>
  <si>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</si>
  <si>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</si>
  <si>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</si>
  <si>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</si>
  <si>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</si>
  <si>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</si>
  <si>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</si>
  <si>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</si>
  <si>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</si>
  <si>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</si>
  <si>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</si>
  <si>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</si>
  <si>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</si>
  <si>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</si>
  <si>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</si>
  <si>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</si>
  <si>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</si>
  <si>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</si>
  <si>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</si>
  <si>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</si>
  <si>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</si>
  <si>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</si>
  <si>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</si>
  <si>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</si>
  <si>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</si>
  <si>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</si>
  <si>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</si>
  <si>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</si>
  <si>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</si>
  <si>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</si>
  <si>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</si>
  <si>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</si>
  <si>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</si>
  <si>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</si>
  <si>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</si>
  <si>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</si>
  <si>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</si>
  <si>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</si>
  <si>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</si>
  <si>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</si>
  <si>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</si>
  <si>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</si>
  <si>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</si>
  <si>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</si>
  <si>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</si>
  <si>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</si>
  <si>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</si>
  <si>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</si>
  <si>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</si>
  <si>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</si>
  <si>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</si>
  <si>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</si>
  <si>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</si>
  <si>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</si>
  <si>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</si>
  <si>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</si>
  <si>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</si>
  <si>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</si>
  <si>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</si>
  <si>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</si>
  <si>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</si>
  <si>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</si>
  <si>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</si>
  <si>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</si>
  <si>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</si>
  <si>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28.07.2025</t>
  </si>
  <si>
    <t>23.07.2025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</si>
  <si>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</si>
  <si>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</si>
  <si>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</si>
  <si>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</si>
  <si>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</si>
  <si>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</si>
  <si>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</si>
  <si>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</si>
  <si>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</si>
  <si>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</si>
  <si>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</si>
  <si>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</si>
  <si>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</si>
  <si>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</si>
  <si>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</si>
  <si>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</si>
  <si>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</si>
  <si>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</si>
  <si>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</si>
  <si>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</si>
  <si>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</si>
  <si>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</si>
  <si>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</si>
  <si>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</si>
  <si>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</si>
  <si>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</si>
  <si>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</si>
  <si>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</si>
  <si>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</si>
  <si>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</si>
  <si>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</si>
  <si>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</si>
  <si>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</si>
  <si>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</si>
  <si>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</si>
  <si>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</si>
  <si>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</si>
  <si>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</si>
  <si>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</si>
  <si>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</si>
  <si>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</si>
  <si>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</si>
  <si>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</si>
  <si>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</si>
  <si>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</si>
  <si>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</si>
  <si>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</si>
  <si>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</si>
  <si>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</si>
  <si>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</si>
  <si>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</si>
  <si>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</si>
  <si>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</si>
  <si>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</si>
  <si>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</si>
  <si>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</si>
  <si>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</si>
  <si>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</si>
  <si>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</si>
  <si>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</si>
  <si>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</si>
  <si>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</si>
  <si>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</si>
  <si>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</si>
  <si>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</si>
  <si>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</si>
  <si>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</si>
  <si>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</si>
  <si>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</si>
  <si>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</si>
  <si>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</si>
  <si>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</si>
  <si>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</si>
  <si>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</si>
  <si>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</si>
  <si>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</si>
  <si>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</si>
  <si>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</si>
  <si>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</si>
  <si>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</si>
  <si>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</si>
  <si>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</si>
  <si>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</si>
  <si>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</si>
  <si>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</si>
  <si>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</si>
  <si>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</si>
  <si>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</si>
  <si>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</si>
  <si>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</si>
  <si>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</si>
  <si>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</si>
  <si>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</si>
  <si>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</si>
  <si>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</si>
  <si>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</si>
  <si>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</si>
  <si>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</si>
  <si>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</si>
  <si>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</si>
  <si>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</si>
  <si>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</si>
  <si>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</si>
  <si>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</si>
  <si>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</si>
  <si>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</si>
  <si>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</si>
  <si>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</si>
  <si>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</si>
  <si>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</si>
  <si>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</si>
  <si>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</si>
  <si>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</si>
  <si>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</si>
  <si>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</si>
  <si>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</si>
  <si>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</si>
  <si>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</si>
  <si>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</si>
  <si>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</si>
  <si>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</si>
  <si>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</si>
  <si>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</si>
  <si>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</si>
  <si>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</si>
  <si>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</si>
  <si>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</si>
  <si>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</si>
  <si>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</si>
  <si>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</si>
  <si>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</si>
  <si>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</si>
  <si>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</si>
  <si>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</si>
  <si>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</si>
  <si>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</si>
  <si>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</si>
  <si>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</si>
  <si>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</si>
  <si>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</si>
  <si>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</si>
  <si>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</si>
  <si>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</si>
  <si>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</si>
  <si>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</si>
  <si>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</si>
  <si>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</si>
  <si>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</si>
  <si>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</si>
  <si>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</si>
  <si>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</si>
  <si>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</si>
  <si>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</si>
  <si>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</si>
  <si>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</si>
  <si>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</si>
  <si>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</si>
  <si>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</si>
  <si>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</si>
  <si>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</si>
  <si>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</si>
  <si>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</si>
  <si>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</si>
  <si>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</si>
  <si>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</si>
  <si>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</si>
  <si>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</si>
  <si>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</si>
  <si>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</si>
  <si>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</si>
  <si>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</si>
  <si>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</si>
  <si>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</si>
  <si>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</si>
  <si>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</si>
  <si>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</si>
  <si>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</si>
  <si>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</si>
  <si>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</si>
  <si>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</si>
  <si>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</si>
  <si>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</si>
  <si>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</si>
  <si>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</si>
  <si>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</si>
  <si>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</si>
  <si>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</si>
  <si>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</si>
  <si>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</si>
  <si>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</si>
  <si>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</si>
  <si>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</si>
  <si>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</si>
  <si>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</si>
  <si>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</si>
  <si>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</si>
  <si>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</si>
  <si>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</si>
  <si>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</si>
  <si>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</si>
  <si>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</si>
  <si>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</si>
  <si>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</si>
  <si>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</si>
  <si>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</si>
  <si>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</si>
  <si>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</si>
  <si>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</si>
  <si>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</si>
  <si>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</si>
  <si>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</si>
  <si>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</si>
  <si>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</si>
  <si>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</si>
  <si>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</si>
  <si>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</si>
  <si>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</si>
  <si>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</si>
  <si>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</si>
  <si>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</si>
  <si>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</si>
  <si>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</si>
  <si>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</si>
  <si>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</si>
  <si>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</si>
  <si>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</si>
  <si>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</si>
  <si>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</si>
  <si>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</si>
  <si>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</si>
  <si>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</si>
  <si>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</si>
  <si>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</si>
  <si>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</si>
  <si>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</si>
  <si>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</si>
  <si>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</si>
  <si>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</si>
  <si>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</si>
  <si>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</si>
  <si>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</si>
  <si>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</si>
  <si>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</si>
  <si>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</si>
  <si>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</si>
  <si>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</si>
  <si>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</si>
  <si>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</si>
  <si>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</si>
  <si>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</si>
  <si>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</si>
  <si>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</si>
  <si>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</si>
  <si>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</si>
  <si>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</si>
  <si>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</si>
  <si>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</si>
  <si>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</si>
  <si>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</si>
  <si>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</si>
  <si>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</si>
  <si>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</si>
  <si>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</si>
  <si>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</si>
  <si>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</si>
  <si>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</si>
  <si>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</si>
  <si>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</si>
  <si>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</si>
  <si>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</si>
  <si>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</si>
  <si>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</si>
  <si>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</si>
  <si>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</si>
  <si>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</si>
  <si>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</si>
  <si>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</si>
  <si>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</si>
  <si>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</si>
  <si>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</si>
  <si>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</si>
  <si>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</si>
  <si>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</si>
  <si>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</si>
  <si>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</si>
  <si>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</si>
  <si>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</si>
  <si>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</si>
  <si>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</si>
  <si>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</si>
  <si>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</si>
  <si>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</si>
  <si>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</si>
  <si>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</si>
  <si>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</si>
  <si>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</si>
  <si>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</si>
  <si>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</si>
  <si>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</si>
  <si>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</si>
  <si>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</si>
  <si>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</si>
  <si>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</si>
  <si>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</si>
  <si>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</si>
  <si>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</si>
  <si>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</si>
  <si>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</si>
  <si>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</si>
  <si>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</si>
  <si>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</si>
  <si>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</si>
  <si>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</si>
  <si>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</si>
  <si>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</si>
  <si>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</si>
  <si>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</si>
  <si>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</si>
  <si>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</si>
  <si>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</si>
  <si>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</si>
  <si>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</si>
  <si>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</si>
  <si>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</si>
  <si>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</si>
  <si>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</si>
  <si>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</si>
  <si>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</si>
  <si>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</si>
  <si>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</si>
  <si>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</si>
  <si>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</si>
  <si>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</si>
  <si>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</si>
  <si>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</si>
  <si>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</si>
  <si>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</si>
  <si>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</si>
  <si>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</si>
  <si>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</si>
  <si>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</si>
  <si>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</si>
  <si>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</si>
  <si>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</si>
  <si>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</si>
  <si>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</si>
  <si>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</si>
  <si>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</si>
  <si>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</si>
  <si>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</si>
  <si>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</si>
  <si>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</si>
  <si>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</si>
  <si>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</si>
  <si>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</si>
  <si>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</si>
  <si>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</si>
  <si>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</si>
  <si>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</si>
  <si>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</si>
  <si>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</si>
  <si>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</si>
  <si>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</si>
  <si>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</si>
  <si>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</si>
  <si>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</si>
  <si>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</si>
  <si>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</si>
  <si>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</si>
  <si>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</si>
  <si>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</si>
  <si>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</si>
  <si>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</si>
  <si>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</si>
  <si>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</si>
  <si>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</si>
  <si>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</si>
  <si>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</si>
  <si>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</si>
  <si>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</si>
  <si>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</si>
  <si>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</si>
  <si>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</si>
  <si>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</si>
  <si>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</si>
  <si>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</si>
  <si>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</si>
  <si>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</si>
  <si>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</si>
  <si>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</si>
  <si>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</si>
  <si>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</si>
  <si>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</si>
  <si>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</si>
  <si>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</si>
  <si>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</si>
  <si>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</si>
  <si>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</si>
  <si>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</si>
  <si>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</si>
  <si>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</si>
  <si>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</si>
  <si>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Слой, мин. 1</t>
  </si>
  <si>
    <t>Слой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</si>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</sst>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zoomScaleNormal="100" zoomScaleSheetLayoutView="100" workbookViewId="0">
      <selection activeCell="J9" sqref="J9:M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/>
      <c r="I5" s="581"/>
      <c r="J5" s="581"/>
      <c r="K5" s="581"/>
      <c r="L5" s="581"/>
      <c r="M5" s="581"/>
      <c r="N5" s="72"/>
      <c r="P5" s="27" t="s">
        <v>4</v>
      </c>
      <c r="Q5" s="583">
        <v>45871</v>
      </c>
      <c r="R5" s="583"/>
      <c r="T5" s="584" t="s">
        <v>3</v>
      </c>
      <c r="U5" s="585"/>
      <c r="V5" s="586" t="s">
        <v>801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Суббота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0.375</v>
      </c>
      <c r="R8" s="603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4"/>
      <c r="C9" s="604"/>
      <c r="D9" s="605" t="s">
        <v>45</v>
      </c>
      <c r="E9" s="606"/>
      <c r="F9" s="6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4"/>
      <c r="H9" s="607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70"/>
      <c r="P9" s="31" t="s">
        <v>15</v>
      </c>
      <c r="Q9" s="608"/>
      <c r="R9" s="608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4"/>
      <c r="C10" s="604"/>
      <c r="D10" s="605"/>
      <c r="E10" s="606"/>
      <c r="F10" s="6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4"/>
      <c r="H10" s="609" t="str">
        <f>IFERROR(VLOOKUP($D$10,Proxy,2,FALSE),"")</f>
        <v/>
      </c>
      <c r="I10" s="609"/>
      <c r="J10" s="609"/>
      <c r="K10" s="609"/>
      <c r="L10" s="609"/>
      <c r="M10" s="609"/>
      <c r="N10" s="71"/>
      <c r="P10" s="31" t="s">
        <v>32</v>
      </c>
      <c r="Q10" s="610"/>
      <c r="R10" s="610"/>
      <c r="U10" s="29" t="s">
        <v>12</v>
      </c>
      <c r="V10" s="611" t="s">
        <v>70</v>
      </c>
      <c r="W10" s="61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3"/>
      <c r="R11" s="613"/>
      <c r="U11" s="29" t="s">
        <v>28</v>
      </c>
      <c r="V11" s="614" t="s">
        <v>54</v>
      </c>
      <c r="W11" s="61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5" t="s">
        <v>71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5"/>
      <c r="N12" s="76"/>
      <c r="P12" s="27" t="s">
        <v>30</v>
      </c>
      <c r="Q12" s="603"/>
      <c r="R12" s="603"/>
      <c r="S12" s="28"/>
      <c r="T12"/>
      <c r="U12" s="29" t="s">
        <v>45</v>
      </c>
      <c r="V12" s="616"/>
      <c r="W12" s="616"/>
      <c r="X12"/>
      <c r="AB12" s="59"/>
      <c r="AC12" s="59"/>
      <c r="AD12" s="59"/>
      <c r="AE12" s="59"/>
    </row>
    <row r="13" spans="1:32" s="17" customFormat="1" ht="23.25" customHeight="1" x14ac:dyDescent="0.2">
      <c r="A13" s="615" t="s">
        <v>72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5"/>
      <c r="N13" s="76"/>
      <c r="O13" s="31"/>
      <c r="P13" s="31" t="s">
        <v>31</v>
      </c>
      <c r="Q13" s="614"/>
      <c r="R13" s="61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5" t="s">
        <v>73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7" t="s">
        <v>74</v>
      </c>
      <c r="B15" s="617"/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77"/>
      <c r="O15"/>
      <c r="P15" s="618" t="s">
        <v>60</v>
      </c>
      <c r="Q15" s="618"/>
      <c r="R15" s="618"/>
      <c r="S15" s="618"/>
      <c r="T15" s="61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9"/>
      <c r="Q16" s="619"/>
      <c r="R16" s="619"/>
      <c r="S16" s="619"/>
      <c r="T16" s="61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58</v>
      </c>
      <c r="B17" s="622" t="s">
        <v>48</v>
      </c>
      <c r="C17" s="624" t="s">
        <v>47</v>
      </c>
      <c r="D17" s="626" t="s">
        <v>49</v>
      </c>
      <c r="E17" s="627"/>
      <c r="F17" s="622" t="s">
        <v>21</v>
      </c>
      <c r="G17" s="622" t="s">
        <v>24</v>
      </c>
      <c r="H17" s="622" t="s">
        <v>22</v>
      </c>
      <c r="I17" s="622" t="s">
        <v>23</v>
      </c>
      <c r="J17" s="622" t="s">
        <v>16</v>
      </c>
      <c r="K17" s="622" t="s">
        <v>65</v>
      </c>
      <c r="L17" s="622" t="s">
        <v>63</v>
      </c>
      <c r="M17" s="622" t="s">
        <v>2</v>
      </c>
      <c r="N17" s="622" t="s">
        <v>62</v>
      </c>
      <c r="O17" s="622" t="s">
        <v>25</v>
      </c>
      <c r="P17" s="626" t="s">
        <v>17</v>
      </c>
      <c r="Q17" s="630"/>
      <c r="R17" s="630"/>
      <c r="S17" s="630"/>
      <c r="T17" s="627"/>
      <c r="U17" s="620" t="s">
        <v>55</v>
      </c>
      <c r="V17" s="621"/>
      <c r="W17" s="622" t="s">
        <v>6</v>
      </c>
      <c r="X17" s="622" t="s">
        <v>41</v>
      </c>
      <c r="Y17" s="632" t="s">
        <v>53</v>
      </c>
      <c r="Z17" s="634" t="s">
        <v>18</v>
      </c>
      <c r="AA17" s="636" t="s">
        <v>59</v>
      </c>
      <c r="AB17" s="636" t="s">
        <v>19</v>
      </c>
      <c r="AC17" s="636" t="s">
        <v>64</v>
      </c>
      <c r="AD17" s="638" t="s">
        <v>56</v>
      </c>
      <c r="AE17" s="639"/>
      <c r="AF17" s="640"/>
      <c r="AG17" s="82"/>
      <c r="BD17" s="81" t="s">
        <v>61</v>
      </c>
    </row>
    <row r="18" spans="1:68" ht="14.25" customHeight="1" x14ac:dyDescent="0.2">
      <c r="A18" s="623"/>
      <c r="B18" s="623"/>
      <c r="C18" s="625"/>
      <c r="D18" s="628"/>
      <c r="E18" s="629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28"/>
      <c r="Q18" s="631"/>
      <c r="R18" s="631"/>
      <c r="S18" s="631"/>
      <c r="T18" s="629"/>
      <c r="U18" s="83" t="s">
        <v>44</v>
      </c>
      <c r="V18" s="83" t="s">
        <v>43</v>
      </c>
      <c r="W18" s="623"/>
      <c r="X18" s="623"/>
      <c r="Y18" s="633"/>
      <c r="Z18" s="635"/>
      <c r="AA18" s="637"/>
      <c r="AB18" s="637"/>
      <c r="AC18" s="637"/>
      <c r="AD18" s="641"/>
      <c r="AE18" s="642"/>
      <c r="AF18" s="643"/>
      <c r="AG18" s="82"/>
      <c r="BD18" s="81"/>
    </row>
    <row r="19" spans="1:68" ht="27.75" customHeight="1" x14ac:dyDescent="0.2">
      <c r="A19" s="644" t="s">
        <v>77</v>
      </c>
      <c r="B19" s="644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4"/>
      <c r="R19" s="644"/>
      <c r="S19" s="644"/>
      <c r="T19" s="644"/>
      <c r="U19" s="644"/>
      <c r="V19" s="644"/>
      <c r="W19" s="644"/>
      <c r="X19" s="644"/>
      <c r="Y19" s="644"/>
      <c r="Z19" s="644"/>
      <c r="AA19" s="54"/>
      <c r="AB19" s="54"/>
      <c r="AC19" s="54"/>
    </row>
    <row r="20" spans="1:68" ht="16.5" customHeight="1" x14ac:dyDescent="0.25">
      <c r="A20" s="645" t="s">
        <v>77</v>
      </c>
      <c r="B20" s="645"/>
      <c r="C20" s="645"/>
      <c r="D20" s="645"/>
      <c r="E20" s="645"/>
      <c r="F20" s="645"/>
      <c r="G20" s="645"/>
      <c r="H20" s="645"/>
      <c r="I20" s="645"/>
      <c r="J20" s="645"/>
      <c r="K20" s="645"/>
      <c r="L20" s="645"/>
      <c r="M20" s="645"/>
      <c r="N20" s="645"/>
      <c r="O20" s="645"/>
      <c r="P20" s="645"/>
      <c r="Q20" s="645"/>
      <c r="R20" s="645"/>
      <c r="S20" s="645"/>
      <c r="T20" s="645"/>
      <c r="U20" s="645"/>
      <c r="V20" s="645"/>
      <c r="W20" s="645"/>
      <c r="X20" s="645"/>
      <c r="Y20" s="645"/>
      <c r="Z20" s="645"/>
      <c r="AA20" s="65"/>
      <c r="AB20" s="65"/>
      <c r="AC20" s="79"/>
    </row>
    <row r="21" spans="1:68" ht="14.25" customHeight="1" x14ac:dyDescent="0.25">
      <c r="A21" s="646" t="s">
        <v>78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7">
        <v>4680115886643</v>
      </c>
      <c r="E22" s="64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8" t="s">
        <v>81</v>
      </c>
      <c r="Q22" s="649"/>
      <c r="R22" s="649"/>
      <c r="S22" s="649"/>
      <c r="T22" s="65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4"/>
      <c r="B23" s="654"/>
      <c r="C23" s="654"/>
      <c r="D23" s="654"/>
      <c r="E23" s="654"/>
      <c r="F23" s="654"/>
      <c r="G23" s="654"/>
      <c r="H23" s="654"/>
      <c r="I23" s="654"/>
      <c r="J23" s="654"/>
      <c r="K23" s="654"/>
      <c r="L23" s="654"/>
      <c r="M23" s="654"/>
      <c r="N23" s="654"/>
      <c r="O23" s="655"/>
      <c r="P23" s="651" t="s">
        <v>40</v>
      </c>
      <c r="Q23" s="652"/>
      <c r="R23" s="652"/>
      <c r="S23" s="652"/>
      <c r="T23" s="652"/>
      <c r="U23" s="652"/>
      <c r="V23" s="65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4"/>
      <c r="B24" s="654"/>
      <c r="C24" s="654"/>
      <c r="D24" s="654"/>
      <c r="E24" s="654"/>
      <c r="F24" s="654"/>
      <c r="G24" s="654"/>
      <c r="H24" s="654"/>
      <c r="I24" s="654"/>
      <c r="J24" s="654"/>
      <c r="K24" s="654"/>
      <c r="L24" s="654"/>
      <c r="M24" s="654"/>
      <c r="N24" s="654"/>
      <c r="O24" s="655"/>
      <c r="P24" s="651" t="s">
        <v>40</v>
      </c>
      <c r="Q24" s="652"/>
      <c r="R24" s="652"/>
      <c r="S24" s="652"/>
      <c r="T24" s="652"/>
      <c r="U24" s="652"/>
      <c r="V24" s="65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6" t="s">
        <v>85</v>
      </c>
      <c r="B25" s="646"/>
      <c r="C25" s="646"/>
      <c r="D25" s="646"/>
      <c r="E25" s="646"/>
      <c r="F25" s="646"/>
      <c r="G25" s="646"/>
      <c r="H25" s="646"/>
      <c r="I25" s="646"/>
      <c r="J25" s="646"/>
      <c r="K25" s="646"/>
      <c r="L25" s="646"/>
      <c r="M25" s="646"/>
      <c r="N25" s="646"/>
      <c r="O25" s="646"/>
      <c r="P25" s="646"/>
      <c r="Q25" s="646"/>
      <c r="R25" s="646"/>
      <c r="S25" s="646"/>
      <c r="T25" s="646"/>
      <c r="U25" s="646"/>
      <c r="V25" s="646"/>
      <c r="W25" s="646"/>
      <c r="X25" s="646"/>
      <c r="Y25" s="646"/>
      <c r="Z25" s="646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7">
        <v>4680115885912</v>
      </c>
      <c r="E26" s="64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9"/>
      <c r="R26" s="649"/>
      <c r="S26" s="649"/>
      <c r="T26" s="65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7">
        <v>4607091388237</v>
      </c>
      <c r="E27" s="64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9"/>
      <c r="R27" s="649"/>
      <c r="S27" s="649"/>
      <c r="T27" s="65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7">
        <v>4680115886230</v>
      </c>
      <c r="E28" s="64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9"/>
      <c r="R28" s="649"/>
      <c r="S28" s="649"/>
      <c r="T28" s="65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7">
        <v>4680115886247</v>
      </c>
      <c r="E29" s="64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9"/>
      <c r="R29" s="649"/>
      <c r="S29" s="649"/>
      <c r="T29" s="65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7">
        <v>4680115885905</v>
      </c>
      <c r="E30" s="64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9"/>
      <c r="R30" s="649"/>
      <c r="S30" s="649"/>
      <c r="T30" s="65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7">
        <v>4607091388244</v>
      </c>
      <c r="E31" s="64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9"/>
      <c r="R31" s="649"/>
      <c r="S31" s="649"/>
      <c r="T31" s="65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4"/>
      <c r="B32" s="654"/>
      <c r="C32" s="654"/>
      <c r="D32" s="654"/>
      <c r="E32" s="654"/>
      <c r="F32" s="654"/>
      <c r="G32" s="654"/>
      <c r="H32" s="654"/>
      <c r="I32" s="654"/>
      <c r="J32" s="654"/>
      <c r="K32" s="654"/>
      <c r="L32" s="654"/>
      <c r="M32" s="654"/>
      <c r="N32" s="654"/>
      <c r="O32" s="655"/>
      <c r="P32" s="651" t="s">
        <v>40</v>
      </c>
      <c r="Q32" s="652"/>
      <c r="R32" s="652"/>
      <c r="S32" s="652"/>
      <c r="T32" s="652"/>
      <c r="U32" s="652"/>
      <c r="V32" s="65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4"/>
      <c r="B33" s="654"/>
      <c r="C33" s="654"/>
      <c r="D33" s="654"/>
      <c r="E33" s="654"/>
      <c r="F33" s="654"/>
      <c r="G33" s="654"/>
      <c r="H33" s="654"/>
      <c r="I33" s="654"/>
      <c r="J33" s="654"/>
      <c r="K33" s="654"/>
      <c r="L33" s="654"/>
      <c r="M33" s="654"/>
      <c r="N33" s="654"/>
      <c r="O33" s="655"/>
      <c r="P33" s="651" t="s">
        <v>40</v>
      </c>
      <c r="Q33" s="652"/>
      <c r="R33" s="652"/>
      <c r="S33" s="652"/>
      <c r="T33" s="652"/>
      <c r="U33" s="652"/>
      <c r="V33" s="65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6" t="s">
        <v>106</v>
      </c>
      <c r="B34" s="646"/>
      <c r="C34" s="646"/>
      <c r="D34" s="646"/>
      <c r="E34" s="646"/>
      <c r="F34" s="646"/>
      <c r="G34" s="646"/>
      <c r="H34" s="646"/>
      <c r="I34" s="646"/>
      <c r="J34" s="646"/>
      <c r="K34" s="646"/>
      <c r="L34" s="646"/>
      <c r="M34" s="646"/>
      <c r="N34" s="646"/>
      <c r="O34" s="646"/>
      <c r="P34" s="646"/>
      <c r="Q34" s="646"/>
      <c r="R34" s="646"/>
      <c r="S34" s="646"/>
      <c r="T34" s="646"/>
      <c r="U34" s="646"/>
      <c r="V34" s="646"/>
      <c r="W34" s="646"/>
      <c r="X34" s="646"/>
      <c r="Y34" s="646"/>
      <c r="Z34" s="646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7">
        <v>4607091388503</v>
      </c>
      <c r="E35" s="64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9"/>
      <c r="R35" s="649"/>
      <c r="S35" s="649"/>
      <c r="T35" s="65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4"/>
      <c r="B36" s="654"/>
      <c r="C36" s="654"/>
      <c r="D36" s="654"/>
      <c r="E36" s="654"/>
      <c r="F36" s="654"/>
      <c r="G36" s="654"/>
      <c r="H36" s="654"/>
      <c r="I36" s="654"/>
      <c r="J36" s="654"/>
      <c r="K36" s="654"/>
      <c r="L36" s="654"/>
      <c r="M36" s="654"/>
      <c r="N36" s="654"/>
      <c r="O36" s="655"/>
      <c r="P36" s="651" t="s">
        <v>40</v>
      </c>
      <c r="Q36" s="652"/>
      <c r="R36" s="652"/>
      <c r="S36" s="652"/>
      <c r="T36" s="652"/>
      <c r="U36" s="652"/>
      <c r="V36" s="65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4"/>
      <c r="B37" s="654"/>
      <c r="C37" s="654"/>
      <c r="D37" s="654"/>
      <c r="E37" s="654"/>
      <c r="F37" s="654"/>
      <c r="G37" s="654"/>
      <c r="H37" s="654"/>
      <c r="I37" s="654"/>
      <c r="J37" s="654"/>
      <c r="K37" s="654"/>
      <c r="L37" s="654"/>
      <c r="M37" s="654"/>
      <c r="N37" s="654"/>
      <c r="O37" s="655"/>
      <c r="P37" s="651" t="s">
        <v>40</v>
      </c>
      <c r="Q37" s="652"/>
      <c r="R37" s="652"/>
      <c r="S37" s="652"/>
      <c r="T37" s="652"/>
      <c r="U37" s="652"/>
      <c r="V37" s="65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4" t="s">
        <v>112</v>
      </c>
      <c r="B38" s="644"/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  <c r="O38" s="644"/>
      <c r="P38" s="644"/>
      <c r="Q38" s="644"/>
      <c r="R38" s="644"/>
      <c r="S38" s="644"/>
      <c r="T38" s="644"/>
      <c r="U38" s="644"/>
      <c r="V38" s="644"/>
      <c r="W38" s="644"/>
      <c r="X38" s="644"/>
      <c r="Y38" s="644"/>
      <c r="Z38" s="644"/>
      <c r="AA38" s="54"/>
      <c r="AB38" s="54"/>
      <c r="AC38" s="54"/>
    </row>
    <row r="39" spans="1:68" ht="16.5" customHeight="1" x14ac:dyDescent="0.25">
      <c r="A39" s="645" t="s">
        <v>113</v>
      </c>
      <c r="B39" s="645"/>
      <c r="C39" s="645"/>
      <c r="D39" s="645"/>
      <c r="E39" s="645"/>
      <c r="F39" s="645"/>
      <c r="G39" s="645"/>
      <c r="H39" s="645"/>
      <c r="I39" s="645"/>
      <c r="J39" s="645"/>
      <c r="K39" s="645"/>
      <c r="L39" s="645"/>
      <c r="M39" s="645"/>
      <c r="N39" s="645"/>
      <c r="O39" s="645"/>
      <c r="P39" s="645"/>
      <c r="Q39" s="645"/>
      <c r="R39" s="645"/>
      <c r="S39" s="645"/>
      <c r="T39" s="645"/>
      <c r="U39" s="645"/>
      <c r="V39" s="645"/>
      <c r="W39" s="645"/>
      <c r="X39" s="645"/>
      <c r="Y39" s="645"/>
      <c r="Z39" s="645"/>
      <c r="AA39" s="65"/>
      <c r="AB39" s="65"/>
      <c r="AC39" s="79"/>
    </row>
    <row r="40" spans="1:68" ht="14.25" customHeight="1" x14ac:dyDescent="0.25">
      <c r="A40" s="646" t="s">
        <v>114</v>
      </c>
      <c r="B40" s="646"/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  <c r="O40" s="646"/>
      <c r="P40" s="646"/>
      <c r="Q40" s="646"/>
      <c r="R40" s="646"/>
      <c r="S40" s="646"/>
      <c r="T40" s="646"/>
      <c r="U40" s="646"/>
      <c r="V40" s="646"/>
      <c r="W40" s="646"/>
      <c r="X40" s="646"/>
      <c r="Y40" s="646"/>
      <c r="Z40" s="646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7">
        <v>4607091385670</v>
      </c>
      <c r="E41" s="64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9"/>
      <c r="R41" s="649"/>
      <c r="S41" s="649"/>
      <c r="T41" s="65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7">
        <v>4607091385687</v>
      </c>
      <c r="E42" s="64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9"/>
      <c r="R42" s="649"/>
      <c r="S42" s="649"/>
      <c r="T42" s="65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7">
        <v>4680115882539</v>
      </c>
      <c r="E43" s="64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9"/>
      <c r="R43" s="649"/>
      <c r="S43" s="649"/>
      <c r="T43" s="65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4"/>
      <c r="B44" s="654"/>
      <c r="C44" s="654"/>
      <c r="D44" s="654"/>
      <c r="E44" s="654"/>
      <c r="F44" s="654"/>
      <c r="G44" s="654"/>
      <c r="H44" s="654"/>
      <c r="I44" s="654"/>
      <c r="J44" s="654"/>
      <c r="K44" s="654"/>
      <c r="L44" s="654"/>
      <c r="M44" s="654"/>
      <c r="N44" s="654"/>
      <c r="O44" s="655"/>
      <c r="P44" s="651" t="s">
        <v>40</v>
      </c>
      <c r="Q44" s="652"/>
      <c r="R44" s="652"/>
      <c r="S44" s="652"/>
      <c r="T44" s="652"/>
      <c r="U44" s="652"/>
      <c r="V44" s="65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4"/>
      <c r="B45" s="654"/>
      <c r="C45" s="654"/>
      <c r="D45" s="654"/>
      <c r="E45" s="654"/>
      <c r="F45" s="654"/>
      <c r="G45" s="654"/>
      <c r="H45" s="654"/>
      <c r="I45" s="654"/>
      <c r="J45" s="654"/>
      <c r="K45" s="654"/>
      <c r="L45" s="654"/>
      <c r="M45" s="654"/>
      <c r="N45" s="654"/>
      <c r="O45" s="655"/>
      <c r="P45" s="651" t="s">
        <v>40</v>
      </c>
      <c r="Q45" s="652"/>
      <c r="R45" s="652"/>
      <c r="S45" s="652"/>
      <c r="T45" s="652"/>
      <c r="U45" s="652"/>
      <c r="V45" s="65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6" t="s">
        <v>85</v>
      </c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  <c r="M46" s="646"/>
      <c r="N46" s="646"/>
      <c r="O46" s="646"/>
      <c r="P46" s="646"/>
      <c r="Q46" s="646"/>
      <c r="R46" s="646"/>
      <c r="S46" s="646"/>
      <c r="T46" s="646"/>
      <c r="U46" s="646"/>
      <c r="V46" s="646"/>
      <c r="W46" s="646"/>
      <c r="X46" s="646"/>
      <c r="Y46" s="646"/>
      <c r="Z46" s="646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7">
        <v>4680115884915</v>
      </c>
      <c r="E47" s="64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9"/>
      <c r="R47" s="649"/>
      <c r="S47" s="649"/>
      <c r="T47" s="65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4"/>
      <c r="B48" s="654"/>
      <c r="C48" s="654"/>
      <c r="D48" s="654"/>
      <c r="E48" s="654"/>
      <c r="F48" s="654"/>
      <c r="G48" s="654"/>
      <c r="H48" s="654"/>
      <c r="I48" s="654"/>
      <c r="J48" s="654"/>
      <c r="K48" s="654"/>
      <c r="L48" s="654"/>
      <c r="M48" s="654"/>
      <c r="N48" s="654"/>
      <c r="O48" s="655"/>
      <c r="P48" s="651" t="s">
        <v>40</v>
      </c>
      <c r="Q48" s="652"/>
      <c r="R48" s="652"/>
      <c r="S48" s="652"/>
      <c r="T48" s="652"/>
      <c r="U48" s="652"/>
      <c r="V48" s="65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4"/>
      <c r="B49" s="654"/>
      <c r="C49" s="654"/>
      <c r="D49" s="654"/>
      <c r="E49" s="654"/>
      <c r="F49" s="654"/>
      <c r="G49" s="654"/>
      <c r="H49" s="654"/>
      <c r="I49" s="654"/>
      <c r="J49" s="654"/>
      <c r="K49" s="654"/>
      <c r="L49" s="654"/>
      <c r="M49" s="654"/>
      <c r="N49" s="654"/>
      <c r="O49" s="655"/>
      <c r="P49" s="651" t="s">
        <v>40</v>
      </c>
      <c r="Q49" s="652"/>
      <c r="R49" s="652"/>
      <c r="S49" s="652"/>
      <c r="T49" s="652"/>
      <c r="U49" s="652"/>
      <c r="V49" s="65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5" t="s">
        <v>130</v>
      </c>
      <c r="B50" s="645"/>
      <c r="C50" s="645"/>
      <c r="D50" s="645"/>
      <c r="E50" s="645"/>
      <c r="F50" s="645"/>
      <c r="G50" s="645"/>
      <c r="H50" s="645"/>
      <c r="I50" s="645"/>
      <c r="J50" s="645"/>
      <c r="K50" s="645"/>
      <c r="L50" s="645"/>
      <c r="M50" s="645"/>
      <c r="N50" s="645"/>
      <c r="O50" s="645"/>
      <c r="P50" s="645"/>
      <c r="Q50" s="645"/>
      <c r="R50" s="645"/>
      <c r="S50" s="645"/>
      <c r="T50" s="645"/>
      <c r="U50" s="645"/>
      <c r="V50" s="645"/>
      <c r="W50" s="645"/>
      <c r="X50" s="645"/>
      <c r="Y50" s="645"/>
      <c r="Z50" s="645"/>
      <c r="AA50" s="65"/>
      <c r="AB50" s="65"/>
      <c r="AC50" s="79"/>
    </row>
    <row r="51" spans="1:68" ht="14.25" customHeight="1" x14ac:dyDescent="0.25">
      <c r="A51" s="646" t="s">
        <v>114</v>
      </c>
      <c r="B51" s="646"/>
      <c r="C51" s="646"/>
      <c r="D51" s="646"/>
      <c r="E51" s="646"/>
      <c r="F51" s="646"/>
      <c r="G51" s="646"/>
      <c r="H51" s="646"/>
      <c r="I51" s="646"/>
      <c r="J51" s="646"/>
      <c r="K51" s="646"/>
      <c r="L51" s="646"/>
      <c r="M51" s="646"/>
      <c r="N51" s="646"/>
      <c r="O51" s="646"/>
      <c r="P51" s="646"/>
      <c r="Q51" s="646"/>
      <c r="R51" s="646"/>
      <c r="S51" s="646"/>
      <c r="T51" s="646"/>
      <c r="U51" s="646"/>
      <c r="V51" s="646"/>
      <c r="W51" s="646"/>
      <c r="X51" s="646"/>
      <c r="Y51" s="646"/>
      <c r="Z51" s="646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7">
        <v>4680115885882</v>
      </c>
      <c r="E52" s="64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9"/>
      <c r="R52" s="649"/>
      <c r="S52" s="649"/>
      <c r="T52" s="65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7">
        <v>4680115881426</v>
      </c>
      <c r="E53" s="64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123</v>
      </c>
      <c r="M53" s="38" t="s">
        <v>118</v>
      </c>
      <c r="N53" s="38"/>
      <c r="O53" s="37">
        <v>50</v>
      </c>
      <c r="P53" s="66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9"/>
      <c r="R53" s="649"/>
      <c r="S53" s="649"/>
      <c r="T53" s="65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124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4301011386</v>
      </c>
      <c r="D54" s="647">
        <v>4680115880283</v>
      </c>
      <c r="E54" s="64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9"/>
      <c r="R54" s="649"/>
      <c r="S54" s="649"/>
      <c r="T54" s="65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139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140</v>
      </c>
      <c r="B55" s="63" t="s">
        <v>141</v>
      </c>
      <c r="C55" s="36">
        <v>4301011806</v>
      </c>
      <c r="D55" s="647">
        <v>4680115881525</v>
      </c>
      <c r="E55" s="64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9"/>
      <c r="R55" s="649"/>
      <c r="S55" s="649"/>
      <c r="T55" s="65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4301011589</v>
      </c>
      <c r="D56" s="647">
        <v>4680115885899</v>
      </c>
      <c r="E56" s="64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9"/>
      <c r="R56" s="649"/>
      <c r="S56" s="649"/>
      <c r="T56" s="65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145</v>
      </c>
      <c r="B57" s="63" t="s">
        <v>146</v>
      </c>
      <c r="C57" s="36">
        <v>4301011801</v>
      </c>
      <c r="D57" s="647">
        <v>4680115881419</v>
      </c>
      <c r="E57" s="64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9"/>
      <c r="R57" s="649"/>
      <c r="S57" s="649"/>
      <c r="T57" s="65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4"/>
      <c r="B58" s="654"/>
      <c r="C58" s="654"/>
      <c r="D58" s="654"/>
      <c r="E58" s="654"/>
      <c r="F58" s="654"/>
      <c r="G58" s="654"/>
      <c r="H58" s="654"/>
      <c r="I58" s="654"/>
      <c r="J58" s="654"/>
      <c r="K58" s="654"/>
      <c r="L58" s="654"/>
      <c r="M58" s="654"/>
      <c r="N58" s="654"/>
      <c r="O58" s="655"/>
      <c r="P58" s="651" t="s">
        <v>40</v>
      </c>
      <c r="Q58" s="652"/>
      <c r="R58" s="652"/>
      <c r="S58" s="652"/>
      <c r="T58" s="652"/>
      <c r="U58" s="652"/>
      <c r="V58" s="65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4"/>
      <c r="B59" s="654"/>
      <c r="C59" s="654"/>
      <c r="D59" s="654"/>
      <c r="E59" s="654"/>
      <c r="F59" s="654"/>
      <c r="G59" s="654"/>
      <c r="H59" s="654"/>
      <c r="I59" s="654"/>
      <c r="J59" s="654"/>
      <c r="K59" s="654"/>
      <c r="L59" s="654"/>
      <c r="M59" s="654"/>
      <c r="N59" s="654"/>
      <c r="O59" s="655"/>
      <c r="P59" s="651" t="s">
        <v>40</v>
      </c>
      <c r="Q59" s="652"/>
      <c r="R59" s="652"/>
      <c r="S59" s="652"/>
      <c r="T59" s="652"/>
      <c r="U59" s="652"/>
      <c r="V59" s="65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6" t="s">
        <v>148</v>
      </c>
      <c r="B60" s="646"/>
      <c r="C60" s="646"/>
      <c r="D60" s="646"/>
      <c r="E60" s="646"/>
      <c r="F60" s="646"/>
      <c r="G60" s="646"/>
      <c r="H60" s="646"/>
      <c r="I60" s="646"/>
      <c r="J60" s="646"/>
      <c r="K60" s="646"/>
      <c r="L60" s="646"/>
      <c r="M60" s="646"/>
      <c r="N60" s="646"/>
      <c r="O60" s="646"/>
      <c r="P60" s="646"/>
      <c r="Q60" s="646"/>
      <c r="R60" s="646"/>
      <c r="S60" s="646"/>
      <c r="T60" s="646"/>
      <c r="U60" s="646"/>
      <c r="V60" s="646"/>
      <c r="W60" s="646"/>
      <c r="X60" s="646"/>
      <c r="Y60" s="646"/>
      <c r="Z60" s="646"/>
      <c r="AA60" s="66"/>
      <c r="AB60" s="66"/>
      <c r="AC60" s="80"/>
    </row>
    <row r="61" spans="1:68" ht="16.5" customHeight="1" x14ac:dyDescent="0.25">
      <c r="A61" s="63" t="s">
        <v>149</v>
      </c>
      <c r="B61" s="63" t="s">
        <v>150</v>
      </c>
      <c r="C61" s="36">
        <v>4301020298</v>
      </c>
      <c r="D61" s="647">
        <v>4680115881440</v>
      </c>
      <c r="E61" s="64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9"/>
      <c r="R61" s="649"/>
      <c r="S61" s="649"/>
      <c r="T61" s="65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151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4301020228</v>
      </c>
      <c r="D62" s="647">
        <v>4680115882751</v>
      </c>
      <c r="E62" s="64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9"/>
      <c r="R62" s="649"/>
      <c r="S62" s="649"/>
      <c r="T62" s="65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154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4301020358</v>
      </c>
      <c r="D63" s="647">
        <v>4680115885950</v>
      </c>
      <c r="E63" s="64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9"/>
      <c r="R63" s="649"/>
      <c r="S63" s="649"/>
      <c r="T63" s="65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151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157</v>
      </c>
      <c r="B64" s="63" t="s">
        <v>158</v>
      </c>
      <c r="C64" s="36">
        <v>4301020296</v>
      </c>
      <c r="D64" s="647">
        <v>4680115881433</v>
      </c>
      <c r="E64" s="64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123</v>
      </c>
      <c r="M64" s="38" t="s">
        <v>118</v>
      </c>
      <c r="N64" s="38"/>
      <c r="O64" s="37">
        <v>50</v>
      </c>
      <c r="P64" s="67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9"/>
      <c r="R64" s="649"/>
      <c r="S64" s="649"/>
      <c r="T64" s="65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151</v>
      </c>
      <c r="AG64" s="78"/>
      <c r="AJ64" s="84" t="s">
        <v>124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4"/>
      <c r="B65" s="654"/>
      <c r="C65" s="654"/>
      <c r="D65" s="654"/>
      <c r="E65" s="654"/>
      <c r="F65" s="654"/>
      <c r="G65" s="654"/>
      <c r="H65" s="654"/>
      <c r="I65" s="654"/>
      <c r="J65" s="654"/>
      <c r="K65" s="654"/>
      <c r="L65" s="654"/>
      <c r="M65" s="654"/>
      <c r="N65" s="654"/>
      <c r="O65" s="655"/>
      <c r="P65" s="651" t="s">
        <v>40</v>
      </c>
      <c r="Q65" s="652"/>
      <c r="R65" s="652"/>
      <c r="S65" s="652"/>
      <c r="T65" s="652"/>
      <c r="U65" s="652"/>
      <c r="V65" s="65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4"/>
      <c r="B66" s="654"/>
      <c r="C66" s="654"/>
      <c r="D66" s="654"/>
      <c r="E66" s="654"/>
      <c r="F66" s="654"/>
      <c r="G66" s="654"/>
      <c r="H66" s="654"/>
      <c r="I66" s="654"/>
      <c r="J66" s="654"/>
      <c r="K66" s="654"/>
      <c r="L66" s="654"/>
      <c r="M66" s="654"/>
      <c r="N66" s="654"/>
      <c r="O66" s="655"/>
      <c r="P66" s="651" t="s">
        <v>40</v>
      </c>
      <c r="Q66" s="652"/>
      <c r="R66" s="652"/>
      <c r="S66" s="652"/>
      <c r="T66" s="652"/>
      <c r="U66" s="652"/>
      <c r="V66" s="65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6" t="s">
        <v>78</v>
      </c>
      <c r="B67" s="646"/>
      <c r="C67" s="646"/>
      <c r="D67" s="646"/>
      <c r="E67" s="646"/>
      <c r="F67" s="646"/>
      <c r="G67" s="646"/>
      <c r="H67" s="646"/>
      <c r="I67" s="646"/>
      <c r="J67" s="646"/>
      <c r="K67" s="646"/>
      <c r="L67" s="646"/>
      <c r="M67" s="646"/>
      <c r="N67" s="646"/>
      <c r="O67" s="646"/>
      <c r="P67" s="646"/>
      <c r="Q67" s="646"/>
      <c r="R67" s="646"/>
      <c r="S67" s="646"/>
      <c r="T67" s="646"/>
      <c r="U67" s="646"/>
      <c r="V67" s="646"/>
      <c r="W67" s="646"/>
      <c r="X67" s="646"/>
      <c r="Y67" s="646"/>
      <c r="Z67" s="646"/>
      <c r="AA67" s="66"/>
      <c r="AB67" s="66"/>
      <c r="AC67" s="80"/>
    </row>
    <row r="68" spans="1:68" ht="27" customHeight="1" x14ac:dyDescent="0.25">
      <c r="A68" s="63" t="s">
        <v>159</v>
      </c>
      <c r="B68" s="63" t="s">
        <v>160</v>
      </c>
      <c r="C68" s="36">
        <v>4301031243</v>
      </c>
      <c r="D68" s="647">
        <v>4680115885073</v>
      </c>
      <c r="E68" s="64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9"/>
      <c r="R68" s="649"/>
      <c r="S68" s="649"/>
      <c r="T68" s="65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162</v>
      </c>
      <c r="B69" s="63" t="s">
        <v>163</v>
      </c>
      <c r="C69" s="36">
        <v>4301031241</v>
      </c>
      <c r="D69" s="647">
        <v>4680115885059</v>
      </c>
      <c r="E69" s="64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9"/>
      <c r="R69" s="649"/>
      <c r="S69" s="649"/>
      <c r="T69" s="65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164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165</v>
      </c>
      <c r="B70" s="63" t="s">
        <v>166</v>
      </c>
      <c r="C70" s="36">
        <v>4301031316</v>
      </c>
      <c r="D70" s="647">
        <v>4680115885097</v>
      </c>
      <c r="E70" s="64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9"/>
      <c r="R70" s="649"/>
      <c r="S70" s="649"/>
      <c r="T70" s="65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167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4"/>
      <c r="B71" s="654"/>
      <c r="C71" s="654"/>
      <c r="D71" s="654"/>
      <c r="E71" s="654"/>
      <c r="F71" s="654"/>
      <c r="G71" s="654"/>
      <c r="H71" s="654"/>
      <c r="I71" s="654"/>
      <c r="J71" s="654"/>
      <c r="K71" s="654"/>
      <c r="L71" s="654"/>
      <c r="M71" s="654"/>
      <c r="N71" s="654"/>
      <c r="O71" s="655"/>
      <c r="P71" s="651" t="s">
        <v>40</v>
      </c>
      <c r="Q71" s="652"/>
      <c r="R71" s="652"/>
      <c r="S71" s="652"/>
      <c r="T71" s="652"/>
      <c r="U71" s="652"/>
      <c r="V71" s="65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4"/>
      <c r="B72" s="654"/>
      <c r="C72" s="654"/>
      <c r="D72" s="654"/>
      <c r="E72" s="654"/>
      <c r="F72" s="654"/>
      <c r="G72" s="654"/>
      <c r="H72" s="654"/>
      <c r="I72" s="654"/>
      <c r="J72" s="654"/>
      <c r="K72" s="654"/>
      <c r="L72" s="654"/>
      <c r="M72" s="654"/>
      <c r="N72" s="654"/>
      <c r="O72" s="655"/>
      <c r="P72" s="651" t="s">
        <v>40</v>
      </c>
      <c r="Q72" s="652"/>
      <c r="R72" s="652"/>
      <c r="S72" s="652"/>
      <c r="T72" s="652"/>
      <c r="U72" s="652"/>
      <c r="V72" s="65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6" t="s">
        <v>85</v>
      </c>
      <c r="B73" s="646"/>
      <c r="C73" s="646"/>
      <c r="D73" s="646"/>
      <c r="E73" s="646"/>
      <c r="F73" s="646"/>
      <c r="G73" s="646"/>
      <c r="H73" s="646"/>
      <c r="I73" s="646"/>
      <c r="J73" s="646"/>
      <c r="K73" s="646"/>
      <c r="L73" s="646"/>
      <c r="M73" s="646"/>
      <c r="N73" s="646"/>
      <c r="O73" s="646"/>
      <c r="P73" s="646"/>
      <c r="Q73" s="646"/>
      <c r="R73" s="646"/>
      <c r="S73" s="646"/>
      <c r="T73" s="646"/>
      <c r="U73" s="646"/>
      <c r="V73" s="646"/>
      <c r="W73" s="646"/>
      <c r="X73" s="646"/>
      <c r="Y73" s="646"/>
      <c r="Z73" s="646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647">
        <v>4680115881891</v>
      </c>
      <c r="E74" s="64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9"/>
      <c r="R74" s="649"/>
      <c r="S74" s="649"/>
      <c r="T74" s="65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170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647">
        <v>4680115885769</v>
      </c>
      <c r="E75" s="64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9"/>
      <c r="R75" s="649"/>
      <c r="S75" s="649"/>
      <c r="T75" s="65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173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174</v>
      </c>
      <c r="B76" s="63" t="s">
        <v>175</v>
      </c>
      <c r="C76" s="36">
        <v>4301051927</v>
      </c>
      <c r="D76" s="647">
        <v>4680115884410</v>
      </c>
      <c r="E76" s="64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9"/>
      <c r="R76" s="649"/>
      <c r="S76" s="649"/>
      <c r="T76" s="65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176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647">
        <v>4680115884311</v>
      </c>
      <c r="E77" s="64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9"/>
      <c r="R77" s="649"/>
      <c r="S77" s="649"/>
      <c r="T77" s="65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170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647">
        <v>4680115885929</v>
      </c>
      <c r="E78" s="64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9"/>
      <c r="R78" s="649"/>
      <c r="S78" s="649"/>
      <c r="T78" s="65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173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181</v>
      </c>
      <c r="B79" s="63" t="s">
        <v>182</v>
      </c>
      <c r="C79" s="36">
        <v>4301051929</v>
      </c>
      <c r="D79" s="647">
        <v>4680115884403</v>
      </c>
      <c r="E79" s="64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9"/>
      <c r="R79" s="649"/>
      <c r="S79" s="649"/>
      <c r="T79" s="65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176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4"/>
      <c r="B80" s="654"/>
      <c r="C80" s="654"/>
      <c r="D80" s="654"/>
      <c r="E80" s="654"/>
      <c r="F80" s="654"/>
      <c r="G80" s="654"/>
      <c r="H80" s="654"/>
      <c r="I80" s="654"/>
      <c r="J80" s="654"/>
      <c r="K80" s="654"/>
      <c r="L80" s="654"/>
      <c r="M80" s="654"/>
      <c r="N80" s="654"/>
      <c r="O80" s="655"/>
      <c r="P80" s="651" t="s">
        <v>40</v>
      </c>
      <c r="Q80" s="652"/>
      <c r="R80" s="652"/>
      <c r="S80" s="652"/>
      <c r="T80" s="652"/>
      <c r="U80" s="652"/>
      <c r="V80" s="65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4"/>
      <c r="B81" s="654"/>
      <c r="C81" s="654"/>
      <c r="D81" s="654"/>
      <c r="E81" s="654"/>
      <c r="F81" s="654"/>
      <c r="G81" s="654"/>
      <c r="H81" s="654"/>
      <c r="I81" s="654"/>
      <c r="J81" s="654"/>
      <c r="K81" s="654"/>
      <c r="L81" s="654"/>
      <c r="M81" s="654"/>
      <c r="N81" s="654"/>
      <c r="O81" s="655"/>
      <c r="P81" s="651" t="s">
        <v>40</v>
      </c>
      <c r="Q81" s="652"/>
      <c r="R81" s="652"/>
      <c r="S81" s="652"/>
      <c r="T81" s="652"/>
      <c r="U81" s="652"/>
      <c r="V81" s="65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6" t="s">
        <v>183</v>
      </c>
      <c r="B82" s="646"/>
      <c r="C82" s="646"/>
      <c r="D82" s="646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46"/>
      <c r="P82" s="646"/>
      <c r="Q82" s="646"/>
      <c r="R82" s="646"/>
      <c r="S82" s="646"/>
      <c r="T82" s="646"/>
      <c r="U82" s="646"/>
      <c r="V82" s="646"/>
      <c r="W82" s="646"/>
      <c r="X82" s="646"/>
      <c r="Y82" s="646"/>
      <c r="Z82" s="646"/>
      <c r="AA82" s="66"/>
      <c r="AB82" s="66"/>
      <c r="AC82" s="80"/>
    </row>
    <row r="83" spans="1:68" ht="27" customHeight="1" x14ac:dyDescent="0.25">
      <c r="A83" s="63" t="s">
        <v>184</v>
      </c>
      <c r="B83" s="63" t="s">
        <v>185</v>
      </c>
      <c r="C83" s="36">
        <v>4301060455</v>
      </c>
      <c r="D83" s="647">
        <v>4680115881532</v>
      </c>
      <c r="E83" s="64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9"/>
      <c r="R83" s="649"/>
      <c r="S83" s="649"/>
      <c r="T83" s="65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186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187</v>
      </c>
      <c r="B84" s="63" t="s">
        <v>188</v>
      </c>
      <c r="C84" s="36">
        <v>4301060351</v>
      </c>
      <c r="D84" s="647">
        <v>4680115881464</v>
      </c>
      <c r="E84" s="64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9"/>
      <c r="R84" s="649"/>
      <c r="S84" s="649"/>
      <c r="T84" s="65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189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4"/>
      <c r="B85" s="654"/>
      <c r="C85" s="654"/>
      <c r="D85" s="654"/>
      <c r="E85" s="654"/>
      <c r="F85" s="654"/>
      <c r="G85" s="654"/>
      <c r="H85" s="654"/>
      <c r="I85" s="654"/>
      <c r="J85" s="654"/>
      <c r="K85" s="654"/>
      <c r="L85" s="654"/>
      <c r="M85" s="654"/>
      <c r="N85" s="654"/>
      <c r="O85" s="655"/>
      <c r="P85" s="651" t="s">
        <v>40</v>
      </c>
      <c r="Q85" s="652"/>
      <c r="R85" s="652"/>
      <c r="S85" s="652"/>
      <c r="T85" s="652"/>
      <c r="U85" s="652"/>
      <c r="V85" s="65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4"/>
      <c r="B86" s="654"/>
      <c r="C86" s="654"/>
      <c r="D86" s="654"/>
      <c r="E86" s="654"/>
      <c r="F86" s="654"/>
      <c r="G86" s="654"/>
      <c r="H86" s="654"/>
      <c r="I86" s="654"/>
      <c r="J86" s="654"/>
      <c r="K86" s="654"/>
      <c r="L86" s="654"/>
      <c r="M86" s="654"/>
      <c r="N86" s="654"/>
      <c r="O86" s="655"/>
      <c r="P86" s="651" t="s">
        <v>40</v>
      </c>
      <c r="Q86" s="652"/>
      <c r="R86" s="652"/>
      <c r="S86" s="652"/>
      <c r="T86" s="652"/>
      <c r="U86" s="652"/>
      <c r="V86" s="65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5" t="s">
        <v>190</v>
      </c>
      <c r="B87" s="645"/>
      <c r="C87" s="645"/>
      <c r="D87" s="645"/>
      <c r="E87" s="645"/>
      <c r="F87" s="645"/>
      <c r="G87" s="645"/>
      <c r="H87" s="645"/>
      <c r="I87" s="645"/>
      <c r="J87" s="645"/>
      <c r="K87" s="645"/>
      <c r="L87" s="645"/>
      <c r="M87" s="645"/>
      <c r="N87" s="645"/>
      <c r="O87" s="645"/>
      <c r="P87" s="645"/>
      <c r="Q87" s="645"/>
      <c r="R87" s="645"/>
      <c r="S87" s="645"/>
      <c r="T87" s="645"/>
      <c r="U87" s="645"/>
      <c r="V87" s="645"/>
      <c r="W87" s="645"/>
      <c r="X87" s="645"/>
      <c r="Y87" s="645"/>
      <c r="Z87" s="645"/>
      <c r="AA87" s="65"/>
      <c r="AB87" s="65"/>
      <c r="AC87" s="79"/>
    </row>
    <row r="88" spans="1:68" ht="14.25" customHeight="1" x14ac:dyDescent="0.25">
      <c r="A88" s="646" t="s">
        <v>114</v>
      </c>
      <c r="B88" s="646"/>
      <c r="C88" s="646"/>
      <c r="D88" s="646"/>
      <c r="E88" s="646"/>
      <c r="F88" s="646"/>
      <c r="G88" s="646"/>
      <c r="H88" s="646"/>
      <c r="I88" s="646"/>
      <c r="J88" s="646"/>
      <c r="K88" s="646"/>
      <c r="L88" s="646"/>
      <c r="M88" s="646"/>
      <c r="N88" s="646"/>
      <c r="O88" s="646"/>
      <c r="P88" s="646"/>
      <c r="Q88" s="646"/>
      <c r="R88" s="646"/>
      <c r="S88" s="646"/>
      <c r="T88" s="646"/>
      <c r="U88" s="646"/>
      <c r="V88" s="646"/>
      <c r="W88" s="646"/>
      <c r="X88" s="646"/>
      <c r="Y88" s="646"/>
      <c r="Z88" s="646"/>
      <c r="AA88" s="66"/>
      <c r="AB88" s="66"/>
      <c r="AC88" s="80"/>
    </row>
    <row r="89" spans="1:68" ht="27" customHeight="1" x14ac:dyDescent="0.25">
      <c r="A89" s="63" t="s">
        <v>191</v>
      </c>
      <c r="B89" s="63" t="s">
        <v>192</v>
      </c>
      <c r="C89" s="36">
        <v>4301011468</v>
      </c>
      <c r="D89" s="647">
        <v>4680115881327</v>
      </c>
      <c r="E89" s="64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9"/>
      <c r="R89" s="649"/>
      <c r="S89" s="649"/>
      <c r="T89" s="65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193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194</v>
      </c>
      <c r="B90" s="63" t="s">
        <v>195</v>
      </c>
      <c r="C90" s="36">
        <v>4301011476</v>
      </c>
      <c r="D90" s="647">
        <v>4680115881518</v>
      </c>
      <c r="E90" s="64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9"/>
      <c r="R90" s="649"/>
      <c r="S90" s="649"/>
      <c r="T90" s="65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193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196</v>
      </c>
      <c r="B91" s="63" t="s">
        <v>197</v>
      </c>
      <c r="C91" s="36">
        <v>4301011443</v>
      </c>
      <c r="D91" s="647">
        <v>4680115881303</v>
      </c>
      <c r="E91" s="64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9"/>
      <c r="R91" s="649"/>
      <c r="S91" s="649"/>
      <c r="T91" s="65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193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4"/>
      <c r="B92" s="654"/>
      <c r="C92" s="654"/>
      <c r="D92" s="654"/>
      <c r="E92" s="654"/>
      <c r="F92" s="654"/>
      <c r="G92" s="654"/>
      <c r="H92" s="654"/>
      <c r="I92" s="654"/>
      <c r="J92" s="654"/>
      <c r="K92" s="654"/>
      <c r="L92" s="654"/>
      <c r="M92" s="654"/>
      <c r="N92" s="654"/>
      <c r="O92" s="655"/>
      <c r="P92" s="651" t="s">
        <v>40</v>
      </c>
      <c r="Q92" s="652"/>
      <c r="R92" s="652"/>
      <c r="S92" s="652"/>
      <c r="T92" s="652"/>
      <c r="U92" s="652"/>
      <c r="V92" s="65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4"/>
      <c r="B93" s="654"/>
      <c r="C93" s="654"/>
      <c r="D93" s="654"/>
      <c r="E93" s="654"/>
      <c r="F93" s="654"/>
      <c r="G93" s="654"/>
      <c r="H93" s="654"/>
      <c r="I93" s="654"/>
      <c r="J93" s="654"/>
      <c r="K93" s="654"/>
      <c r="L93" s="654"/>
      <c r="M93" s="654"/>
      <c r="N93" s="654"/>
      <c r="O93" s="655"/>
      <c r="P93" s="651" t="s">
        <v>40</v>
      </c>
      <c r="Q93" s="652"/>
      <c r="R93" s="652"/>
      <c r="S93" s="652"/>
      <c r="T93" s="652"/>
      <c r="U93" s="652"/>
      <c r="V93" s="65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6" t="s">
        <v>85</v>
      </c>
      <c r="B94" s="646"/>
      <c r="C94" s="646"/>
      <c r="D94" s="646"/>
      <c r="E94" s="646"/>
      <c r="F94" s="646"/>
      <c r="G94" s="646"/>
      <c r="H94" s="646"/>
      <c r="I94" s="646"/>
      <c r="J94" s="646"/>
      <c r="K94" s="646"/>
      <c r="L94" s="646"/>
      <c r="M94" s="646"/>
      <c r="N94" s="646"/>
      <c r="O94" s="646"/>
      <c r="P94" s="646"/>
      <c r="Q94" s="646"/>
      <c r="R94" s="646"/>
      <c r="S94" s="646"/>
      <c r="T94" s="646"/>
      <c r="U94" s="646"/>
      <c r="V94" s="646"/>
      <c r="W94" s="646"/>
      <c r="X94" s="646"/>
      <c r="Y94" s="646"/>
      <c r="Z94" s="646"/>
      <c r="AA94" s="66"/>
      <c r="AB94" s="66"/>
      <c r="AC94" s="80"/>
    </row>
    <row r="95" spans="1:68" ht="16.5" customHeight="1" x14ac:dyDescent="0.25">
      <c r="A95" s="63" t="s">
        <v>198</v>
      </c>
      <c r="B95" s="63" t="s">
        <v>199</v>
      </c>
      <c r="C95" s="36">
        <v>4301051712</v>
      </c>
      <c r="D95" s="647">
        <v>4607091386967</v>
      </c>
      <c r="E95" s="64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1" t="s">
        <v>200</v>
      </c>
      <c r="Q95" s="649"/>
      <c r="R95" s="649"/>
      <c r="S95" s="649"/>
      <c r="T95" s="65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201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198</v>
      </c>
      <c r="B96" s="63" t="s">
        <v>202</v>
      </c>
      <c r="C96" s="36">
        <v>4301051437</v>
      </c>
      <c r="D96" s="647">
        <v>4607091386967</v>
      </c>
      <c r="E96" s="64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9"/>
      <c r="R96" s="649"/>
      <c r="S96" s="649"/>
      <c r="T96" s="65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201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203</v>
      </c>
      <c r="B97" s="63" t="s">
        <v>204</v>
      </c>
      <c r="C97" s="36">
        <v>4301051788</v>
      </c>
      <c r="D97" s="647">
        <v>4680115884953</v>
      </c>
      <c r="E97" s="647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9"/>
      <c r="R97" s="649"/>
      <c r="S97" s="649"/>
      <c r="T97" s="65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205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206</v>
      </c>
      <c r="B98" s="63" t="s">
        <v>207</v>
      </c>
      <c r="C98" s="36">
        <v>4301051718</v>
      </c>
      <c r="D98" s="647">
        <v>4607091385731</v>
      </c>
      <c r="E98" s="64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9"/>
      <c r="R98" s="649"/>
      <c r="S98" s="649"/>
      <c r="T98" s="65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201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206</v>
      </c>
      <c r="B99" s="63" t="s">
        <v>208</v>
      </c>
      <c r="C99" s="36">
        <v>4301052039</v>
      </c>
      <c r="D99" s="647">
        <v>4607091385731</v>
      </c>
      <c r="E99" s="647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9"/>
      <c r="R99" s="649"/>
      <c r="S99" s="649"/>
      <c r="T99" s="65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209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210</v>
      </c>
      <c r="B100" s="63" t="s">
        <v>211</v>
      </c>
      <c r="C100" s="36">
        <v>4301051438</v>
      </c>
      <c r="D100" s="647">
        <v>4680115880894</v>
      </c>
      <c r="E100" s="647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9"/>
      <c r="R100" s="649"/>
      <c r="S100" s="649"/>
      <c r="T100" s="65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212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4"/>
      <c r="B101" s="654"/>
      <c r="C101" s="654"/>
      <c r="D101" s="654"/>
      <c r="E101" s="654"/>
      <c r="F101" s="654"/>
      <c r="G101" s="654"/>
      <c r="H101" s="654"/>
      <c r="I101" s="654"/>
      <c r="J101" s="654"/>
      <c r="K101" s="654"/>
      <c r="L101" s="654"/>
      <c r="M101" s="654"/>
      <c r="N101" s="654"/>
      <c r="O101" s="655"/>
      <c r="P101" s="651" t="s">
        <v>40</v>
      </c>
      <c r="Q101" s="652"/>
      <c r="R101" s="652"/>
      <c r="S101" s="652"/>
      <c r="T101" s="652"/>
      <c r="U101" s="652"/>
      <c r="V101" s="653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4"/>
      <c r="B102" s="654"/>
      <c r="C102" s="654"/>
      <c r="D102" s="654"/>
      <c r="E102" s="654"/>
      <c r="F102" s="654"/>
      <c r="G102" s="654"/>
      <c r="H102" s="654"/>
      <c r="I102" s="654"/>
      <c r="J102" s="654"/>
      <c r="K102" s="654"/>
      <c r="L102" s="654"/>
      <c r="M102" s="654"/>
      <c r="N102" s="654"/>
      <c r="O102" s="655"/>
      <c r="P102" s="651" t="s">
        <v>40</v>
      </c>
      <c r="Q102" s="652"/>
      <c r="R102" s="652"/>
      <c r="S102" s="652"/>
      <c r="T102" s="652"/>
      <c r="U102" s="652"/>
      <c r="V102" s="653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5" t="s">
        <v>213</v>
      </c>
      <c r="B103" s="645"/>
      <c r="C103" s="645"/>
      <c r="D103" s="645"/>
      <c r="E103" s="645"/>
      <c r="F103" s="645"/>
      <c r="G103" s="645"/>
      <c r="H103" s="645"/>
      <c r="I103" s="645"/>
      <c r="J103" s="645"/>
      <c r="K103" s="645"/>
      <c r="L103" s="645"/>
      <c r="M103" s="645"/>
      <c r="N103" s="645"/>
      <c r="O103" s="645"/>
      <c r="P103" s="645"/>
      <c r="Q103" s="645"/>
      <c r="R103" s="645"/>
      <c r="S103" s="645"/>
      <c r="T103" s="645"/>
      <c r="U103" s="645"/>
      <c r="V103" s="645"/>
      <c r="W103" s="645"/>
      <c r="X103" s="645"/>
      <c r="Y103" s="645"/>
      <c r="Z103" s="645"/>
      <c r="AA103" s="65"/>
      <c r="AB103" s="65"/>
      <c r="AC103" s="79"/>
    </row>
    <row r="104" spans="1:68" ht="14.25" customHeight="1" x14ac:dyDescent="0.25">
      <c r="A104" s="646" t="s">
        <v>114</v>
      </c>
      <c r="B104" s="646"/>
      <c r="C104" s="646"/>
      <c r="D104" s="646"/>
      <c r="E104" s="646"/>
      <c r="F104" s="646"/>
      <c r="G104" s="646"/>
      <c r="H104" s="646"/>
      <c r="I104" s="646"/>
      <c r="J104" s="646"/>
      <c r="K104" s="646"/>
      <c r="L104" s="646"/>
      <c r="M104" s="646"/>
      <c r="N104" s="646"/>
      <c r="O104" s="646"/>
      <c r="P104" s="646"/>
      <c r="Q104" s="646"/>
      <c r="R104" s="646"/>
      <c r="S104" s="646"/>
      <c r="T104" s="646"/>
      <c r="U104" s="646"/>
      <c r="V104" s="646"/>
      <c r="W104" s="646"/>
      <c r="X104" s="646"/>
      <c r="Y104" s="646"/>
      <c r="Z104" s="646"/>
      <c r="AA104" s="66"/>
      <c r="AB104" s="66"/>
      <c r="AC104" s="80"/>
    </row>
    <row r="105" spans="1:68" ht="16.5" customHeight="1" x14ac:dyDescent="0.25">
      <c r="A105" s="63" t="s">
        <v>214</v>
      </c>
      <c r="B105" s="63" t="s">
        <v>215</v>
      </c>
      <c r="C105" s="36">
        <v>4301011514</v>
      </c>
      <c r="D105" s="647">
        <v>4680115882133</v>
      </c>
      <c r="E105" s="647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9"/>
      <c r="R105" s="649"/>
      <c r="S105" s="649"/>
      <c r="T105" s="65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216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217</v>
      </c>
      <c r="B106" s="63" t="s">
        <v>218</v>
      </c>
      <c r="C106" s="36">
        <v>4301011417</v>
      </c>
      <c r="D106" s="647">
        <v>4680115880269</v>
      </c>
      <c r="E106" s="647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9"/>
      <c r="R106" s="649"/>
      <c r="S106" s="649"/>
      <c r="T106" s="65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216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219</v>
      </c>
      <c r="B107" s="63" t="s">
        <v>220</v>
      </c>
      <c r="C107" s="36">
        <v>4301011415</v>
      </c>
      <c r="D107" s="647">
        <v>4680115880429</v>
      </c>
      <c r="E107" s="647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9"/>
      <c r="R107" s="649"/>
      <c r="S107" s="649"/>
      <c r="T107" s="65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216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221</v>
      </c>
      <c r="B108" s="63" t="s">
        <v>222</v>
      </c>
      <c r="C108" s="36">
        <v>4301011462</v>
      </c>
      <c r="D108" s="647">
        <v>4680115881457</v>
      </c>
      <c r="E108" s="647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9"/>
      <c r="R108" s="649"/>
      <c r="S108" s="649"/>
      <c r="T108" s="65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216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4"/>
      <c r="B109" s="654"/>
      <c r="C109" s="654"/>
      <c r="D109" s="654"/>
      <c r="E109" s="654"/>
      <c r="F109" s="654"/>
      <c r="G109" s="654"/>
      <c r="H109" s="654"/>
      <c r="I109" s="654"/>
      <c r="J109" s="654"/>
      <c r="K109" s="654"/>
      <c r="L109" s="654"/>
      <c r="M109" s="654"/>
      <c r="N109" s="654"/>
      <c r="O109" s="655"/>
      <c r="P109" s="651" t="s">
        <v>40</v>
      </c>
      <c r="Q109" s="652"/>
      <c r="R109" s="652"/>
      <c r="S109" s="652"/>
      <c r="T109" s="652"/>
      <c r="U109" s="652"/>
      <c r="V109" s="653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4"/>
      <c r="B110" s="654"/>
      <c r="C110" s="654"/>
      <c r="D110" s="654"/>
      <c r="E110" s="654"/>
      <c r="F110" s="654"/>
      <c r="G110" s="654"/>
      <c r="H110" s="654"/>
      <c r="I110" s="654"/>
      <c r="J110" s="654"/>
      <c r="K110" s="654"/>
      <c r="L110" s="654"/>
      <c r="M110" s="654"/>
      <c r="N110" s="654"/>
      <c r="O110" s="655"/>
      <c r="P110" s="651" t="s">
        <v>40</v>
      </c>
      <c r="Q110" s="652"/>
      <c r="R110" s="652"/>
      <c r="S110" s="652"/>
      <c r="T110" s="652"/>
      <c r="U110" s="652"/>
      <c r="V110" s="653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6" t="s">
        <v>148</v>
      </c>
      <c r="B111" s="646"/>
      <c r="C111" s="646"/>
      <c r="D111" s="646"/>
      <c r="E111" s="646"/>
      <c r="F111" s="646"/>
      <c r="G111" s="646"/>
      <c r="H111" s="646"/>
      <c r="I111" s="646"/>
      <c r="J111" s="646"/>
      <c r="K111" s="646"/>
      <c r="L111" s="646"/>
      <c r="M111" s="646"/>
      <c r="N111" s="646"/>
      <c r="O111" s="646"/>
      <c r="P111" s="646"/>
      <c r="Q111" s="646"/>
      <c r="R111" s="646"/>
      <c r="S111" s="646"/>
      <c r="T111" s="646"/>
      <c r="U111" s="646"/>
      <c r="V111" s="646"/>
      <c r="W111" s="646"/>
      <c r="X111" s="646"/>
      <c r="Y111" s="646"/>
      <c r="Z111" s="646"/>
      <c r="AA111" s="66"/>
      <c r="AB111" s="66"/>
      <c r="AC111" s="80"/>
    </row>
    <row r="112" spans="1:68" ht="16.5" customHeight="1" x14ac:dyDescent="0.25">
      <c r="A112" s="63" t="s">
        <v>223</v>
      </c>
      <c r="B112" s="63" t="s">
        <v>224</v>
      </c>
      <c r="C112" s="36">
        <v>4301020345</v>
      </c>
      <c r="D112" s="647">
        <v>4680115881488</v>
      </c>
      <c r="E112" s="647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9"/>
      <c r="R112" s="649"/>
      <c r="S112" s="649"/>
      <c r="T112" s="65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225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226</v>
      </c>
      <c r="B113" s="63" t="s">
        <v>227</v>
      </c>
      <c r="C113" s="36">
        <v>4301020346</v>
      </c>
      <c r="D113" s="647">
        <v>4680115882775</v>
      </c>
      <c r="E113" s="647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9"/>
      <c r="R113" s="649"/>
      <c r="S113" s="649"/>
      <c r="T113" s="65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225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228</v>
      </c>
      <c r="B114" s="63" t="s">
        <v>229</v>
      </c>
      <c r="C114" s="36">
        <v>4301020344</v>
      </c>
      <c r="D114" s="647">
        <v>4680115880658</v>
      </c>
      <c r="E114" s="647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9"/>
      <c r="R114" s="649"/>
      <c r="S114" s="649"/>
      <c r="T114" s="65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225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4"/>
      <c r="B115" s="654"/>
      <c r="C115" s="654"/>
      <c r="D115" s="654"/>
      <c r="E115" s="654"/>
      <c r="F115" s="654"/>
      <c r="G115" s="654"/>
      <c r="H115" s="654"/>
      <c r="I115" s="654"/>
      <c r="J115" s="654"/>
      <c r="K115" s="654"/>
      <c r="L115" s="654"/>
      <c r="M115" s="654"/>
      <c r="N115" s="654"/>
      <c r="O115" s="655"/>
      <c r="P115" s="651" t="s">
        <v>40</v>
      </c>
      <c r="Q115" s="652"/>
      <c r="R115" s="652"/>
      <c r="S115" s="652"/>
      <c r="T115" s="652"/>
      <c r="U115" s="652"/>
      <c r="V115" s="653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4"/>
      <c r="B116" s="654"/>
      <c r="C116" s="654"/>
      <c r="D116" s="654"/>
      <c r="E116" s="654"/>
      <c r="F116" s="654"/>
      <c r="G116" s="654"/>
      <c r="H116" s="654"/>
      <c r="I116" s="654"/>
      <c r="J116" s="654"/>
      <c r="K116" s="654"/>
      <c r="L116" s="654"/>
      <c r="M116" s="654"/>
      <c r="N116" s="654"/>
      <c r="O116" s="655"/>
      <c r="P116" s="651" t="s">
        <v>40</v>
      </c>
      <c r="Q116" s="652"/>
      <c r="R116" s="652"/>
      <c r="S116" s="652"/>
      <c r="T116" s="652"/>
      <c r="U116" s="652"/>
      <c r="V116" s="653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6" t="s">
        <v>85</v>
      </c>
      <c r="B117" s="646"/>
      <c r="C117" s="646"/>
      <c r="D117" s="646"/>
      <c r="E117" s="646"/>
      <c r="F117" s="646"/>
      <c r="G117" s="646"/>
      <c r="H117" s="646"/>
      <c r="I117" s="646"/>
      <c r="J117" s="646"/>
      <c r="K117" s="646"/>
      <c r="L117" s="646"/>
      <c r="M117" s="646"/>
      <c r="N117" s="646"/>
      <c r="O117" s="646"/>
      <c r="P117" s="646"/>
      <c r="Q117" s="646"/>
      <c r="R117" s="646"/>
      <c r="S117" s="646"/>
      <c r="T117" s="646"/>
      <c r="U117" s="646"/>
      <c r="V117" s="646"/>
      <c r="W117" s="646"/>
      <c r="X117" s="646"/>
      <c r="Y117" s="646"/>
      <c r="Z117" s="646"/>
      <c r="AA117" s="66"/>
      <c r="AB117" s="66"/>
      <c r="AC117" s="80"/>
    </row>
    <row r="118" spans="1:68" ht="16.5" customHeight="1" x14ac:dyDescent="0.25">
      <c r="A118" s="63" t="s">
        <v>230</v>
      </c>
      <c r="B118" s="63" t="s">
        <v>231</v>
      </c>
      <c r="C118" s="36">
        <v>4301051724</v>
      </c>
      <c r="D118" s="647">
        <v>4607091385168</v>
      </c>
      <c r="E118" s="647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9"/>
      <c r="R118" s="649"/>
      <c r="S118" s="649"/>
      <c r="T118" s="65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232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233</v>
      </c>
      <c r="B119" s="63" t="s">
        <v>234</v>
      </c>
      <c r="C119" s="36">
        <v>4301051730</v>
      </c>
      <c r="D119" s="647">
        <v>4607091383256</v>
      </c>
      <c r="E119" s="647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9"/>
      <c r="R119" s="649"/>
      <c r="S119" s="649"/>
      <c r="T119" s="65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232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235</v>
      </c>
      <c r="B120" s="63" t="s">
        <v>236</v>
      </c>
      <c r="C120" s="36">
        <v>4301051721</v>
      </c>
      <c r="D120" s="647">
        <v>4607091385748</v>
      </c>
      <c r="E120" s="647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9"/>
      <c r="R120" s="649"/>
      <c r="S120" s="649"/>
      <c r="T120" s="65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232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237</v>
      </c>
      <c r="B121" s="63" t="s">
        <v>238</v>
      </c>
      <c r="C121" s="36">
        <v>4301051740</v>
      </c>
      <c r="D121" s="647">
        <v>4680115884533</v>
      </c>
      <c r="E121" s="647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9"/>
      <c r="R121" s="649"/>
      <c r="S121" s="649"/>
      <c r="T121" s="650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239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4"/>
      <c r="B122" s="654"/>
      <c r="C122" s="654"/>
      <c r="D122" s="654"/>
      <c r="E122" s="654"/>
      <c r="F122" s="654"/>
      <c r="G122" s="654"/>
      <c r="H122" s="654"/>
      <c r="I122" s="654"/>
      <c r="J122" s="654"/>
      <c r="K122" s="654"/>
      <c r="L122" s="654"/>
      <c r="M122" s="654"/>
      <c r="N122" s="654"/>
      <c r="O122" s="655"/>
      <c r="P122" s="651" t="s">
        <v>40</v>
      </c>
      <c r="Q122" s="652"/>
      <c r="R122" s="652"/>
      <c r="S122" s="652"/>
      <c r="T122" s="652"/>
      <c r="U122" s="652"/>
      <c r="V122" s="653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4"/>
      <c r="B123" s="654"/>
      <c r="C123" s="654"/>
      <c r="D123" s="654"/>
      <c r="E123" s="654"/>
      <c r="F123" s="654"/>
      <c r="G123" s="654"/>
      <c r="H123" s="654"/>
      <c r="I123" s="654"/>
      <c r="J123" s="654"/>
      <c r="K123" s="654"/>
      <c r="L123" s="654"/>
      <c r="M123" s="654"/>
      <c r="N123" s="654"/>
      <c r="O123" s="655"/>
      <c r="P123" s="651" t="s">
        <v>40</v>
      </c>
      <c r="Q123" s="652"/>
      <c r="R123" s="652"/>
      <c r="S123" s="652"/>
      <c r="T123" s="652"/>
      <c r="U123" s="652"/>
      <c r="V123" s="653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6" t="s">
        <v>183</v>
      </c>
      <c r="B124" s="646"/>
      <c r="C124" s="646"/>
      <c r="D124" s="646"/>
      <c r="E124" s="646"/>
      <c r="F124" s="646"/>
      <c r="G124" s="646"/>
      <c r="H124" s="646"/>
      <c r="I124" s="646"/>
      <c r="J124" s="646"/>
      <c r="K124" s="646"/>
      <c r="L124" s="646"/>
      <c r="M124" s="646"/>
      <c r="N124" s="646"/>
      <c r="O124" s="646"/>
      <c r="P124" s="646"/>
      <c r="Q124" s="646"/>
      <c r="R124" s="646"/>
      <c r="S124" s="646"/>
      <c r="T124" s="646"/>
      <c r="U124" s="646"/>
      <c r="V124" s="646"/>
      <c r="W124" s="646"/>
      <c r="X124" s="646"/>
      <c r="Y124" s="646"/>
      <c r="Z124" s="646"/>
      <c r="AA124" s="66"/>
      <c r="AB124" s="66"/>
      <c r="AC124" s="80"/>
    </row>
    <row r="125" spans="1:68" ht="27" customHeight="1" x14ac:dyDescent="0.25">
      <c r="A125" s="63" t="s">
        <v>240</v>
      </c>
      <c r="B125" s="63" t="s">
        <v>241</v>
      </c>
      <c r="C125" s="36">
        <v>4301060357</v>
      </c>
      <c r="D125" s="647">
        <v>4680115882652</v>
      </c>
      <c r="E125" s="647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9"/>
      <c r="R125" s="649"/>
      <c r="S125" s="649"/>
      <c r="T125" s="65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242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243</v>
      </c>
      <c r="B126" s="63" t="s">
        <v>244</v>
      </c>
      <c r="C126" s="36">
        <v>4301060317</v>
      </c>
      <c r="D126" s="647">
        <v>4680115880238</v>
      </c>
      <c r="E126" s="647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9"/>
      <c r="R126" s="649"/>
      <c r="S126" s="649"/>
      <c r="T126" s="65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245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4"/>
      <c r="B127" s="654"/>
      <c r="C127" s="654"/>
      <c r="D127" s="654"/>
      <c r="E127" s="654"/>
      <c r="F127" s="654"/>
      <c r="G127" s="654"/>
      <c r="H127" s="654"/>
      <c r="I127" s="654"/>
      <c r="J127" s="654"/>
      <c r="K127" s="654"/>
      <c r="L127" s="654"/>
      <c r="M127" s="654"/>
      <c r="N127" s="654"/>
      <c r="O127" s="655"/>
      <c r="P127" s="651" t="s">
        <v>40</v>
      </c>
      <c r="Q127" s="652"/>
      <c r="R127" s="652"/>
      <c r="S127" s="652"/>
      <c r="T127" s="652"/>
      <c r="U127" s="652"/>
      <c r="V127" s="653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4"/>
      <c r="B128" s="654"/>
      <c r="C128" s="654"/>
      <c r="D128" s="654"/>
      <c r="E128" s="654"/>
      <c r="F128" s="654"/>
      <c r="G128" s="654"/>
      <c r="H128" s="654"/>
      <c r="I128" s="654"/>
      <c r="J128" s="654"/>
      <c r="K128" s="654"/>
      <c r="L128" s="654"/>
      <c r="M128" s="654"/>
      <c r="N128" s="654"/>
      <c r="O128" s="655"/>
      <c r="P128" s="651" t="s">
        <v>40</v>
      </c>
      <c r="Q128" s="652"/>
      <c r="R128" s="652"/>
      <c r="S128" s="652"/>
      <c r="T128" s="652"/>
      <c r="U128" s="652"/>
      <c r="V128" s="653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5" t="s">
        <v>246</v>
      </c>
      <c r="B129" s="645"/>
      <c r="C129" s="645"/>
      <c r="D129" s="645"/>
      <c r="E129" s="645"/>
      <c r="F129" s="645"/>
      <c r="G129" s="645"/>
      <c r="H129" s="645"/>
      <c r="I129" s="645"/>
      <c r="J129" s="645"/>
      <c r="K129" s="645"/>
      <c r="L129" s="645"/>
      <c r="M129" s="645"/>
      <c r="N129" s="645"/>
      <c r="O129" s="645"/>
      <c r="P129" s="645"/>
      <c r="Q129" s="645"/>
      <c r="R129" s="645"/>
      <c r="S129" s="645"/>
      <c r="T129" s="645"/>
      <c r="U129" s="645"/>
      <c r="V129" s="645"/>
      <c r="W129" s="645"/>
      <c r="X129" s="645"/>
      <c r="Y129" s="645"/>
      <c r="Z129" s="645"/>
      <c r="AA129" s="65"/>
      <c r="AB129" s="65"/>
      <c r="AC129" s="79"/>
    </row>
    <row r="130" spans="1:68" ht="14.25" customHeight="1" x14ac:dyDescent="0.25">
      <c r="A130" s="646" t="s">
        <v>114</v>
      </c>
      <c r="B130" s="646"/>
      <c r="C130" s="646"/>
      <c r="D130" s="646"/>
      <c r="E130" s="646"/>
      <c r="F130" s="646"/>
      <c r="G130" s="646"/>
      <c r="H130" s="646"/>
      <c r="I130" s="646"/>
      <c r="J130" s="646"/>
      <c r="K130" s="646"/>
      <c r="L130" s="646"/>
      <c r="M130" s="646"/>
      <c r="N130" s="646"/>
      <c r="O130" s="646"/>
      <c r="P130" s="646"/>
      <c r="Q130" s="646"/>
      <c r="R130" s="646"/>
      <c r="S130" s="646"/>
      <c r="T130" s="646"/>
      <c r="U130" s="646"/>
      <c r="V130" s="646"/>
      <c r="W130" s="646"/>
      <c r="X130" s="646"/>
      <c r="Y130" s="646"/>
      <c r="Z130" s="646"/>
      <c r="AA130" s="66"/>
      <c r="AB130" s="66"/>
      <c r="AC130" s="80"/>
    </row>
    <row r="131" spans="1:68" ht="27" customHeight="1" x14ac:dyDescent="0.25">
      <c r="A131" s="63" t="s">
        <v>247</v>
      </c>
      <c r="B131" s="63" t="s">
        <v>248</v>
      </c>
      <c r="C131" s="36">
        <v>4301011564</v>
      </c>
      <c r="D131" s="647">
        <v>4680115882577</v>
      </c>
      <c r="E131" s="64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49"/>
      <c r="R131" s="649"/>
      <c r="S131" s="649"/>
      <c r="T131" s="65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249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247</v>
      </c>
      <c r="B132" s="63" t="s">
        <v>250</v>
      </c>
      <c r="C132" s="36">
        <v>4301011562</v>
      </c>
      <c r="D132" s="647">
        <v>4680115882577</v>
      </c>
      <c r="E132" s="647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649"/>
      <c r="R132" s="649"/>
      <c r="S132" s="649"/>
      <c r="T132" s="65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249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4"/>
      <c r="B133" s="654"/>
      <c r="C133" s="654"/>
      <c r="D133" s="654"/>
      <c r="E133" s="654"/>
      <c r="F133" s="654"/>
      <c r="G133" s="654"/>
      <c r="H133" s="654"/>
      <c r="I133" s="654"/>
      <c r="J133" s="654"/>
      <c r="K133" s="654"/>
      <c r="L133" s="654"/>
      <c r="M133" s="654"/>
      <c r="N133" s="654"/>
      <c r="O133" s="655"/>
      <c r="P133" s="651" t="s">
        <v>40</v>
      </c>
      <c r="Q133" s="652"/>
      <c r="R133" s="652"/>
      <c r="S133" s="652"/>
      <c r="T133" s="652"/>
      <c r="U133" s="652"/>
      <c r="V133" s="653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4"/>
      <c r="B134" s="654"/>
      <c r="C134" s="654"/>
      <c r="D134" s="654"/>
      <c r="E134" s="654"/>
      <c r="F134" s="654"/>
      <c r="G134" s="654"/>
      <c r="H134" s="654"/>
      <c r="I134" s="654"/>
      <c r="J134" s="654"/>
      <c r="K134" s="654"/>
      <c r="L134" s="654"/>
      <c r="M134" s="654"/>
      <c r="N134" s="654"/>
      <c r="O134" s="655"/>
      <c r="P134" s="651" t="s">
        <v>40</v>
      </c>
      <c r="Q134" s="652"/>
      <c r="R134" s="652"/>
      <c r="S134" s="652"/>
      <c r="T134" s="652"/>
      <c r="U134" s="652"/>
      <c r="V134" s="653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6" t="s">
        <v>78</v>
      </c>
      <c r="B135" s="646"/>
      <c r="C135" s="646"/>
      <c r="D135" s="646"/>
      <c r="E135" s="646"/>
      <c r="F135" s="646"/>
      <c r="G135" s="646"/>
      <c r="H135" s="646"/>
      <c r="I135" s="646"/>
      <c r="J135" s="646"/>
      <c r="K135" s="646"/>
      <c r="L135" s="646"/>
      <c r="M135" s="646"/>
      <c r="N135" s="646"/>
      <c r="O135" s="646"/>
      <c r="P135" s="646"/>
      <c r="Q135" s="646"/>
      <c r="R135" s="646"/>
      <c r="S135" s="646"/>
      <c r="T135" s="646"/>
      <c r="U135" s="646"/>
      <c r="V135" s="646"/>
      <c r="W135" s="646"/>
      <c r="X135" s="646"/>
      <c r="Y135" s="646"/>
      <c r="Z135" s="646"/>
      <c r="AA135" s="66"/>
      <c r="AB135" s="66"/>
      <c r="AC135" s="80"/>
    </row>
    <row r="136" spans="1:68" ht="27" customHeight="1" x14ac:dyDescent="0.25">
      <c r="A136" s="63" t="s">
        <v>251</v>
      </c>
      <c r="B136" s="63" t="s">
        <v>252</v>
      </c>
      <c r="C136" s="36">
        <v>4301031234</v>
      </c>
      <c r="D136" s="647">
        <v>4680115883444</v>
      </c>
      <c r="E136" s="64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49"/>
      <c r="R136" s="649"/>
      <c r="S136" s="649"/>
      <c r="T136" s="65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253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251</v>
      </c>
      <c r="B137" s="63" t="s">
        <v>254</v>
      </c>
      <c r="C137" s="36">
        <v>4301031235</v>
      </c>
      <c r="D137" s="647">
        <v>4680115883444</v>
      </c>
      <c r="E137" s="647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1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649"/>
      <c r="R137" s="649"/>
      <c r="S137" s="649"/>
      <c r="T137" s="65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253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4"/>
      <c r="B138" s="654"/>
      <c r="C138" s="654"/>
      <c r="D138" s="654"/>
      <c r="E138" s="654"/>
      <c r="F138" s="654"/>
      <c r="G138" s="654"/>
      <c r="H138" s="654"/>
      <c r="I138" s="654"/>
      <c r="J138" s="654"/>
      <c r="K138" s="654"/>
      <c r="L138" s="654"/>
      <c r="M138" s="654"/>
      <c r="N138" s="654"/>
      <c r="O138" s="655"/>
      <c r="P138" s="651" t="s">
        <v>40</v>
      </c>
      <c r="Q138" s="652"/>
      <c r="R138" s="652"/>
      <c r="S138" s="652"/>
      <c r="T138" s="652"/>
      <c r="U138" s="652"/>
      <c r="V138" s="653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4"/>
      <c r="B139" s="654"/>
      <c r="C139" s="654"/>
      <c r="D139" s="654"/>
      <c r="E139" s="654"/>
      <c r="F139" s="654"/>
      <c r="G139" s="654"/>
      <c r="H139" s="654"/>
      <c r="I139" s="654"/>
      <c r="J139" s="654"/>
      <c r="K139" s="654"/>
      <c r="L139" s="654"/>
      <c r="M139" s="654"/>
      <c r="N139" s="654"/>
      <c r="O139" s="655"/>
      <c r="P139" s="651" t="s">
        <v>40</v>
      </c>
      <c r="Q139" s="652"/>
      <c r="R139" s="652"/>
      <c r="S139" s="652"/>
      <c r="T139" s="652"/>
      <c r="U139" s="652"/>
      <c r="V139" s="653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646" t="s">
        <v>85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6"/>
      <c r="AB140" s="66"/>
      <c r="AC140" s="80"/>
    </row>
    <row r="141" spans="1:68" ht="16.5" customHeight="1" x14ac:dyDescent="0.25">
      <c r="A141" s="63" t="s">
        <v>255</v>
      </c>
      <c r="B141" s="63" t="s">
        <v>256</v>
      </c>
      <c r="C141" s="36">
        <v>4301051477</v>
      </c>
      <c r="D141" s="647">
        <v>4680115882584</v>
      </c>
      <c r="E141" s="64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1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649"/>
      <c r="R141" s="649"/>
      <c r="S141" s="649"/>
      <c r="T141" s="65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249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 x14ac:dyDescent="0.25">
      <c r="A142" s="63" t="s">
        <v>255</v>
      </c>
      <c r="B142" s="63" t="s">
        <v>257</v>
      </c>
      <c r="C142" s="36">
        <v>4301051476</v>
      </c>
      <c r="D142" s="647">
        <v>4680115882584</v>
      </c>
      <c r="E142" s="647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649"/>
      <c r="R142" s="649"/>
      <c r="S142" s="649"/>
      <c r="T142" s="65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249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4"/>
      <c r="B143" s="654"/>
      <c r="C143" s="654"/>
      <c r="D143" s="654"/>
      <c r="E143" s="654"/>
      <c r="F143" s="654"/>
      <c r="G143" s="654"/>
      <c r="H143" s="654"/>
      <c r="I143" s="654"/>
      <c r="J143" s="654"/>
      <c r="K143" s="654"/>
      <c r="L143" s="654"/>
      <c r="M143" s="654"/>
      <c r="N143" s="654"/>
      <c r="O143" s="655"/>
      <c r="P143" s="651" t="s">
        <v>40</v>
      </c>
      <c r="Q143" s="652"/>
      <c r="R143" s="652"/>
      <c r="S143" s="652"/>
      <c r="T143" s="652"/>
      <c r="U143" s="652"/>
      <c r="V143" s="653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654"/>
      <c r="B144" s="654"/>
      <c r="C144" s="654"/>
      <c r="D144" s="654"/>
      <c r="E144" s="654"/>
      <c r="F144" s="654"/>
      <c r="G144" s="654"/>
      <c r="H144" s="654"/>
      <c r="I144" s="654"/>
      <c r="J144" s="654"/>
      <c r="K144" s="654"/>
      <c r="L144" s="654"/>
      <c r="M144" s="654"/>
      <c r="N144" s="654"/>
      <c r="O144" s="655"/>
      <c r="P144" s="651" t="s">
        <v>40</v>
      </c>
      <c r="Q144" s="652"/>
      <c r="R144" s="652"/>
      <c r="S144" s="652"/>
      <c r="T144" s="652"/>
      <c r="U144" s="652"/>
      <c r="V144" s="653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 x14ac:dyDescent="0.25">
      <c r="A145" s="645" t="s">
        <v>112</v>
      </c>
      <c r="B145" s="645"/>
      <c r="C145" s="645"/>
      <c r="D145" s="645"/>
      <c r="E145" s="645"/>
      <c r="F145" s="645"/>
      <c r="G145" s="645"/>
      <c r="H145" s="645"/>
      <c r="I145" s="645"/>
      <c r="J145" s="645"/>
      <c r="K145" s="645"/>
      <c r="L145" s="645"/>
      <c r="M145" s="645"/>
      <c r="N145" s="645"/>
      <c r="O145" s="645"/>
      <c r="P145" s="645"/>
      <c r="Q145" s="645"/>
      <c r="R145" s="645"/>
      <c r="S145" s="645"/>
      <c r="T145" s="645"/>
      <c r="U145" s="645"/>
      <c r="V145" s="645"/>
      <c r="W145" s="645"/>
      <c r="X145" s="645"/>
      <c r="Y145" s="645"/>
      <c r="Z145" s="645"/>
      <c r="AA145" s="65"/>
      <c r="AB145" s="65"/>
      <c r="AC145" s="79"/>
    </row>
    <row r="146" spans="1:68" ht="14.25" customHeight="1" x14ac:dyDescent="0.25">
      <c r="A146" s="646" t="s">
        <v>114</v>
      </c>
      <c r="B146" s="646"/>
      <c r="C146" s="646"/>
      <c r="D146" s="646"/>
      <c r="E146" s="646"/>
      <c r="F146" s="646"/>
      <c r="G146" s="646"/>
      <c r="H146" s="646"/>
      <c r="I146" s="646"/>
      <c r="J146" s="646"/>
      <c r="K146" s="646"/>
      <c r="L146" s="646"/>
      <c r="M146" s="646"/>
      <c r="N146" s="646"/>
      <c r="O146" s="646"/>
      <c r="P146" s="646"/>
      <c r="Q146" s="646"/>
      <c r="R146" s="646"/>
      <c r="S146" s="646"/>
      <c r="T146" s="646"/>
      <c r="U146" s="646"/>
      <c r="V146" s="646"/>
      <c r="W146" s="646"/>
      <c r="X146" s="646"/>
      <c r="Y146" s="646"/>
      <c r="Z146" s="646"/>
      <c r="AA146" s="66"/>
      <c r="AB146" s="66"/>
      <c r="AC146" s="80"/>
    </row>
    <row r="147" spans="1:68" ht="27" customHeight="1" x14ac:dyDescent="0.25">
      <c r="A147" s="63" t="s">
        <v>258</v>
      </c>
      <c r="B147" s="63" t="s">
        <v>259</v>
      </c>
      <c r="C147" s="36">
        <v>4301011705</v>
      </c>
      <c r="D147" s="647">
        <v>4607091384604</v>
      </c>
      <c r="E147" s="647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649"/>
      <c r="R147" s="649"/>
      <c r="S147" s="649"/>
      <c r="T147" s="65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260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654"/>
      <c r="B148" s="654"/>
      <c r="C148" s="654"/>
      <c r="D148" s="654"/>
      <c r="E148" s="654"/>
      <c r="F148" s="654"/>
      <c r="G148" s="654"/>
      <c r="H148" s="654"/>
      <c r="I148" s="654"/>
      <c r="J148" s="654"/>
      <c r="K148" s="654"/>
      <c r="L148" s="654"/>
      <c r="M148" s="654"/>
      <c r="N148" s="654"/>
      <c r="O148" s="655"/>
      <c r="P148" s="651" t="s">
        <v>40</v>
      </c>
      <c r="Q148" s="652"/>
      <c r="R148" s="652"/>
      <c r="S148" s="652"/>
      <c r="T148" s="652"/>
      <c r="U148" s="652"/>
      <c r="V148" s="653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654"/>
      <c r="B149" s="654"/>
      <c r="C149" s="654"/>
      <c r="D149" s="654"/>
      <c r="E149" s="654"/>
      <c r="F149" s="654"/>
      <c r="G149" s="654"/>
      <c r="H149" s="654"/>
      <c r="I149" s="654"/>
      <c r="J149" s="654"/>
      <c r="K149" s="654"/>
      <c r="L149" s="654"/>
      <c r="M149" s="654"/>
      <c r="N149" s="654"/>
      <c r="O149" s="655"/>
      <c r="P149" s="651" t="s">
        <v>40</v>
      </c>
      <c r="Q149" s="652"/>
      <c r="R149" s="652"/>
      <c r="S149" s="652"/>
      <c r="T149" s="652"/>
      <c r="U149" s="652"/>
      <c r="V149" s="653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 x14ac:dyDescent="0.25">
      <c r="A150" s="646" t="s">
        <v>78</v>
      </c>
      <c r="B150" s="646"/>
      <c r="C150" s="646"/>
      <c r="D150" s="646"/>
      <c r="E150" s="646"/>
      <c r="F150" s="646"/>
      <c r="G150" s="646"/>
      <c r="H150" s="646"/>
      <c r="I150" s="646"/>
      <c r="J150" s="646"/>
      <c r="K150" s="646"/>
      <c r="L150" s="646"/>
      <c r="M150" s="646"/>
      <c r="N150" s="646"/>
      <c r="O150" s="646"/>
      <c r="P150" s="646"/>
      <c r="Q150" s="646"/>
      <c r="R150" s="646"/>
      <c r="S150" s="646"/>
      <c r="T150" s="646"/>
      <c r="U150" s="646"/>
      <c r="V150" s="646"/>
      <c r="W150" s="646"/>
      <c r="X150" s="646"/>
      <c r="Y150" s="646"/>
      <c r="Z150" s="646"/>
      <c r="AA150" s="66"/>
      <c r="AB150" s="66"/>
      <c r="AC150" s="80"/>
    </row>
    <row r="151" spans="1:68" ht="16.5" customHeight="1" x14ac:dyDescent="0.25">
      <c r="A151" s="63" t="s">
        <v>261</v>
      </c>
      <c r="B151" s="63" t="s">
        <v>262</v>
      </c>
      <c r="C151" s="36">
        <v>4301030895</v>
      </c>
      <c r="D151" s="647">
        <v>4607091387667</v>
      </c>
      <c r="E151" s="647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649"/>
      <c r="R151" s="649"/>
      <c r="S151" s="649"/>
      <c r="T151" s="65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263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 x14ac:dyDescent="0.25">
      <c r="A152" s="63" t="s">
        <v>264</v>
      </c>
      <c r="B152" s="63" t="s">
        <v>265</v>
      </c>
      <c r="C152" s="36">
        <v>4301030961</v>
      </c>
      <c r="D152" s="647">
        <v>4607091387636</v>
      </c>
      <c r="E152" s="647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649"/>
      <c r="R152" s="649"/>
      <c r="S152" s="649"/>
      <c r="T152" s="65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12" t="s">
        <v>266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27" customHeight="1" x14ac:dyDescent="0.25">
      <c r="A153" s="63" t="s">
        <v>267</v>
      </c>
      <c r="B153" s="63" t="s">
        <v>268</v>
      </c>
      <c r="C153" s="36">
        <v>4301030963</v>
      </c>
      <c r="D153" s="647">
        <v>4607091382426</v>
      </c>
      <c r="E153" s="647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649"/>
      <c r="R153" s="649"/>
      <c r="S153" s="649"/>
      <c r="T153" s="65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IFERROR(IF(Y153=0,"",ROUNDUP(Y153/H153,0)*0.01898),"")</f>
        <v/>
      </c>
      <c r="AA153" s="68" t="s">
        <v>45</v>
      </c>
      <c r="AB153" s="69" t="s">
        <v>45</v>
      </c>
      <c r="AC153" s="214" t="s">
        <v>269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54"/>
      <c r="B154" s="654"/>
      <c r="C154" s="654"/>
      <c r="D154" s="654"/>
      <c r="E154" s="654"/>
      <c r="F154" s="654"/>
      <c r="G154" s="654"/>
      <c r="H154" s="654"/>
      <c r="I154" s="654"/>
      <c r="J154" s="654"/>
      <c r="K154" s="654"/>
      <c r="L154" s="654"/>
      <c r="M154" s="654"/>
      <c r="N154" s="654"/>
      <c r="O154" s="655"/>
      <c r="P154" s="651" t="s">
        <v>40</v>
      </c>
      <c r="Q154" s="652"/>
      <c r="R154" s="652"/>
      <c r="S154" s="652"/>
      <c r="T154" s="652"/>
      <c r="U154" s="652"/>
      <c r="V154" s="653"/>
      <c r="W154" s="42" t="s">
        <v>39</v>
      </c>
      <c r="X154" s="43">
        <f>IFERROR(X151/H151,"0")+IFERROR(X152/H152,"0")+IFERROR(X153/H153,"0")</f>
        <v>0</v>
      </c>
      <c r="Y154" s="43">
        <f>IFERROR(Y151/H151,"0")+IFERROR(Y152/H152,"0")+IFERROR(Y153/H153,"0")</f>
        <v>0</v>
      </c>
      <c r="Z154" s="43">
        <f>IFERROR(IF(Z151="",0,Z151),"0")+IFERROR(IF(Z152="",0,Z152),"0")+IFERROR(IF(Z153="",0,Z153),"0")</f>
        <v>0</v>
      </c>
      <c r="AA154" s="67"/>
      <c r="AB154" s="67"/>
      <c r="AC154" s="67"/>
    </row>
    <row r="155" spans="1:68" x14ac:dyDescent="0.2">
      <c r="A155" s="654"/>
      <c r="B155" s="654"/>
      <c r="C155" s="654"/>
      <c r="D155" s="654"/>
      <c r="E155" s="654"/>
      <c r="F155" s="654"/>
      <c r="G155" s="654"/>
      <c r="H155" s="654"/>
      <c r="I155" s="654"/>
      <c r="J155" s="654"/>
      <c r="K155" s="654"/>
      <c r="L155" s="654"/>
      <c r="M155" s="654"/>
      <c r="N155" s="654"/>
      <c r="O155" s="655"/>
      <c r="P155" s="651" t="s">
        <v>40</v>
      </c>
      <c r="Q155" s="652"/>
      <c r="R155" s="652"/>
      <c r="S155" s="652"/>
      <c r="T155" s="652"/>
      <c r="U155" s="652"/>
      <c r="V155" s="653"/>
      <c r="W155" s="42" t="s">
        <v>0</v>
      </c>
      <c r="X155" s="43">
        <f>IFERROR(SUM(X151:X153),"0")</f>
        <v>0</v>
      </c>
      <c r="Y155" s="43">
        <f>IFERROR(SUM(Y151:Y153),"0")</f>
        <v>0</v>
      </c>
      <c r="Z155" s="42"/>
      <c r="AA155" s="67"/>
      <c r="AB155" s="67"/>
      <c r="AC155" s="67"/>
    </row>
    <row r="156" spans="1:68" ht="27.75" customHeight="1" x14ac:dyDescent="0.2">
      <c r="A156" s="644" t="s">
        <v>270</v>
      </c>
      <c r="B156" s="644"/>
      <c r="C156" s="644"/>
      <c r="D156" s="644"/>
      <c r="E156" s="644"/>
      <c r="F156" s="644"/>
      <c r="G156" s="644"/>
      <c r="H156" s="644"/>
      <c r="I156" s="644"/>
      <c r="J156" s="644"/>
      <c r="K156" s="644"/>
      <c r="L156" s="644"/>
      <c r="M156" s="644"/>
      <c r="N156" s="644"/>
      <c r="O156" s="644"/>
      <c r="P156" s="644"/>
      <c r="Q156" s="644"/>
      <c r="R156" s="644"/>
      <c r="S156" s="644"/>
      <c r="T156" s="644"/>
      <c r="U156" s="644"/>
      <c r="V156" s="644"/>
      <c r="W156" s="644"/>
      <c r="X156" s="644"/>
      <c r="Y156" s="644"/>
      <c r="Z156" s="644"/>
      <c r="AA156" s="54"/>
      <c r="AB156" s="54"/>
      <c r="AC156" s="54"/>
    </row>
    <row r="157" spans="1:68" ht="16.5" customHeight="1" x14ac:dyDescent="0.25">
      <c r="A157" s="645" t="s">
        <v>271</v>
      </c>
      <c r="B157" s="645"/>
      <c r="C157" s="645"/>
      <c r="D157" s="645"/>
      <c r="E157" s="645"/>
      <c r="F157" s="645"/>
      <c r="G157" s="645"/>
      <c r="H157" s="645"/>
      <c r="I157" s="645"/>
      <c r="J157" s="645"/>
      <c r="K157" s="645"/>
      <c r="L157" s="645"/>
      <c r="M157" s="645"/>
      <c r="N157" s="645"/>
      <c r="O157" s="645"/>
      <c r="P157" s="645"/>
      <c r="Q157" s="645"/>
      <c r="R157" s="645"/>
      <c r="S157" s="645"/>
      <c r="T157" s="645"/>
      <c r="U157" s="645"/>
      <c r="V157" s="645"/>
      <c r="W157" s="645"/>
      <c r="X157" s="645"/>
      <c r="Y157" s="645"/>
      <c r="Z157" s="645"/>
      <c r="AA157" s="65"/>
      <c r="AB157" s="65"/>
      <c r="AC157" s="79"/>
    </row>
    <row r="158" spans="1:68" ht="14.25" customHeight="1" x14ac:dyDescent="0.25">
      <c r="A158" s="646" t="s">
        <v>148</v>
      </c>
      <c r="B158" s="646"/>
      <c r="C158" s="646"/>
      <c r="D158" s="646"/>
      <c r="E158" s="646"/>
      <c r="F158" s="646"/>
      <c r="G158" s="646"/>
      <c r="H158" s="646"/>
      <c r="I158" s="646"/>
      <c r="J158" s="646"/>
      <c r="K158" s="646"/>
      <c r="L158" s="646"/>
      <c r="M158" s="646"/>
      <c r="N158" s="646"/>
      <c r="O158" s="646"/>
      <c r="P158" s="646"/>
      <c r="Q158" s="646"/>
      <c r="R158" s="646"/>
      <c r="S158" s="646"/>
      <c r="T158" s="646"/>
      <c r="U158" s="646"/>
      <c r="V158" s="646"/>
      <c r="W158" s="646"/>
      <c r="X158" s="646"/>
      <c r="Y158" s="646"/>
      <c r="Z158" s="646"/>
      <c r="AA158" s="66"/>
      <c r="AB158" s="66"/>
      <c r="AC158" s="80"/>
    </row>
    <row r="159" spans="1:68" ht="27" customHeight="1" x14ac:dyDescent="0.25">
      <c r="A159" s="63" t="s">
        <v>272</v>
      </c>
      <c r="B159" s="63" t="s">
        <v>273</v>
      </c>
      <c r="C159" s="36">
        <v>4301020323</v>
      </c>
      <c r="D159" s="647">
        <v>4680115886223</v>
      </c>
      <c r="E159" s="647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49"/>
      <c r="R159" s="649"/>
      <c r="S159" s="649"/>
      <c r="T159" s="65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274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54"/>
      <c r="B160" s="654"/>
      <c r="C160" s="654"/>
      <c r="D160" s="654"/>
      <c r="E160" s="654"/>
      <c r="F160" s="654"/>
      <c r="G160" s="654"/>
      <c r="H160" s="654"/>
      <c r="I160" s="654"/>
      <c r="J160" s="654"/>
      <c r="K160" s="654"/>
      <c r="L160" s="654"/>
      <c r="M160" s="654"/>
      <c r="N160" s="654"/>
      <c r="O160" s="655"/>
      <c r="P160" s="651" t="s">
        <v>40</v>
      </c>
      <c r="Q160" s="652"/>
      <c r="R160" s="652"/>
      <c r="S160" s="652"/>
      <c r="T160" s="652"/>
      <c r="U160" s="652"/>
      <c r="V160" s="653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54"/>
      <c r="B161" s="654"/>
      <c r="C161" s="654"/>
      <c r="D161" s="654"/>
      <c r="E161" s="654"/>
      <c r="F161" s="654"/>
      <c r="G161" s="654"/>
      <c r="H161" s="654"/>
      <c r="I161" s="654"/>
      <c r="J161" s="654"/>
      <c r="K161" s="654"/>
      <c r="L161" s="654"/>
      <c r="M161" s="654"/>
      <c r="N161" s="654"/>
      <c r="O161" s="655"/>
      <c r="P161" s="651" t="s">
        <v>40</v>
      </c>
      <c r="Q161" s="652"/>
      <c r="R161" s="652"/>
      <c r="S161" s="652"/>
      <c r="T161" s="652"/>
      <c r="U161" s="652"/>
      <c r="V161" s="653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46" t="s">
        <v>78</v>
      </c>
      <c r="B162" s="646"/>
      <c r="C162" s="646"/>
      <c r="D162" s="646"/>
      <c r="E162" s="646"/>
      <c r="F162" s="646"/>
      <c r="G162" s="646"/>
      <c r="H162" s="646"/>
      <c r="I162" s="646"/>
      <c r="J162" s="646"/>
      <c r="K162" s="646"/>
      <c r="L162" s="646"/>
      <c r="M162" s="646"/>
      <c r="N162" s="646"/>
      <c r="O162" s="646"/>
      <c r="P162" s="646"/>
      <c r="Q162" s="646"/>
      <c r="R162" s="646"/>
      <c r="S162" s="646"/>
      <c r="T162" s="646"/>
      <c r="U162" s="646"/>
      <c r="V162" s="646"/>
      <c r="W162" s="646"/>
      <c r="X162" s="646"/>
      <c r="Y162" s="646"/>
      <c r="Z162" s="646"/>
      <c r="AA162" s="66"/>
      <c r="AB162" s="66"/>
      <c r="AC162" s="80"/>
    </row>
    <row r="163" spans="1:68" ht="27" customHeight="1" x14ac:dyDescent="0.25">
      <c r="A163" s="63" t="s">
        <v>275</v>
      </c>
      <c r="B163" s="63" t="s">
        <v>276</v>
      </c>
      <c r="C163" s="36">
        <v>4301031191</v>
      </c>
      <c r="D163" s="647">
        <v>4680115880993</v>
      </c>
      <c r="E163" s="64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49"/>
      <c r="R163" s="649"/>
      <c r="S163" s="649"/>
      <c r="T163" s="65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277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 x14ac:dyDescent="0.25">
      <c r="A164" s="63" t="s">
        <v>278</v>
      </c>
      <c r="B164" s="63" t="s">
        <v>279</v>
      </c>
      <c r="C164" s="36">
        <v>4301031204</v>
      </c>
      <c r="D164" s="647">
        <v>4680115881761</v>
      </c>
      <c r="E164" s="647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49"/>
      <c r="R164" s="649"/>
      <c r="S164" s="649"/>
      <c r="T164" s="65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280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281</v>
      </c>
      <c r="B165" s="63" t="s">
        <v>282</v>
      </c>
      <c r="C165" s="36">
        <v>4301031201</v>
      </c>
      <c r="D165" s="647">
        <v>4680115881563</v>
      </c>
      <c r="E165" s="647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49"/>
      <c r="R165" s="649"/>
      <c r="S165" s="649"/>
      <c r="T165" s="65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283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284</v>
      </c>
      <c r="B166" s="63" t="s">
        <v>285</v>
      </c>
      <c r="C166" s="36">
        <v>4301031199</v>
      </c>
      <c r="D166" s="647">
        <v>4680115880986</v>
      </c>
      <c r="E166" s="64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49"/>
      <c r="R166" s="649"/>
      <c r="S166" s="649"/>
      <c r="T166" s="65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277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 x14ac:dyDescent="0.25">
      <c r="A167" s="63" t="s">
        <v>286</v>
      </c>
      <c r="B167" s="63" t="s">
        <v>287</v>
      </c>
      <c r="C167" s="36">
        <v>4301031205</v>
      </c>
      <c r="D167" s="647">
        <v>4680115881785</v>
      </c>
      <c r="E167" s="647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49"/>
      <c r="R167" s="649"/>
      <c r="S167" s="649"/>
      <c r="T167" s="65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280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 x14ac:dyDescent="0.25">
      <c r="A168" s="63" t="s">
        <v>288</v>
      </c>
      <c r="B168" s="63" t="s">
        <v>289</v>
      </c>
      <c r="C168" s="36">
        <v>4301031399</v>
      </c>
      <c r="D168" s="647">
        <v>4680115886537</v>
      </c>
      <c r="E168" s="647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2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49"/>
      <c r="R168" s="649"/>
      <c r="S168" s="649"/>
      <c r="T168" s="65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290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 x14ac:dyDescent="0.25">
      <c r="A169" s="63" t="s">
        <v>291</v>
      </c>
      <c r="B169" s="63" t="s">
        <v>292</v>
      </c>
      <c r="C169" s="36">
        <v>4301031202</v>
      </c>
      <c r="D169" s="647">
        <v>4680115881679</v>
      </c>
      <c r="E169" s="647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49"/>
      <c r="R169" s="649"/>
      <c r="S169" s="649"/>
      <c r="T169" s="65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283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 x14ac:dyDescent="0.25">
      <c r="A170" s="63" t="s">
        <v>293</v>
      </c>
      <c r="B170" s="63" t="s">
        <v>294</v>
      </c>
      <c r="C170" s="36">
        <v>4301031158</v>
      </c>
      <c r="D170" s="647">
        <v>4680115880191</v>
      </c>
      <c r="E170" s="647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2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49"/>
      <c r="R170" s="649"/>
      <c r="S170" s="649"/>
      <c r="T170" s="65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283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 x14ac:dyDescent="0.25">
      <c r="A171" s="63" t="s">
        <v>295</v>
      </c>
      <c r="B171" s="63" t="s">
        <v>296</v>
      </c>
      <c r="C171" s="36">
        <v>4301031245</v>
      </c>
      <c r="D171" s="647">
        <v>4680115883963</v>
      </c>
      <c r="E171" s="647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2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49"/>
      <c r="R171" s="649"/>
      <c r="S171" s="649"/>
      <c r="T171" s="650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297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 x14ac:dyDescent="0.2">
      <c r="A172" s="654"/>
      <c r="B172" s="654"/>
      <c r="C172" s="654"/>
      <c r="D172" s="654"/>
      <c r="E172" s="654"/>
      <c r="F172" s="654"/>
      <c r="G172" s="654"/>
      <c r="H172" s="654"/>
      <c r="I172" s="654"/>
      <c r="J172" s="654"/>
      <c r="K172" s="654"/>
      <c r="L172" s="654"/>
      <c r="M172" s="654"/>
      <c r="N172" s="654"/>
      <c r="O172" s="655"/>
      <c r="P172" s="651" t="s">
        <v>40</v>
      </c>
      <c r="Q172" s="652"/>
      <c r="R172" s="652"/>
      <c r="S172" s="652"/>
      <c r="T172" s="652"/>
      <c r="U172" s="652"/>
      <c r="V172" s="653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54"/>
      <c r="B173" s="654"/>
      <c r="C173" s="654"/>
      <c r="D173" s="654"/>
      <c r="E173" s="654"/>
      <c r="F173" s="654"/>
      <c r="G173" s="654"/>
      <c r="H173" s="654"/>
      <c r="I173" s="654"/>
      <c r="J173" s="654"/>
      <c r="K173" s="654"/>
      <c r="L173" s="654"/>
      <c r="M173" s="654"/>
      <c r="N173" s="654"/>
      <c r="O173" s="655"/>
      <c r="P173" s="651" t="s">
        <v>40</v>
      </c>
      <c r="Q173" s="652"/>
      <c r="R173" s="652"/>
      <c r="S173" s="652"/>
      <c r="T173" s="652"/>
      <c r="U173" s="652"/>
      <c r="V173" s="653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46" t="s">
        <v>106</v>
      </c>
      <c r="B174" s="646"/>
      <c r="C174" s="646"/>
      <c r="D174" s="646"/>
      <c r="E174" s="646"/>
      <c r="F174" s="646"/>
      <c r="G174" s="646"/>
      <c r="H174" s="646"/>
      <c r="I174" s="646"/>
      <c r="J174" s="646"/>
      <c r="K174" s="646"/>
      <c r="L174" s="646"/>
      <c r="M174" s="646"/>
      <c r="N174" s="646"/>
      <c r="O174" s="646"/>
      <c r="P174" s="646"/>
      <c r="Q174" s="646"/>
      <c r="R174" s="646"/>
      <c r="S174" s="646"/>
      <c r="T174" s="646"/>
      <c r="U174" s="646"/>
      <c r="V174" s="646"/>
      <c r="W174" s="646"/>
      <c r="X174" s="646"/>
      <c r="Y174" s="646"/>
      <c r="Z174" s="646"/>
      <c r="AA174" s="66"/>
      <c r="AB174" s="66"/>
      <c r="AC174" s="80"/>
    </row>
    <row r="175" spans="1:68" ht="27" customHeight="1" x14ac:dyDescent="0.25">
      <c r="A175" s="63" t="s">
        <v>298</v>
      </c>
      <c r="B175" s="63" t="s">
        <v>299</v>
      </c>
      <c r="C175" s="36">
        <v>4301032053</v>
      </c>
      <c r="D175" s="647">
        <v>4680115886780</v>
      </c>
      <c r="E175" s="64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302</v>
      </c>
      <c r="L175" s="37" t="s">
        <v>45</v>
      </c>
      <c r="M175" s="38" t="s">
        <v>301</v>
      </c>
      <c r="N175" s="38"/>
      <c r="O175" s="37">
        <v>60</v>
      </c>
      <c r="P175" s="73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49"/>
      <c r="R175" s="649"/>
      <c r="S175" s="649"/>
      <c r="T175" s="65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303</v>
      </c>
      <c r="B176" s="63" t="s">
        <v>304</v>
      </c>
      <c r="C176" s="36">
        <v>4301032051</v>
      </c>
      <c r="D176" s="647">
        <v>4680115886742</v>
      </c>
      <c r="E176" s="64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302</v>
      </c>
      <c r="L176" s="37" t="s">
        <v>45</v>
      </c>
      <c r="M176" s="38" t="s">
        <v>301</v>
      </c>
      <c r="N176" s="38"/>
      <c r="O176" s="37">
        <v>90</v>
      </c>
      <c r="P176" s="73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49"/>
      <c r="R176" s="649"/>
      <c r="S176" s="649"/>
      <c r="T176" s="65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305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306</v>
      </c>
      <c r="B177" s="63" t="s">
        <v>307</v>
      </c>
      <c r="C177" s="36">
        <v>4301032052</v>
      </c>
      <c r="D177" s="647">
        <v>4680115886766</v>
      </c>
      <c r="E177" s="647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302</v>
      </c>
      <c r="L177" s="37" t="s">
        <v>45</v>
      </c>
      <c r="M177" s="38" t="s">
        <v>301</v>
      </c>
      <c r="N177" s="38"/>
      <c r="O177" s="37">
        <v>90</v>
      </c>
      <c r="P177" s="7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49"/>
      <c r="R177" s="649"/>
      <c r="S177" s="649"/>
      <c r="T177" s="65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305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54"/>
      <c r="B178" s="654"/>
      <c r="C178" s="654"/>
      <c r="D178" s="654"/>
      <c r="E178" s="654"/>
      <c r="F178" s="654"/>
      <c r="G178" s="654"/>
      <c r="H178" s="654"/>
      <c r="I178" s="654"/>
      <c r="J178" s="654"/>
      <c r="K178" s="654"/>
      <c r="L178" s="654"/>
      <c r="M178" s="654"/>
      <c r="N178" s="654"/>
      <c r="O178" s="655"/>
      <c r="P178" s="651" t="s">
        <v>40</v>
      </c>
      <c r="Q178" s="652"/>
      <c r="R178" s="652"/>
      <c r="S178" s="652"/>
      <c r="T178" s="652"/>
      <c r="U178" s="652"/>
      <c r="V178" s="653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54"/>
      <c r="B179" s="654"/>
      <c r="C179" s="654"/>
      <c r="D179" s="654"/>
      <c r="E179" s="654"/>
      <c r="F179" s="654"/>
      <c r="G179" s="654"/>
      <c r="H179" s="654"/>
      <c r="I179" s="654"/>
      <c r="J179" s="654"/>
      <c r="K179" s="654"/>
      <c r="L179" s="654"/>
      <c r="M179" s="654"/>
      <c r="N179" s="654"/>
      <c r="O179" s="655"/>
      <c r="P179" s="651" t="s">
        <v>40</v>
      </c>
      <c r="Q179" s="652"/>
      <c r="R179" s="652"/>
      <c r="S179" s="652"/>
      <c r="T179" s="652"/>
      <c r="U179" s="652"/>
      <c r="V179" s="653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46" t="s">
        <v>308</v>
      </c>
      <c r="B180" s="646"/>
      <c r="C180" s="646"/>
      <c r="D180" s="646"/>
      <c r="E180" s="646"/>
      <c r="F180" s="646"/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6"/>
      <c r="S180" s="646"/>
      <c r="T180" s="646"/>
      <c r="U180" s="646"/>
      <c r="V180" s="646"/>
      <c r="W180" s="646"/>
      <c r="X180" s="646"/>
      <c r="Y180" s="646"/>
      <c r="Z180" s="646"/>
      <c r="AA180" s="66"/>
      <c r="AB180" s="66"/>
      <c r="AC180" s="80"/>
    </row>
    <row r="181" spans="1:68" ht="27" customHeight="1" x14ac:dyDescent="0.25">
      <c r="A181" s="63" t="s">
        <v>309</v>
      </c>
      <c r="B181" s="63" t="s">
        <v>310</v>
      </c>
      <c r="C181" s="36">
        <v>4301170013</v>
      </c>
      <c r="D181" s="647">
        <v>4680115886797</v>
      </c>
      <c r="E181" s="647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302</v>
      </c>
      <c r="L181" s="37" t="s">
        <v>45</v>
      </c>
      <c r="M181" s="38" t="s">
        <v>301</v>
      </c>
      <c r="N181" s="38"/>
      <c r="O181" s="37">
        <v>90</v>
      </c>
      <c r="P181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49"/>
      <c r="R181" s="649"/>
      <c r="S181" s="649"/>
      <c r="T181" s="65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305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54"/>
      <c r="B182" s="654"/>
      <c r="C182" s="654"/>
      <c r="D182" s="654"/>
      <c r="E182" s="654"/>
      <c r="F182" s="654"/>
      <c r="G182" s="654"/>
      <c r="H182" s="654"/>
      <c r="I182" s="654"/>
      <c r="J182" s="654"/>
      <c r="K182" s="654"/>
      <c r="L182" s="654"/>
      <c r="M182" s="654"/>
      <c r="N182" s="654"/>
      <c r="O182" s="655"/>
      <c r="P182" s="651" t="s">
        <v>40</v>
      </c>
      <c r="Q182" s="652"/>
      <c r="R182" s="652"/>
      <c r="S182" s="652"/>
      <c r="T182" s="652"/>
      <c r="U182" s="652"/>
      <c r="V182" s="653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54"/>
      <c r="B183" s="654"/>
      <c r="C183" s="654"/>
      <c r="D183" s="654"/>
      <c r="E183" s="654"/>
      <c r="F183" s="654"/>
      <c r="G183" s="654"/>
      <c r="H183" s="654"/>
      <c r="I183" s="654"/>
      <c r="J183" s="654"/>
      <c r="K183" s="654"/>
      <c r="L183" s="654"/>
      <c r="M183" s="654"/>
      <c r="N183" s="654"/>
      <c r="O183" s="655"/>
      <c r="P183" s="651" t="s">
        <v>40</v>
      </c>
      <c r="Q183" s="652"/>
      <c r="R183" s="652"/>
      <c r="S183" s="652"/>
      <c r="T183" s="652"/>
      <c r="U183" s="652"/>
      <c r="V183" s="653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45" t="s">
        <v>311</v>
      </c>
      <c r="B184" s="645"/>
      <c r="C184" s="645"/>
      <c r="D184" s="645"/>
      <c r="E184" s="645"/>
      <c r="F184" s="645"/>
      <c r="G184" s="645"/>
      <c r="H184" s="645"/>
      <c r="I184" s="645"/>
      <c r="J184" s="645"/>
      <c r="K184" s="645"/>
      <c r="L184" s="645"/>
      <c r="M184" s="645"/>
      <c r="N184" s="645"/>
      <c r="O184" s="645"/>
      <c r="P184" s="645"/>
      <c r="Q184" s="645"/>
      <c r="R184" s="645"/>
      <c r="S184" s="645"/>
      <c r="T184" s="645"/>
      <c r="U184" s="645"/>
      <c r="V184" s="645"/>
      <c r="W184" s="645"/>
      <c r="X184" s="645"/>
      <c r="Y184" s="645"/>
      <c r="Z184" s="645"/>
      <c r="AA184" s="65"/>
      <c r="AB184" s="65"/>
      <c r="AC184" s="79"/>
    </row>
    <row r="185" spans="1:68" ht="14.25" customHeight="1" x14ac:dyDescent="0.25">
      <c r="A185" s="646" t="s">
        <v>114</v>
      </c>
      <c r="B185" s="646"/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6"/>
      <c r="N185" s="646"/>
      <c r="O185" s="646"/>
      <c r="P185" s="646"/>
      <c r="Q185" s="646"/>
      <c r="R185" s="646"/>
      <c r="S185" s="646"/>
      <c r="T185" s="646"/>
      <c r="U185" s="646"/>
      <c r="V185" s="646"/>
      <c r="W185" s="646"/>
      <c r="X185" s="646"/>
      <c r="Y185" s="646"/>
      <c r="Z185" s="646"/>
      <c r="AA185" s="66"/>
      <c r="AB185" s="66"/>
      <c r="AC185" s="80"/>
    </row>
    <row r="186" spans="1:68" ht="16.5" customHeight="1" x14ac:dyDescent="0.25">
      <c r="A186" s="63" t="s">
        <v>312</v>
      </c>
      <c r="B186" s="63" t="s">
        <v>313</v>
      </c>
      <c r="C186" s="36">
        <v>4301011450</v>
      </c>
      <c r="D186" s="647">
        <v>4680115881402</v>
      </c>
      <c r="E186" s="647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3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49"/>
      <c r="R186" s="649"/>
      <c r="S186" s="649"/>
      <c r="T186" s="65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314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315</v>
      </c>
      <c r="B187" s="63" t="s">
        <v>316</v>
      </c>
      <c r="C187" s="36">
        <v>4301011768</v>
      </c>
      <c r="D187" s="647">
        <v>4680115881396</v>
      </c>
      <c r="E187" s="647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3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49"/>
      <c r="R187" s="649"/>
      <c r="S187" s="649"/>
      <c r="T187" s="65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314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4"/>
      <c r="B188" s="654"/>
      <c r="C188" s="654"/>
      <c r="D188" s="654"/>
      <c r="E188" s="654"/>
      <c r="F188" s="654"/>
      <c r="G188" s="654"/>
      <c r="H188" s="654"/>
      <c r="I188" s="654"/>
      <c r="J188" s="654"/>
      <c r="K188" s="654"/>
      <c r="L188" s="654"/>
      <c r="M188" s="654"/>
      <c r="N188" s="654"/>
      <c r="O188" s="655"/>
      <c r="P188" s="651" t="s">
        <v>40</v>
      </c>
      <c r="Q188" s="652"/>
      <c r="R188" s="652"/>
      <c r="S188" s="652"/>
      <c r="T188" s="652"/>
      <c r="U188" s="652"/>
      <c r="V188" s="653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4"/>
      <c r="B189" s="654"/>
      <c r="C189" s="654"/>
      <c r="D189" s="654"/>
      <c r="E189" s="654"/>
      <c r="F189" s="654"/>
      <c r="G189" s="654"/>
      <c r="H189" s="654"/>
      <c r="I189" s="654"/>
      <c r="J189" s="654"/>
      <c r="K189" s="654"/>
      <c r="L189" s="654"/>
      <c r="M189" s="654"/>
      <c r="N189" s="654"/>
      <c r="O189" s="655"/>
      <c r="P189" s="651" t="s">
        <v>40</v>
      </c>
      <c r="Q189" s="652"/>
      <c r="R189" s="652"/>
      <c r="S189" s="652"/>
      <c r="T189" s="652"/>
      <c r="U189" s="652"/>
      <c r="V189" s="653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6" t="s">
        <v>148</v>
      </c>
      <c r="B190" s="646"/>
      <c r="C190" s="646"/>
      <c r="D190" s="646"/>
      <c r="E190" s="646"/>
      <c r="F190" s="646"/>
      <c r="G190" s="646"/>
      <c r="H190" s="646"/>
      <c r="I190" s="646"/>
      <c r="J190" s="646"/>
      <c r="K190" s="646"/>
      <c r="L190" s="646"/>
      <c r="M190" s="646"/>
      <c r="N190" s="646"/>
      <c r="O190" s="646"/>
      <c r="P190" s="646"/>
      <c r="Q190" s="646"/>
      <c r="R190" s="646"/>
      <c r="S190" s="646"/>
      <c r="T190" s="646"/>
      <c r="U190" s="646"/>
      <c r="V190" s="646"/>
      <c r="W190" s="646"/>
      <c r="X190" s="646"/>
      <c r="Y190" s="646"/>
      <c r="Z190" s="646"/>
      <c r="AA190" s="66"/>
      <c r="AB190" s="66"/>
      <c r="AC190" s="80"/>
    </row>
    <row r="191" spans="1:68" ht="16.5" customHeight="1" x14ac:dyDescent="0.25">
      <c r="A191" s="63" t="s">
        <v>317</v>
      </c>
      <c r="B191" s="63" t="s">
        <v>318</v>
      </c>
      <c r="C191" s="36">
        <v>4301020262</v>
      </c>
      <c r="D191" s="647">
        <v>4680115882935</v>
      </c>
      <c r="E191" s="647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49"/>
      <c r="R191" s="649"/>
      <c r="S191" s="649"/>
      <c r="T191" s="65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319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320</v>
      </c>
      <c r="B192" s="63" t="s">
        <v>321</v>
      </c>
      <c r="C192" s="36">
        <v>4301020220</v>
      </c>
      <c r="D192" s="647">
        <v>4680115880764</v>
      </c>
      <c r="E192" s="647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49"/>
      <c r="R192" s="649"/>
      <c r="S192" s="649"/>
      <c r="T192" s="650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319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54"/>
      <c r="B193" s="654"/>
      <c r="C193" s="654"/>
      <c r="D193" s="654"/>
      <c r="E193" s="654"/>
      <c r="F193" s="654"/>
      <c r="G193" s="654"/>
      <c r="H193" s="654"/>
      <c r="I193" s="654"/>
      <c r="J193" s="654"/>
      <c r="K193" s="654"/>
      <c r="L193" s="654"/>
      <c r="M193" s="654"/>
      <c r="N193" s="654"/>
      <c r="O193" s="655"/>
      <c r="P193" s="651" t="s">
        <v>40</v>
      </c>
      <c r="Q193" s="652"/>
      <c r="R193" s="652"/>
      <c r="S193" s="652"/>
      <c r="T193" s="652"/>
      <c r="U193" s="652"/>
      <c r="V193" s="653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54"/>
      <c r="B194" s="654"/>
      <c r="C194" s="654"/>
      <c r="D194" s="654"/>
      <c r="E194" s="654"/>
      <c r="F194" s="654"/>
      <c r="G194" s="654"/>
      <c r="H194" s="654"/>
      <c r="I194" s="654"/>
      <c r="J194" s="654"/>
      <c r="K194" s="654"/>
      <c r="L194" s="654"/>
      <c r="M194" s="654"/>
      <c r="N194" s="654"/>
      <c r="O194" s="655"/>
      <c r="P194" s="651" t="s">
        <v>40</v>
      </c>
      <c r="Q194" s="652"/>
      <c r="R194" s="652"/>
      <c r="S194" s="652"/>
      <c r="T194" s="652"/>
      <c r="U194" s="652"/>
      <c r="V194" s="653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46" t="s">
        <v>78</v>
      </c>
      <c r="B195" s="646"/>
      <c r="C195" s="646"/>
      <c r="D195" s="646"/>
      <c r="E195" s="646"/>
      <c r="F195" s="646"/>
      <c r="G195" s="646"/>
      <c r="H195" s="646"/>
      <c r="I195" s="646"/>
      <c r="J195" s="646"/>
      <c r="K195" s="646"/>
      <c r="L195" s="646"/>
      <c r="M195" s="646"/>
      <c r="N195" s="646"/>
      <c r="O195" s="646"/>
      <c r="P195" s="646"/>
      <c r="Q195" s="646"/>
      <c r="R195" s="646"/>
      <c r="S195" s="646"/>
      <c r="T195" s="646"/>
      <c r="U195" s="646"/>
      <c r="V195" s="646"/>
      <c r="W195" s="646"/>
      <c r="X195" s="646"/>
      <c r="Y195" s="646"/>
      <c r="Z195" s="646"/>
      <c r="AA195" s="66"/>
      <c r="AB195" s="66"/>
      <c r="AC195" s="80"/>
    </row>
    <row r="196" spans="1:68" ht="27" customHeight="1" x14ac:dyDescent="0.25">
      <c r="A196" s="63" t="s">
        <v>322</v>
      </c>
      <c r="B196" s="63" t="s">
        <v>323</v>
      </c>
      <c r="C196" s="36">
        <v>4301031224</v>
      </c>
      <c r="D196" s="647">
        <v>4680115882683</v>
      </c>
      <c r="E196" s="64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49"/>
      <c r="R196" s="649"/>
      <c r="S196" s="649"/>
      <c r="T196" s="65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26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324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0</v>
      </c>
      <c r="BN196" s="78">
        <f t="shared" ref="BN196:BN203" si="28">IFERROR(Y196*I196/H196,"0")</f>
        <v>0</v>
      </c>
      <c r="BO196" s="78">
        <f t="shared" ref="BO196:BO203" si="29">IFERROR(1/J196*(X196/H196),"0")</f>
        <v>0</v>
      </c>
      <c r="BP196" s="78">
        <f t="shared" ref="BP196:BP203" si="30">IFERROR(1/J196*(Y196/H196),"0")</f>
        <v>0</v>
      </c>
    </row>
    <row r="197" spans="1:68" ht="27" customHeight="1" x14ac:dyDescent="0.25">
      <c r="A197" s="63" t="s">
        <v>325</v>
      </c>
      <c r="B197" s="63" t="s">
        <v>326</v>
      </c>
      <c r="C197" s="36">
        <v>4301031230</v>
      </c>
      <c r="D197" s="647">
        <v>4680115882690</v>
      </c>
      <c r="E197" s="64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49"/>
      <c r="R197" s="649"/>
      <c r="S197" s="649"/>
      <c r="T197" s="65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327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328</v>
      </c>
      <c r="B198" s="63" t="s">
        <v>329</v>
      </c>
      <c r="C198" s="36">
        <v>4301031220</v>
      </c>
      <c r="D198" s="647">
        <v>4680115882669</v>
      </c>
      <c r="E198" s="64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49"/>
      <c r="R198" s="649"/>
      <c r="S198" s="649"/>
      <c r="T198" s="65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330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331</v>
      </c>
      <c r="B199" s="63" t="s">
        <v>332</v>
      </c>
      <c r="C199" s="36">
        <v>4301031221</v>
      </c>
      <c r="D199" s="647">
        <v>4680115882676</v>
      </c>
      <c r="E199" s="64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49"/>
      <c r="R199" s="649"/>
      <c r="S199" s="649"/>
      <c r="T199" s="65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8" t="s">
        <v>333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ht="27" customHeight="1" x14ac:dyDescent="0.25">
      <c r="A200" s="63" t="s">
        <v>334</v>
      </c>
      <c r="B200" s="63" t="s">
        <v>335</v>
      </c>
      <c r="C200" s="36">
        <v>4301031223</v>
      </c>
      <c r="D200" s="647">
        <v>4680115884014</v>
      </c>
      <c r="E200" s="647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49"/>
      <c r="R200" s="649"/>
      <c r="S200" s="649"/>
      <c r="T200" s="65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324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 x14ac:dyDescent="0.25">
      <c r="A201" s="63" t="s">
        <v>336</v>
      </c>
      <c r="B201" s="63" t="s">
        <v>337</v>
      </c>
      <c r="C201" s="36">
        <v>4301031222</v>
      </c>
      <c r="D201" s="647">
        <v>4680115884007</v>
      </c>
      <c r="E201" s="64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49"/>
      <c r="R201" s="649"/>
      <c r="S201" s="649"/>
      <c r="T201" s="65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327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 x14ac:dyDescent="0.25">
      <c r="A202" s="63" t="s">
        <v>338</v>
      </c>
      <c r="B202" s="63" t="s">
        <v>339</v>
      </c>
      <c r="C202" s="36">
        <v>4301031229</v>
      </c>
      <c r="D202" s="647">
        <v>4680115884038</v>
      </c>
      <c r="E202" s="64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49"/>
      <c r="R202" s="649"/>
      <c r="S202" s="649"/>
      <c r="T202" s="65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330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340</v>
      </c>
      <c r="B203" s="63" t="s">
        <v>341</v>
      </c>
      <c r="C203" s="36">
        <v>4301031225</v>
      </c>
      <c r="D203" s="647">
        <v>4680115884021</v>
      </c>
      <c r="E203" s="647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49"/>
      <c r="R203" s="649"/>
      <c r="S203" s="649"/>
      <c r="T203" s="65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333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x14ac:dyDescent="0.2">
      <c r="A204" s="654"/>
      <c r="B204" s="654"/>
      <c r="C204" s="654"/>
      <c r="D204" s="654"/>
      <c r="E204" s="654"/>
      <c r="F204" s="654"/>
      <c r="G204" s="654"/>
      <c r="H204" s="654"/>
      <c r="I204" s="654"/>
      <c r="J204" s="654"/>
      <c r="K204" s="654"/>
      <c r="L204" s="654"/>
      <c r="M204" s="654"/>
      <c r="N204" s="654"/>
      <c r="O204" s="655"/>
      <c r="P204" s="651" t="s">
        <v>40</v>
      </c>
      <c r="Q204" s="652"/>
      <c r="R204" s="652"/>
      <c r="S204" s="652"/>
      <c r="T204" s="652"/>
      <c r="U204" s="652"/>
      <c r="V204" s="653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54"/>
      <c r="B205" s="654"/>
      <c r="C205" s="654"/>
      <c r="D205" s="654"/>
      <c r="E205" s="654"/>
      <c r="F205" s="654"/>
      <c r="G205" s="654"/>
      <c r="H205" s="654"/>
      <c r="I205" s="654"/>
      <c r="J205" s="654"/>
      <c r="K205" s="654"/>
      <c r="L205" s="654"/>
      <c r="M205" s="654"/>
      <c r="N205" s="654"/>
      <c r="O205" s="655"/>
      <c r="P205" s="651" t="s">
        <v>40</v>
      </c>
      <c r="Q205" s="652"/>
      <c r="R205" s="652"/>
      <c r="S205" s="652"/>
      <c r="T205" s="652"/>
      <c r="U205" s="652"/>
      <c r="V205" s="653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46" t="s">
        <v>85</v>
      </c>
      <c r="B206" s="646"/>
      <c r="C206" s="646"/>
      <c r="D206" s="646"/>
      <c r="E206" s="646"/>
      <c r="F206" s="646"/>
      <c r="G206" s="646"/>
      <c r="H206" s="646"/>
      <c r="I206" s="646"/>
      <c r="J206" s="646"/>
      <c r="K206" s="646"/>
      <c r="L206" s="646"/>
      <c r="M206" s="646"/>
      <c r="N206" s="646"/>
      <c r="O206" s="646"/>
      <c r="P206" s="646"/>
      <c r="Q206" s="646"/>
      <c r="R206" s="646"/>
      <c r="S206" s="646"/>
      <c r="T206" s="646"/>
      <c r="U206" s="646"/>
      <c r="V206" s="646"/>
      <c r="W206" s="646"/>
      <c r="X206" s="646"/>
      <c r="Y206" s="646"/>
      <c r="Z206" s="646"/>
      <c r="AA206" s="66"/>
      <c r="AB206" s="66"/>
      <c r="AC206" s="80"/>
    </row>
    <row r="207" spans="1:68" ht="27" customHeight="1" x14ac:dyDescent="0.25">
      <c r="A207" s="63" t="s">
        <v>342</v>
      </c>
      <c r="B207" s="63" t="s">
        <v>343</v>
      </c>
      <c r="C207" s="36">
        <v>4301051408</v>
      </c>
      <c r="D207" s="647">
        <v>4680115881594</v>
      </c>
      <c r="E207" s="647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49"/>
      <c r="R207" s="649"/>
      <c r="S207" s="649"/>
      <c r="T207" s="65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344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 x14ac:dyDescent="0.25">
      <c r="A208" s="63" t="s">
        <v>345</v>
      </c>
      <c r="B208" s="63" t="s">
        <v>346</v>
      </c>
      <c r="C208" s="36">
        <v>4301051411</v>
      </c>
      <c r="D208" s="647">
        <v>4680115881617</v>
      </c>
      <c r="E208" s="647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49"/>
      <c r="R208" s="649"/>
      <c r="S208" s="649"/>
      <c r="T208" s="65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347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 x14ac:dyDescent="0.25">
      <c r="A209" s="63" t="s">
        <v>348</v>
      </c>
      <c r="B209" s="63" t="s">
        <v>349</v>
      </c>
      <c r="C209" s="36">
        <v>4301051656</v>
      </c>
      <c r="D209" s="647">
        <v>4680115880573</v>
      </c>
      <c r="E209" s="647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49"/>
      <c r="R209" s="649"/>
      <c r="S209" s="649"/>
      <c r="T209" s="65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350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351</v>
      </c>
      <c r="B210" s="63" t="s">
        <v>352</v>
      </c>
      <c r="C210" s="36">
        <v>4301051407</v>
      </c>
      <c r="D210" s="647">
        <v>4680115882195</v>
      </c>
      <c r="E210" s="647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49"/>
      <c r="R210" s="649"/>
      <c r="S210" s="649"/>
      <c r="T210" s="65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344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 x14ac:dyDescent="0.25">
      <c r="A211" s="63" t="s">
        <v>353</v>
      </c>
      <c r="B211" s="63" t="s">
        <v>354</v>
      </c>
      <c r="C211" s="36">
        <v>4301051752</v>
      </c>
      <c r="D211" s="647">
        <v>4680115882607</v>
      </c>
      <c r="E211" s="647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49"/>
      <c r="R211" s="649"/>
      <c r="S211" s="649"/>
      <c r="T211" s="65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355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 x14ac:dyDescent="0.25">
      <c r="A212" s="63" t="s">
        <v>356</v>
      </c>
      <c r="B212" s="63" t="s">
        <v>357</v>
      </c>
      <c r="C212" s="36">
        <v>4301051666</v>
      </c>
      <c r="D212" s="647">
        <v>4680115880092</v>
      </c>
      <c r="E212" s="64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49"/>
      <c r="R212" s="649"/>
      <c r="S212" s="649"/>
      <c r="T212" s="65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350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 x14ac:dyDescent="0.25">
      <c r="A213" s="63" t="s">
        <v>358</v>
      </c>
      <c r="B213" s="63" t="s">
        <v>359</v>
      </c>
      <c r="C213" s="36">
        <v>4301051668</v>
      </c>
      <c r="D213" s="647">
        <v>4680115880221</v>
      </c>
      <c r="E213" s="64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49"/>
      <c r="R213" s="649"/>
      <c r="S213" s="649"/>
      <c r="T213" s="65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350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 x14ac:dyDescent="0.25">
      <c r="A214" s="63" t="s">
        <v>360</v>
      </c>
      <c r="B214" s="63" t="s">
        <v>361</v>
      </c>
      <c r="C214" s="36">
        <v>4301051945</v>
      </c>
      <c r="D214" s="647">
        <v>4680115880504</v>
      </c>
      <c r="E214" s="647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49"/>
      <c r="R214" s="649"/>
      <c r="S214" s="649"/>
      <c r="T214" s="65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362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363</v>
      </c>
      <c r="B215" s="63" t="s">
        <v>364</v>
      </c>
      <c r="C215" s="36">
        <v>4301051410</v>
      </c>
      <c r="D215" s="647">
        <v>4680115882164</v>
      </c>
      <c r="E215" s="647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49"/>
      <c r="R215" s="649"/>
      <c r="S215" s="649"/>
      <c r="T215" s="65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365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x14ac:dyDescent="0.2">
      <c r="A216" s="654"/>
      <c r="B216" s="654"/>
      <c r="C216" s="654"/>
      <c r="D216" s="654"/>
      <c r="E216" s="654"/>
      <c r="F216" s="654"/>
      <c r="G216" s="654"/>
      <c r="H216" s="654"/>
      <c r="I216" s="654"/>
      <c r="J216" s="654"/>
      <c r="K216" s="654"/>
      <c r="L216" s="654"/>
      <c r="M216" s="654"/>
      <c r="N216" s="654"/>
      <c r="O216" s="655"/>
      <c r="P216" s="651" t="s">
        <v>40</v>
      </c>
      <c r="Q216" s="652"/>
      <c r="R216" s="652"/>
      <c r="S216" s="652"/>
      <c r="T216" s="652"/>
      <c r="U216" s="652"/>
      <c r="V216" s="653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54"/>
      <c r="B217" s="654"/>
      <c r="C217" s="654"/>
      <c r="D217" s="654"/>
      <c r="E217" s="654"/>
      <c r="F217" s="654"/>
      <c r="G217" s="654"/>
      <c r="H217" s="654"/>
      <c r="I217" s="654"/>
      <c r="J217" s="654"/>
      <c r="K217" s="654"/>
      <c r="L217" s="654"/>
      <c r="M217" s="654"/>
      <c r="N217" s="654"/>
      <c r="O217" s="655"/>
      <c r="P217" s="651" t="s">
        <v>40</v>
      </c>
      <c r="Q217" s="652"/>
      <c r="R217" s="652"/>
      <c r="S217" s="652"/>
      <c r="T217" s="652"/>
      <c r="U217" s="652"/>
      <c r="V217" s="653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46" t="s">
        <v>183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6"/>
      <c r="AB218" s="66"/>
      <c r="AC218" s="80"/>
    </row>
    <row r="219" spans="1:68" ht="27" customHeight="1" x14ac:dyDescent="0.25">
      <c r="A219" s="63" t="s">
        <v>366</v>
      </c>
      <c r="B219" s="63" t="s">
        <v>367</v>
      </c>
      <c r="C219" s="36">
        <v>4301060463</v>
      </c>
      <c r="D219" s="647">
        <v>4680115880818</v>
      </c>
      <c r="E219" s="64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5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49"/>
      <c r="R219" s="649"/>
      <c r="S219" s="649"/>
      <c r="T219" s="65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368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 x14ac:dyDescent="0.25">
      <c r="A220" s="63" t="s">
        <v>369</v>
      </c>
      <c r="B220" s="63" t="s">
        <v>370</v>
      </c>
      <c r="C220" s="36">
        <v>4301060389</v>
      </c>
      <c r="D220" s="647">
        <v>4680115880801</v>
      </c>
      <c r="E220" s="647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5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49"/>
      <c r="R220" s="649"/>
      <c r="S220" s="649"/>
      <c r="T220" s="650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371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54"/>
      <c r="B221" s="654"/>
      <c r="C221" s="654"/>
      <c r="D221" s="654"/>
      <c r="E221" s="654"/>
      <c r="F221" s="654"/>
      <c r="G221" s="654"/>
      <c r="H221" s="654"/>
      <c r="I221" s="654"/>
      <c r="J221" s="654"/>
      <c r="K221" s="654"/>
      <c r="L221" s="654"/>
      <c r="M221" s="654"/>
      <c r="N221" s="654"/>
      <c r="O221" s="655"/>
      <c r="P221" s="651" t="s">
        <v>40</v>
      </c>
      <c r="Q221" s="652"/>
      <c r="R221" s="652"/>
      <c r="S221" s="652"/>
      <c r="T221" s="652"/>
      <c r="U221" s="652"/>
      <c r="V221" s="653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54"/>
      <c r="B222" s="654"/>
      <c r="C222" s="654"/>
      <c r="D222" s="654"/>
      <c r="E222" s="654"/>
      <c r="F222" s="654"/>
      <c r="G222" s="654"/>
      <c r="H222" s="654"/>
      <c r="I222" s="654"/>
      <c r="J222" s="654"/>
      <c r="K222" s="654"/>
      <c r="L222" s="654"/>
      <c r="M222" s="654"/>
      <c r="N222" s="654"/>
      <c r="O222" s="655"/>
      <c r="P222" s="651" t="s">
        <v>40</v>
      </c>
      <c r="Q222" s="652"/>
      <c r="R222" s="652"/>
      <c r="S222" s="652"/>
      <c r="T222" s="652"/>
      <c r="U222" s="652"/>
      <c r="V222" s="653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45" t="s">
        <v>372</v>
      </c>
      <c r="B223" s="645"/>
      <c r="C223" s="645"/>
      <c r="D223" s="645"/>
      <c r="E223" s="645"/>
      <c r="F223" s="645"/>
      <c r="G223" s="645"/>
      <c r="H223" s="645"/>
      <c r="I223" s="645"/>
      <c r="J223" s="645"/>
      <c r="K223" s="645"/>
      <c r="L223" s="645"/>
      <c r="M223" s="645"/>
      <c r="N223" s="645"/>
      <c r="O223" s="645"/>
      <c r="P223" s="645"/>
      <c r="Q223" s="645"/>
      <c r="R223" s="645"/>
      <c r="S223" s="645"/>
      <c r="T223" s="645"/>
      <c r="U223" s="645"/>
      <c r="V223" s="645"/>
      <c r="W223" s="645"/>
      <c r="X223" s="645"/>
      <c r="Y223" s="645"/>
      <c r="Z223" s="645"/>
      <c r="AA223" s="65"/>
      <c r="AB223" s="65"/>
      <c r="AC223" s="79"/>
    </row>
    <row r="224" spans="1:68" ht="14.25" customHeight="1" x14ac:dyDescent="0.25">
      <c r="A224" s="646" t="s">
        <v>114</v>
      </c>
      <c r="B224" s="646"/>
      <c r="C224" s="646"/>
      <c r="D224" s="646"/>
      <c r="E224" s="646"/>
      <c r="F224" s="646"/>
      <c r="G224" s="646"/>
      <c r="H224" s="646"/>
      <c r="I224" s="646"/>
      <c r="J224" s="646"/>
      <c r="K224" s="646"/>
      <c r="L224" s="646"/>
      <c r="M224" s="646"/>
      <c r="N224" s="646"/>
      <c r="O224" s="646"/>
      <c r="P224" s="646"/>
      <c r="Q224" s="646"/>
      <c r="R224" s="646"/>
      <c r="S224" s="646"/>
      <c r="T224" s="646"/>
      <c r="U224" s="646"/>
      <c r="V224" s="646"/>
      <c r="W224" s="646"/>
      <c r="X224" s="646"/>
      <c r="Y224" s="646"/>
      <c r="Z224" s="646"/>
      <c r="AA224" s="66"/>
      <c r="AB224" s="66"/>
      <c r="AC224" s="80"/>
    </row>
    <row r="225" spans="1:68" ht="27" customHeight="1" x14ac:dyDescent="0.25">
      <c r="A225" s="63" t="s">
        <v>373</v>
      </c>
      <c r="B225" s="63" t="s">
        <v>374</v>
      </c>
      <c r="C225" s="36">
        <v>4301011826</v>
      </c>
      <c r="D225" s="647">
        <v>4680115884137</v>
      </c>
      <c r="E225" s="64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49"/>
      <c r="R225" s="649"/>
      <c r="S225" s="649"/>
      <c r="T225" s="65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375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 x14ac:dyDescent="0.25">
      <c r="A226" s="63" t="s">
        <v>376</v>
      </c>
      <c r="B226" s="63" t="s">
        <v>377</v>
      </c>
      <c r="C226" s="36">
        <v>4301011724</v>
      </c>
      <c r="D226" s="647">
        <v>4680115884236</v>
      </c>
      <c r="E226" s="64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49"/>
      <c r="R226" s="649"/>
      <c r="S226" s="649"/>
      <c r="T226" s="65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378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 x14ac:dyDescent="0.25">
      <c r="A227" s="63" t="s">
        <v>379</v>
      </c>
      <c r="B227" s="63" t="s">
        <v>380</v>
      </c>
      <c r="C227" s="36">
        <v>4301011721</v>
      </c>
      <c r="D227" s="647">
        <v>4680115884175</v>
      </c>
      <c r="E227" s="647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5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49"/>
      <c r="R227" s="649"/>
      <c r="S227" s="649"/>
      <c r="T227" s="65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381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4301011824</v>
      </c>
      <c r="D228" s="647">
        <v>4680115884144</v>
      </c>
      <c r="E228" s="64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49"/>
      <c r="R228" s="649"/>
      <c r="S228" s="649"/>
      <c r="T228" s="65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375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 x14ac:dyDescent="0.25">
      <c r="A229" s="63" t="s">
        <v>384</v>
      </c>
      <c r="B229" s="63" t="s">
        <v>385</v>
      </c>
      <c r="C229" s="36">
        <v>4301012149</v>
      </c>
      <c r="D229" s="647">
        <v>4680115886551</v>
      </c>
      <c r="E229" s="647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649"/>
      <c r="R229" s="649"/>
      <c r="S229" s="649"/>
      <c r="T229" s="65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386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 x14ac:dyDescent="0.25">
      <c r="A230" s="63" t="s">
        <v>387</v>
      </c>
      <c r="B230" s="63" t="s">
        <v>388</v>
      </c>
      <c r="C230" s="36">
        <v>4301011726</v>
      </c>
      <c r="D230" s="647">
        <v>4680115884182</v>
      </c>
      <c r="E230" s="647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649"/>
      <c r="R230" s="649"/>
      <c r="S230" s="649"/>
      <c r="T230" s="65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378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 x14ac:dyDescent="0.25">
      <c r="A231" s="63" t="s">
        <v>389</v>
      </c>
      <c r="B231" s="63" t="s">
        <v>390</v>
      </c>
      <c r="C231" s="36">
        <v>4301011722</v>
      </c>
      <c r="D231" s="647">
        <v>4680115884205</v>
      </c>
      <c r="E231" s="647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649"/>
      <c r="R231" s="649"/>
      <c r="S231" s="649"/>
      <c r="T231" s="65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381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x14ac:dyDescent="0.2">
      <c r="A232" s="654"/>
      <c r="B232" s="654"/>
      <c r="C232" s="654"/>
      <c r="D232" s="654"/>
      <c r="E232" s="654"/>
      <c r="F232" s="654"/>
      <c r="G232" s="654"/>
      <c r="H232" s="654"/>
      <c r="I232" s="654"/>
      <c r="J232" s="654"/>
      <c r="K232" s="654"/>
      <c r="L232" s="654"/>
      <c r="M232" s="654"/>
      <c r="N232" s="654"/>
      <c r="O232" s="655"/>
      <c r="P232" s="651" t="s">
        <v>40</v>
      </c>
      <c r="Q232" s="652"/>
      <c r="R232" s="652"/>
      <c r="S232" s="652"/>
      <c r="T232" s="652"/>
      <c r="U232" s="652"/>
      <c r="V232" s="653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 x14ac:dyDescent="0.2">
      <c r="A233" s="654"/>
      <c r="B233" s="654"/>
      <c r="C233" s="654"/>
      <c r="D233" s="654"/>
      <c r="E233" s="654"/>
      <c r="F233" s="654"/>
      <c r="G233" s="654"/>
      <c r="H233" s="654"/>
      <c r="I233" s="654"/>
      <c r="J233" s="654"/>
      <c r="K233" s="654"/>
      <c r="L233" s="654"/>
      <c r="M233" s="654"/>
      <c r="N233" s="654"/>
      <c r="O233" s="655"/>
      <c r="P233" s="651" t="s">
        <v>40</v>
      </c>
      <c r="Q233" s="652"/>
      <c r="R233" s="652"/>
      <c r="S233" s="652"/>
      <c r="T233" s="652"/>
      <c r="U233" s="652"/>
      <c r="V233" s="653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 x14ac:dyDescent="0.25">
      <c r="A234" s="646" t="s">
        <v>148</v>
      </c>
      <c r="B234" s="646"/>
      <c r="C234" s="646"/>
      <c r="D234" s="646"/>
      <c r="E234" s="646"/>
      <c r="F234" s="646"/>
      <c r="G234" s="646"/>
      <c r="H234" s="646"/>
      <c r="I234" s="646"/>
      <c r="J234" s="646"/>
      <c r="K234" s="646"/>
      <c r="L234" s="646"/>
      <c r="M234" s="646"/>
      <c r="N234" s="646"/>
      <c r="O234" s="646"/>
      <c r="P234" s="646"/>
      <c r="Q234" s="646"/>
      <c r="R234" s="646"/>
      <c r="S234" s="646"/>
      <c r="T234" s="646"/>
      <c r="U234" s="646"/>
      <c r="V234" s="646"/>
      <c r="W234" s="646"/>
      <c r="X234" s="646"/>
      <c r="Y234" s="646"/>
      <c r="Z234" s="646"/>
      <c r="AA234" s="66"/>
      <c r="AB234" s="66"/>
      <c r="AC234" s="80"/>
    </row>
    <row r="235" spans="1:68" ht="27" customHeight="1" x14ac:dyDescent="0.25">
      <c r="A235" s="63" t="s">
        <v>391</v>
      </c>
      <c r="B235" s="63" t="s">
        <v>392</v>
      </c>
      <c r="C235" s="36">
        <v>4301020340</v>
      </c>
      <c r="D235" s="647">
        <v>4680115885721</v>
      </c>
      <c r="E235" s="647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6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649"/>
      <c r="R235" s="649"/>
      <c r="S235" s="649"/>
      <c r="T235" s="650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393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 x14ac:dyDescent="0.25">
      <c r="A236" s="63" t="s">
        <v>391</v>
      </c>
      <c r="B236" s="63" t="s">
        <v>394</v>
      </c>
      <c r="C236" s="36">
        <v>4301020377</v>
      </c>
      <c r="D236" s="647">
        <v>4680115885981</v>
      </c>
      <c r="E236" s="647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6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649"/>
      <c r="R236" s="649"/>
      <c r="S236" s="649"/>
      <c r="T236" s="650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393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 x14ac:dyDescent="0.2">
      <c r="A237" s="654"/>
      <c r="B237" s="654"/>
      <c r="C237" s="654"/>
      <c r="D237" s="654"/>
      <c r="E237" s="654"/>
      <c r="F237" s="654"/>
      <c r="G237" s="654"/>
      <c r="H237" s="654"/>
      <c r="I237" s="654"/>
      <c r="J237" s="654"/>
      <c r="K237" s="654"/>
      <c r="L237" s="654"/>
      <c r="M237" s="654"/>
      <c r="N237" s="654"/>
      <c r="O237" s="655"/>
      <c r="P237" s="651" t="s">
        <v>40</v>
      </c>
      <c r="Q237" s="652"/>
      <c r="R237" s="652"/>
      <c r="S237" s="652"/>
      <c r="T237" s="652"/>
      <c r="U237" s="652"/>
      <c r="V237" s="653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 x14ac:dyDescent="0.2">
      <c r="A238" s="654"/>
      <c r="B238" s="654"/>
      <c r="C238" s="654"/>
      <c r="D238" s="654"/>
      <c r="E238" s="654"/>
      <c r="F238" s="654"/>
      <c r="G238" s="654"/>
      <c r="H238" s="654"/>
      <c r="I238" s="654"/>
      <c r="J238" s="654"/>
      <c r="K238" s="654"/>
      <c r="L238" s="654"/>
      <c r="M238" s="654"/>
      <c r="N238" s="654"/>
      <c r="O238" s="655"/>
      <c r="P238" s="651" t="s">
        <v>40</v>
      </c>
      <c r="Q238" s="652"/>
      <c r="R238" s="652"/>
      <c r="S238" s="652"/>
      <c r="T238" s="652"/>
      <c r="U238" s="652"/>
      <c r="V238" s="653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 x14ac:dyDescent="0.25">
      <c r="A239" s="646" t="s">
        <v>395</v>
      </c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46"/>
      <c r="P239" s="646"/>
      <c r="Q239" s="646"/>
      <c r="R239" s="646"/>
      <c r="S239" s="646"/>
      <c r="T239" s="646"/>
      <c r="U239" s="646"/>
      <c r="V239" s="646"/>
      <c r="W239" s="646"/>
      <c r="X239" s="646"/>
      <c r="Y239" s="646"/>
      <c r="Z239" s="646"/>
      <c r="AA239" s="66"/>
      <c r="AB239" s="66"/>
      <c r="AC239" s="80"/>
    </row>
    <row r="240" spans="1:68" ht="27" customHeight="1" x14ac:dyDescent="0.25">
      <c r="A240" s="63" t="s">
        <v>396</v>
      </c>
      <c r="B240" s="63" t="s">
        <v>397</v>
      </c>
      <c r="C240" s="36">
        <v>4301040362</v>
      </c>
      <c r="D240" s="647">
        <v>4680115886803</v>
      </c>
      <c r="E240" s="647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302</v>
      </c>
      <c r="L240" s="37" t="s">
        <v>45</v>
      </c>
      <c r="M240" s="38" t="s">
        <v>301</v>
      </c>
      <c r="N240" s="38"/>
      <c r="O240" s="37">
        <v>45</v>
      </c>
      <c r="P240" s="766" t="s">
        <v>398</v>
      </c>
      <c r="Q240" s="649"/>
      <c r="R240" s="649"/>
      <c r="S240" s="649"/>
      <c r="T240" s="65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399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x14ac:dyDescent="0.2">
      <c r="A241" s="654"/>
      <c r="B241" s="654"/>
      <c r="C241" s="654"/>
      <c r="D241" s="654"/>
      <c r="E241" s="654"/>
      <c r="F241" s="654"/>
      <c r="G241" s="654"/>
      <c r="H241" s="654"/>
      <c r="I241" s="654"/>
      <c r="J241" s="654"/>
      <c r="K241" s="654"/>
      <c r="L241" s="654"/>
      <c r="M241" s="654"/>
      <c r="N241" s="654"/>
      <c r="O241" s="655"/>
      <c r="P241" s="651" t="s">
        <v>40</v>
      </c>
      <c r="Q241" s="652"/>
      <c r="R241" s="652"/>
      <c r="S241" s="652"/>
      <c r="T241" s="652"/>
      <c r="U241" s="652"/>
      <c r="V241" s="653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654"/>
      <c r="B242" s="654"/>
      <c r="C242" s="654"/>
      <c r="D242" s="654"/>
      <c r="E242" s="654"/>
      <c r="F242" s="654"/>
      <c r="G242" s="654"/>
      <c r="H242" s="654"/>
      <c r="I242" s="654"/>
      <c r="J242" s="654"/>
      <c r="K242" s="654"/>
      <c r="L242" s="654"/>
      <c r="M242" s="654"/>
      <c r="N242" s="654"/>
      <c r="O242" s="655"/>
      <c r="P242" s="651" t="s">
        <v>40</v>
      </c>
      <c r="Q242" s="652"/>
      <c r="R242" s="652"/>
      <c r="S242" s="652"/>
      <c r="T242" s="652"/>
      <c r="U242" s="652"/>
      <c r="V242" s="653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 x14ac:dyDescent="0.25">
      <c r="A243" s="646" t="s">
        <v>400</v>
      </c>
      <c r="B243" s="646"/>
      <c r="C243" s="646"/>
      <c r="D243" s="646"/>
      <c r="E243" s="646"/>
      <c r="F243" s="646"/>
      <c r="G243" s="646"/>
      <c r="H243" s="646"/>
      <c r="I243" s="646"/>
      <c r="J243" s="646"/>
      <c r="K243" s="646"/>
      <c r="L243" s="646"/>
      <c r="M243" s="646"/>
      <c r="N243" s="646"/>
      <c r="O243" s="646"/>
      <c r="P243" s="646"/>
      <c r="Q243" s="646"/>
      <c r="R243" s="646"/>
      <c r="S243" s="646"/>
      <c r="T243" s="646"/>
      <c r="U243" s="646"/>
      <c r="V243" s="646"/>
      <c r="W243" s="646"/>
      <c r="X243" s="646"/>
      <c r="Y243" s="646"/>
      <c r="Z243" s="646"/>
      <c r="AA243" s="66"/>
      <c r="AB243" s="66"/>
      <c r="AC243" s="80"/>
    </row>
    <row r="244" spans="1:68" ht="27" customHeight="1" x14ac:dyDescent="0.25">
      <c r="A244" s="63" t="s">
        <v>401</v>
      </c>
      <c r="B244" s="63" t="s">
        <v>402</v>
      </c>
      <c r="C244" s="36">
        <v>4301041004</v>
      </c>
      <c r="D244" s="647">
        <v>4680115886704</v>
      </c>
      <c r="E244" s="647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302</v>
      </c>
      <c r="L244" s="37" t="s">
        <v>45</v>
      </c>
      <c r="M244" s="38" t="s">
        <v>301</v>
      </c>
      <c r="N244" s="38"/>
      <c r="O244" s="37">
        <v>90</v>
      </c>
      <c r="P244" s="767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649"/>
      <c r="R244" s="649"/>
      <c r="S244" s="649"/>
      <c r="T244" s="65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404</v>
      </c>
      <c r="B245" s="63" t="s">
        <v>405</v>
      </c>
      <c r="C245" s="36">
        <v>4301041008</v>
      </c>
      <c r="D245" s="647">
        <v>4680115886681</v>
      </c>
      <c r="E245" s="647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302</v>
      </c>
      <c r="L245" s="37" t="s">
        <v>45</v>
      </c>
      <c r="M245" s="38" t="s">
        <v>301</v>
      </c>
      <c r="N245" s="38"/>
      <c r="O245" s="37">
        <v>90</v>
      </c>
      <c r="P245" s="768" t="s">
        <v>406</v>
      </c>
      <c r="Q245" s="649"/>
      <c r="R245" s="649"/>
      <c r="S245" s="649"/>
      <c r="T245" s="65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407</v>
      </c>
      <c r="B246" s="63" t="s">
        <v>408</v>
      </c>
      <c r="C246" s="36">
        <v>4301041007</v>
      </c>
      <c r="D246" s="647">
        <v>4680115886735</v>
      </c>
      <c r="E246" s="647"/>
      <c r="F246" s="62">
        <v>0.05</v>
      </c>
      <c r="G246" s="37">
        <v>18</v>
      </c>
      <c r="H246" s="62">
        <v>0.9</v>
      </c>
      <c r="I246" s="62">
        <v>1.0900000000000001</v>
      </c>
      <c r="J246" s="37">
        <v>216</v>
      </c>
      <c r="K246" s="37" t="s">
        <v>302</v>
      </c>
      <c r="L246" s="37" t="s">
        <v>45</v>
      </c>
      <c r="M246" s="38" t="s">
        <v>301</v>
      </c>
      <c r="N246" s="38"/>
      <c r="O246" s="37">
        <v>90</v>
      </c>
      <c r="P246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649"/>
      <c r="R246" s="649"/>
      <c r="S246" s="649"/>
      <c r="T246" s="65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409</v>
      </c>
      <c r="B247" s="63" t="s">
        <v>410</v>
      </c>
      <c r="C247" s="36">
        <v>4301041006</v>
      </c>
      <c r="D247" s="647">
        <v>4680115886728</v>
      </c>
      <c r="E247" s="647"/>
      <c r="F247" s="62">
        <v>5.5E-2</v>
      </c>
      <c r="G247" s="37">
        <v>18</v>
      </c>
      <c r="H247" s="62">
        <v>0.99</v>
      </c>
      <c r="I247" s="62">
        <v>1.18</v>
      </c>
      <c r="J247" s="37">
        <v>216</v>
      </c>
      <c r="K247" s="37" t="s">
        <v>302</v>
      </c>
      <c r="L247" s="37" t="s">
        <v>45</v>
      </c>
      <c r="M247" s="38" t="s">
        <v>301</v>
      </c>
      <c r="N247" s="38"/>
      <c r="O247" s="37">
        <v>90</v>
      </c>
      <c r="P247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649"/>
      <c r="R247" s="649"/>
      <c r="S247" s="649"/>
      <c r="T247" s="65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6" t="s">
        <v>403</v>
      </c>
      <c r="AG247" s="78"/>
      <c r="AJ247" s="84" t="s">
        <v>45</v>
      </c>
      <c r="AK247" s="84">
        <v>0</v>
      </c>
      <c r="BB247" s="317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411</v>
      </c>
      <c r="B248" s="63" t="s">
        <v>412</v>
      </c>
      <c r="C248" s="36">
        <v>4301041005</v>
      </c>
      <c r="D248" s="647">
        <v>4680115886711</v>
      </c>
      <c r="E248" s="647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302</v>
      </c>
      <c r="L248" s="37" t="s">
        <v>45</v>
      </c>
      <c r="M248" s="38" t="s">
        <v>301</v>
      </c>
      <c r="N248" s="38"/>
      <c r="O248" s="37">
        <v>90</v>
      </c>
      <c r="P248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649"/>
      <c r="R248" s="649"/>
      <c r="S248" s="649"/>
      <c r="T248" s="65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8" t="s">
        <v>403</v>
      </c>
      <c r="AG248" s="78"/>
      <c r="AJ248" s="84" t="s">
        <v>45</v>
      </c>
      <c r="AK248" s="84">
        <v>0</v>
      </c>
      <c r="BB248" s="319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654"/>
      <c r="B249" s="654"/>
      <c r="C249" s="654"/>
      <c r="D249" s="654"/>
      <c r="E249" s="654"/>
      <c r="F249" s="654"/>
      <c r="G249" s="654"/>
      <c r="H249" s="654"/>
      <c r="I249" s="654"/>
      <c r="J249" s="654"/>
      <c r="K249" s="654"/>
      <c r="L249" s="654"/>
      <c r="M249" s="654"/>
      <c r="N249" s="654"/>
      <c r="O249" s="655"/>
      <c r="P249" s="651" t="s">
        <v>40</v>
      </c>
      <c r="Q249" s="652"/>
      <c r="R249" s="652"/>
      <c r="S249" s="652"/>
      <c r="T249" s="652"/>
      <c r="U249" s="652"/>
      <c r="V249" s="65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654"/>
      <c r="B250" s="654"/>
      <c r="C250" s="654"/>
      <c r="D250" s="654"/>
      <c r="E250" s="654"/>
      <c r="F250" s="654"/>
      <c r="G250" s="654"/>
      <c r="H250" s="654"/>
      <c r="I250" s="654"/>
      <c r="J250" s="654"/>
      <c r="K250" s="654"/>
      <c r="L250" s="654"/>
      <c r="M250" s="654"/>
      <c r="N250" s="654"/>
      <c r="O250" s="655"/>
      <c r="P250" s="651" t="s">
        <v>40</v>
      </c>
      <c r="Q250" s="652"/>
      <c r="R250" s="652"/>
      <c r="S250" s="652"/>
      <c r="T250" s="652"/>
      <c r="U250" s="652"/>
      <c r="V250" s="65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645" t="s">
        <v>413</v>
      </c>
      <c r="B251" s="645"/>
      <c r="C251" s="645"/>
      <c r="D251" s="645"/>
      <c r="E251" s="645"/>
      <c r="F251" s="645"/>
      <c r="G251" s="645"/>
      <c r="H251" s="645"/>
      <c r="I251" s="645"/>
      <c r="J251" s="645"/>
      <c r="K251" s="645"/>
      <c r="L251" s="645"/>
      <c r="M251" s="645"/>
      <c r="N251" s="645"/>
      <c r="O251" s="645"/>
      <c r="P251" s="645"/>
      <c r="Q251" s="645"/>
      <c r="R251" s="645"/>
      <c r="S251" s="645"/>
      <c r="T251" s="645"/>
      <c r="U251" s="645"/>
      <c r="V251" s="645"/>
      <c r="W251" s="645"/>
      <c r="X251" s="645"/>
      <c r="Y251" s="645"/>
      <c r="Z251" s="645"/>
      <c r="AA251" s="65"/>
      <c r="AB251" s="65"/>
      <c r="AC251" s="79"/>
    </row>
    <row r="252" spans="1:68" ht="14.25" customHeight="1" x14ac:dyDescent="0.25">
      <c r="A252" s="646" t="s">
        <v>114</v>
      </c>
      <c r="B252" s="646"/>
      <c r="C252" s="646"/>
      <c r="D252" s="646"/>
      <c r="E252" s="646"/>
      <c r="F252" s="646"/>
      <c r="G252" s="646"/>
      <c r="H252" s="646"/>
      <c r="I252" s="646"/>
      <c r="J252" s="646"/>
      <c r="K252" s="646"/>
      <c r="L252" s="646"/>
      <c r="M252" s="646"/>
      <c r="N252" s="646"/>
      <c r="O252" s="646"/>
      <c r="P252" s="646"/>
      <c r="Q252" s="646"/>
      <c r="R252" s="646"/>
      <c r="S252" s="646"/>
      <c r="T252" s="646"/>
      <c r="U252" s="646"/>
      <c r="V252" s="646"/>
      <c r="W252" s="646"/>
      <c r="X252" s="646"/>
      <c r="Y252" s="646"/>
      <c r="Z252" s="646"/>
      <c r="AA252" s="66"/>
      <c r="AB252" s="66"/>
      <c r="AC252" s="80"/>
    </row>
    <row r="253" spans="1:68" ht="27" customHeight="1" x14ac:dyDescent="0.25">
      <c r="A253" s="63" t="s">
        <v>414</v>
      </c>
      <c r="B253" s="63" t="s">
        <v>415</v>
      </c>
      <c r="C253" s="36">
        <v>4301011855</v>
      </c>
      <c r="D253" s="647">
        <v>4680115885837</v>
      </c>
      <c r="E253" s="64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649"/>
      <c r="R253" s="649"/>
      <c r="S253" s="649"/>
      <c r="T253" s="65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416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417</v>
      </c>
      <c r="B254" s="63" t="s">
        <v>418</v>
      </c>
      <c r="C254" s="36">
        <v>4301011850</v>
      </c>
      <c r="D254" s="647">
        <v>4680115885806</v>
      </c>
      <c r="E254" s="647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649"/>
      <c r="R254" s="649"/>
      <c r="S254" s="649"/>
      <c r="T254" s="65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419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37.5" customHeight="1" x14ac:dyDescent="0.25">
      <c r="A255" s="63" t="s">
        <v>420</v>
      </c>
      <c r="B255" s="63" t="s">
        <v>421</v>
      </c>
      <c r="C255" s="36">
        <v>4301011853</v>
      </c>
      <c r="D255" s="647">
        <v>4680115885851</v>
      </c>
      <c r="E255" s="647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649"/>
      <c r="R255" s="649"/>
      <c r="S255" s="649"/>
      <c r="T255" s="65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422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27" customHeight="1" x14ac:dyDescent="0.25">
      <c r="A256" s="63" t="s">
        <v>423</v>
      </c>
      <c r="B256" s="63" t="s">
        <v>424</v>
      </c>
      <c r="C256" s="36">
        <v>4301011852</v>
      </c>
      <c r="D256" s="647">
        <v>4680115885844</v>
      </c>
      <c r="E256" s="647"/>
      <c r="F256" s="62">
        <v>0.4</v>
      </c>
      <c r="G256" s="37">
        <v>10</v>
      </c>
      <c r="H256" s="62">
        <v>4</v>
      </c>
      <c r="I256" s="62">
        <v>4.21</v>
      </c>
      <c r="J256" s="37">
        <v>132</v>
      </c>
      <c r="K256" s="37" t="s">
        <v>122</v>
      </c>
      <c r="L256" s="37" t="s">
        <v>45</v>
      </c>
      <c r="M256" s="38" t="s">
        <v>118</v>
      </c>
      <c r="N256" s="38"/>
      <c r="O256" s="37">
        <v>55</v>
      </c>
      <c r="P256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649"/>
      <c r="R256" s="649"/>
      <c r="S256" s="649"/>
      <c r="T256" s="650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26" t="s">
        <v>425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426</v>
      </c>
      <c r="B257" s="63" t="s">
        <v>427</v>
      </c>
      <c r="C257" s="36">
        <v>4301011851</v>
      </c>
      <c r="D257" s="647">
        <v>4680115885820</v>
      </c>
      <c r="E257" s="64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649"/>
      <c r="R257" s="649"/>
      <c r="S257" s="649"/>
      <c r="T257" s="650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28" t="s">
        <v>428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x14ac:dyDescent="0.2">
      <c r="A258" s="654"/>
      <c r="B258" s="654"/>
      <c r="C258" s="654"/>
      <c r="D258" s="654"/>
      <c r="E258" s="654"/>
      <c r="F258" s="654"/>
      <c r="G258" s="654"/>
      <c r="H258" s="654"/>
      <c r="I258" s="654"/>
      <c r="J258" s="654"/>
      <c r="K258" s="654"/>
      <c r="L258" s="654"/>
      <c r="M258" s="654"/>
      <c r="N258" s="654"/>
      <c r="O258" s="655"/>
      <c r="P258" s="651" t="s">
        <v>40</v>
      </c>
      <c r="Q258" s="652"/>
      <c r="R258" s="652"/>
      <c r="S258" s="652"/>
      <c r="T258" s="652"/>
      <c r="U258" s="652"/>
      <c r="V258" s="653"/>
      <c r="W258" s="42" t="s">
        <v>39</v>
      </c>
      <c r="X258" s="43">
        <f>IFERROR(X253/H253,"0")+IFERROR(X254/H254,"0")+IFERROR(X255/H255,"0")+IFERROR(X256/H256,"0")+IFERROR(X257/H257,"0")</f>
        <v>0</v>
      </c>
      <c r="Y258" s="43">
        <f>IFERROR(Y253/H253,"0")+IFERROR(Y254/H254,"0")+IFERROR(Y255/H255,"0")+IFERROR(Y256/H256,"0")+IFERROR(Y257/H257,"0")</f>
        <v>0</v>
      </c>
      <c r="Z258" s="43">
        <f>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654"/>
      <c r="B259" s="654"/>
      <c r="C259" s="654"/>
      <c r="D259" s="654"/>
      <c r="E259" s="654"/>
      <c r="F259" s="654"/>
      <c r="G259" s="654"/>
      <c r="H259" s="654"/>
      <c r="I259" s="654"/>
      <c r="J259" s="654"/>
      <c r="K259" s="654"/>
      <c r="L259" s="654"/>
      <c r="M259" s="654"/>
      <c r="N259" s="654"/>
      <c r="O259" s="655"/>
      <c r="P259" s="651" t="s">
        <v>40</v>
      </c>
      <c r="Q259" s="652"/>
      <c r="R259" s="652"/>
      <c r="S259" s="652"/>
      <c r="T259" s="652"/>
      <c r="U259" s="652"/>
      <c r="V259" s="653"/>
      <c r="W259" s="42" t="s">
        <v>0</v>
      </c>
      <c r="X259" s="43">
        <f>IFERROR(SUM(X253:X257),"0")</f>
        <v>0</v>
      </c>
      <c r="Y259" s="43">
        <f>IFERROR(SUM(Y253:Y257),"0")</f>
        <v>0</v>
      </c>
      <c r="Z259" s="42"/>
      <c r="AA259" s="67"/>
      <c r="AB259" s="67"/>
      <c r="AC259" s="67"/>
    </row>
    <row r="260" spans="1:68" ht="16.5" customHeight="1" x14ac:dyDescent="0.25">
      <c r="A260" s="645" t="s">
        <v>429</v>
      </c>
      <c r="B260" s="645"/>
      <c r="C260" s="645"/>
      <c r="D260" s="645"/>
      <c r="E260" s="645"/>
      <c r="F260" s="645"/>
      <c r="G260" s="645"/>
      <c r="H260" s="645"/>
      <c r="I260" s="645"/>
      <c r="J260" s="645"/>
      <c r="K260" s="645"/>
      <c r="L260" s="645"/>
      <c r="M260" s="645"/>
      <c r="N260" s="645"/>
      <c r="O260" s="645"/>
      <c r="P260" s="645"/>
      <c r="Q260" s="645"/>
      <c r="R260" s="645"/>
      <c r="S260" s="645"/>
      <c r="T260" s="645"/>
      <c r="U260" s="645"/>
      <c r="V260" s="645"/>
      <c r="W260" s="645"/>
      <c r="X260" s="645"/>
      <c r="Y260" s="645"/>
      <c r="Z260" s="645"/>
      <c r="AA260" s="65"/>
      <c r="AB260" s="65"/>
      <c r="AC260" s="79"/>
    </row>
    <row r="261" spans="1:68" ht="14.25" customHeight="1" x14ac:dyDescent="0.25">
      <c r="A261" s="646" t="s">
        <v>114</v>
      </c>
      <c r="B261" s="646"/>
      <c r="C261" s="646"/>
      <c r="D261" s="646"/>
      <c r="E261" s="646"/>
      <c r="F261" s="646"/>
      <c r="G261" s="646"/>
      <c r="H261" s="646"/>
      <c r="I261" s="646"/>
      <c r="J261" s="646"/>
      <c r="K261" s="646"/>
      <c r="L261" s="646"/>
      <c r="M261" s="646"/>
      <c r="N261" s="646"/>
      <c r="O261" s="646"/>
      <c r="P261" s="646"/>
      <c r="Q261" s="646"/>
      <c r="R261" s="646"/>
      <c r="S261" s="646"/>
      <c r="T261" s="646"/>
      <c r="U261" s="646"/>
      <c r="V261" s="646"/>
      <c r="W261" s="646"/>
      <c r="X261" s="646"/>
      <c r="Y261" s="646"/>
      <c r="Z261" s="646"/>
      <c r="AA261" s="66"/>
      <c r="AB261" s="66"/>
      <c r="AC261" s="80"/>
    </row>
    <row r="262" spans="1:68" ht="27" customHeight="1" x14ac:dyDescent="0.25">
      <c r="A262" s="63" t="s">
        <v>430</v>
      </c>
      <c r="B262" s="63" t="s">
        <v>431</v>
      </c>
      <c r="C262" s="36">
        <v>4301011223</v>
      </c>
      <c r="D262" s="647">
        <v>4607091383423</v>
      </c>
      <c r="E262" s="647"/>
      <c r="F262" s="62">
        <v>1.35</v>
      </c>
      <c r="G262" s="37">
        <v>8</v>
      </c>
      <c r="H262" s="62">
        <v>10.8</v>
      </c>
      <c r="I262" s="62">
        <v>11.331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649"/>
      <c r="R262" s="649"/>
      <c r="S262" s="649"/>
      <c r="T262" s="65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117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432</v>
      </c>
      <c r="B263" s="63" t="s">
        <v>433</v>
      </c>
      <c r="C263" s="36">
        <v>4301012099</v>
      </c>
      <c r="D263" s="647">
        <v>4680115885691</v>
      </c>
      <c r="E263" s="64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30</v>
      </c>
      <c r="P263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649"/>
      <c r="R263" s="649"/>
      <c r="S263" s="649"/>
      <c r="T263" s="65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434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27" customHeight="1" x14ac:dyDescent="0.25">
      <c r="A264" s="63" t="s">
        <v>435</v>
      </c>
      <c r="B264" s="63" t="s">
        <v>436</v>
      </c>
      <c r="C264" s="36">
        <v>4301012098</v>
      </c>
      <c r="D264" s="647">
        <v>4680115885660</v>
      </c>
      <c r="E264" s="64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35</v>
      </c>
      <c r="P264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649"/>
      <c r="R264" s="649"/>
      <c r="S264" s="649"/>
      <c r="T264" s="650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437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37.5" customHeight="1" x14ac:dyDescent="0.25">
      <c r="A265" s="63" t="s">
        <v>438</v>
      </c>
      <c r="B265" s="63" t="s">
        <v>439</v>
      </c>
      <c r="C265" s="36">
        <v>4301012176</v>
      </c>
      <c r="D265" s="647">
        <v>4680115886773</v>
      </c>
      <c r="E265" s="647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119</v>
      </c>
      <c r="L265" s="37" t="s">
        <v>45</v>
      </c>
      <c r="M265" s="38" t="s">
        <v>118</v>
      </c>
      <c r="N265" s="38"/>
      <c r="O265" s="37">
        <v>31</v>
      </c>
      <c r="P265" s="780" t="s">
        <v>440</v>
      </c>
      <c r="Q265" s="649"/>
      <c r="R265" s="649"/>
      <c r="S265" s="649"/>
      <c r="T265" s="650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654"/>
      <c r="B266" s="654"/>
      <c r="C266" s="654"/>
      <c r="D266" s="654"/>
      <c r="E266" s="654"/>
      <c r="F266" s="654"/>
      <c r="G266" s="654"/>
      <c r="H266" s="654"/>
      <c r="I266" s="654"/>
      <c r="J266" s="654"/>
      <c r="K266" s="654"/>
      <c r="L266" s="654"/>
      <c r="M266" s="654"/>
      <c r="N266" s="654"/>
      <c r="O266" s="655"/>
      <c r="P266" s="651" t="s">
        <v>40</v>
      </c>
      <c r="Q266" s="652"/>
      <c r="R266" s="652"/>
      <c r="S266" s="652"/>
      <c r="T266" s="652"/>
      <c r="U266" s="652"/>
      <c r="V266" s="653"/>
      <c r="W266" s="42" t="s">
        <v>39</v>
      </c>
      <c r="X266" s="43">
        <f>IFERROR(X262/H262,"0")+IFERROR(X263/H263,"0")+IFERROR(X264/H264,"0")+IFERROR(X265/H265,"0")</f>
        <v>0</v>
      </c>
      <c r="Y266" s="43">
        <f>IFERROR(Y262/H262,"0")+IFERROR(Y263/H263,"0")+IFERROR(Y264/H264,"0")+IFERROR(Y265/H265,"0")</f>
        <v>0</v>
      </c>
      <c r="Z266" s="43">
        <f>IFERROR(IF(Z262="",0,Z262),"0")+IFERROR(IF(Z263="",0,Z263),"0")+IFERROR(IF(Z264="",0,Z264),"0")+IFERROR(IF(Z265="",0,Z265),"0")</f>
        <v>0</v>
      </c>
      <c r="AA266" s="67"/>
      <c r="AB266" s="67"/>
      <c r="AC266" s="67"/>
    </row>
    <row r="267" spans="1:68" x14ac:dyDescent="0.2">
      <c r="A267" s="654"/>
      <c r="B267" s="654"/>
      <c r="C267" s="654"/>
      <c r="D267" s="654"/>
      <c r="E267" s="654"/>
      <c r="F267" s="654"/>
      <c r="G267" s="654"/>
      <c r="H267" s="654"/>
      <c r="I267" s="654"/>
      <c r="J267" s="654"/>
      <c r="K267" s="654"/>
      <c r="L267" s="654"/>
      <c r="M267" s="654"/>
      <c r="N267" s="654"/>
      <c r="O267" s="655"/>
      <c r="P267" s="651" t="s">
        <v>40</v>
      </c>
      <c r="Q267" s="652"/>
      <c r="R267" s="652"/>
      <c r="S267" s="652"/>
      <c r="T267" s="652"/>
      <c r="U267" s="652"/>
      <c r="V267" s="653"/>
      <c r="W267" s="42" t="s">
        <v>0</v>
      </c>
      <c r="X267" s="43">
        <f>IFERROR(SUM(X262:X265),"0")</f>
        <v>0</v>
      </c>
      <c r="Y267" s="43">
        <f>IFERROR(SUM(Y262:Y265),"0")</f>
        <v>0</v>
      </c>
      <c r="Z267" s="42"/>
      <c r="AA267" s="67"/>
      <c r="AB267" s="67"/>
      <c r="AC267" s="67"/>
    </row>
    <row r="268" spans="1:68" ht="16.5" customHeight="1" x14ac:dyDescent="0.25">
      <c r="A268" s="645" t="s">
        <v>442</v>
      </c>
      <c r="B268" s="645"/>
      <c r="C268" s="645"/>
      <c r="D268" s="645"/>
      <c r="E268" s="645"/>
      <c r="F268" s="645"/>
      <c r="G268" s="645"/>
      <c r="H268" s="645"/>
      <c r="I268" s="645"/>
      <c r="J268" s="645"/>
      <c r="K268" s="645"/>
      <c r="L268" s="645"/>
      <c r="M268" s="645"/>
      <c r="N268" s="645"/>
      <c r="O268" s="645"/>
      <c r="P268" s="645"/>
      <c r="Q268" s="645"/>
      <c r="R268" s="645"/>
      <c r="S268" s="645"/>
      <c r="T268" s="645"/>
      <c r="U268" s="645"/>
      <c r="V268" s="645"/>
      <c r="W268" s="645"/>
      <c r="X268" s="645"/>
      <c r="Y268" s="645"/>
      <c r="Z268" s="645"/>
      <c r="AA268" s="65"/>
      <c r="AB268" s="65"/>
      <c r="AC268" s="79"/>
    </row>
    <row r="269" spans="1:68" ht="14.25" customHeight="1" x14ac:dyDescent="0.25">
      <c r="A269" s="646" t="s">
        <v>85</v>
      </c>
      <c r="B269" s="646"/>
      <c r="C269" s="646"/>
      <c r="D269" s="646"/>
      <c r="E269" s="646"/>
      <c r="F269" s="646"/>
      <c r="G269" s="646"/>
      <c r="H269" s="646"/>
      <c r="I269" s="646"/>
      <c r="J269" s="646"/>
      <c r="K269" s="646"/>
      <c r="L269" s="646"/>
      <c r="M269" s="646"/>
      <c r="N269" s="646"/>
      <c r="O269" s="646"/>
      <c r="P269" s="646"/>
      <c r="Q269" s="646"/>
      <c r="R269" s="646"/>
      <c r="S269" s="646"/>
      <c r="T269" s="646"/>
      <c r="U269" s="646"/>
      <c r="V269" s="646"/>
      <c r="W269" s="646"/>
      <c r="X269" s="646"/>
      <c r="Y269" s="646"/>
      <c r="Z269" s="646"/>
      <c r="AA269" s="66"/>
      <c r="AB269" s="66"/>
      <c r="AC269" s="80"/>
    </row>
    <row r="270" spans="1:68" ht="27" customHeight="1" x14ac:dyDescent="0.25">
      <c r="A270" s="63" t="s">
        <v>443</v>
      </c>
      <c r="B270" s="63" t="s">
        <v>444</v>
      </c>
      <c r="C270" s="36">
        <v>4301051893</v>
      </c>
      <c r="D270" s="647">
        <v>4680115886186</v>
      </c>
      <c r="E270" s="647"/>
      <c r="F270" s="62">
        <v>0.3</v>
      </c>
      <c r="G270" s="37">
        <v>6</v>
      </c>
      <c r="H270" s="62">
        <v>1.8</v>
      </c>
      <c r="I270" s="62">
        <v>1.98</v>
      </c>
      <c r="J270" s="37">
        <v>182</v>
      </c>
      <c r="K270" s="37" t="s">
        <v>90</v>
      </c>
      <c r="L270" s="37" t="s">
        <v>45</v>
      </c>
      <c r="M270" s="38" t="s">
        <v>89</v>
      </c>
      <c r="N270" s="38"/>
      <c r="O270" s="37">
        <v>45</v>
      </c>
      <c r="P270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649"/>
      <c r="R270" s="649"/>
      <c r="S270" s="649"/>
      <c r="T270" s="65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445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27" customHeight="1" x14ac:dyDescent="0.25">
      <c r="A271" s="63" t="s">
        <v>446</v>
      </c>
      <c r="B271" s="63" t="s">
        <v>447</v>
      </c>
      <c r="C271" s="36">
        <v>4301051795</v>
      </c>
      <c r="D271" s="647">
        <v>4680115881228</v>
      </c>
      <c r="E271" s="647"/>
      <c r="F271" s="62">
        <v>0.4</v>
      </c>
      <c r="G271" s="37">
        <v>6</v>
      </c>
      <c r="H271" s="62">
        <v>2.4</v>
      </c>
      <c r="I271" s="62">
        <v>2.6520000000000001</v>
      </c>
      <c r="J271" s="37">
        <v>182</v>
      </c>
      <c r="K271" s="37" t="s">
        <v>90</v>
      </c>
      <c r="L271" s="37" t="s">
        <v>45</v>
      </c>
      <c r="M271" s="38" t="s">
        <v>105</v>
      </c>
      <c r="N271" s="38"/>
      <c r="O271" s="37">
        <v>40</v>
      </c>
      <c r="P271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649"/>
      <c r="R271" s="649"/>
      <c r="S271" s="649"/>
      <c r="T271" s="650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448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37.5" customHeight="1" x14ac:dyDescent="0.25">
      <c r="A272" s="63" t="s">
        <v>449</v>
      </c>
      <c r="B272" s="63" t="s">
        <v>450</v>
      </c>
      <c r="C272" s="36">
        <v>4301051388</v>
      </c>
      <c r="D272" s="647">
        <v>4680115881211</v>
      </c>
      <c r="E272" s="647"/>
      <c r="F272" s="62">
        <v>0.4</v>
      </c>
      <c r="G272" s="37">
        <v>6</v>
      </c>
      <c r="H272" s="62">
        <v>2.4</v>
      </c>
      <c r="I272" s="62">
        <v>2.58</v>
      </c>
      <c r="J272" s="37">
        <v>182</v>
      </c>
      <c r="K272" s="37" t="s">
        <v>90</v>
      </c>
      <c r="L272" s="37" t="s">
        <v>123</v>
      </c>
      <c r="M272" s="38" t="s">
        <v>89</v>
      </c>
      <c r="N272" s="38"/>
      <c r="O272" s="37">
        <v>45</v>
      </c>
      <c r="P272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649"/>
      <c r="R272" s="649"/>
      <c r="S272" s="649"/>
      <c r="T272" s="650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451</v>
      </c>
      <c r="AG272" s="78"/>
      <c r="AJ272" s="84" t="s">
        <v>124</v>
      </c>
      <c r="AK272" s="84">
        <v>436.8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4"/>
      <c r="B273" s="654"/>
      <c r="C273" s="654"/>
      <c r="D273" s="654"/>
      <c r="E273" s="654"/>
      <c r="F273" s="654"/>
      <c r="G273" s="654"/>
      <c r="H273" s="654"/>
      <c r="I273" s="654"/>
      <c r="J273" s="654"/>
      <c r="K273" s="654"/>
      <c r="L273" s="654"/>
      <c r="M273" s="654"/>
      <c r="N273" s="654"/>
      <c r="O273" s="655"/>
      <c r="P273" s="651" t="s">
        <v>40</v>
      </c>
      <c r="Q273" s="652"/>
      <c r="R273" s="652"/>
      <c r="S273" s="652"/>
      <c r="T273" s="652"/>
      <c r="U273" s="652"/>
      <c r="V273" s="653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654"/>
      <c r="B274" s="654"/>
      <c r="C274" s="654"/>
      <c r="D274" s="654"/>
      <c r="E274" s="654"/>
      <c r="F274" s="654"/>
      <c r="G274" s="654"/>
      <c r="H274" s="654"/>
      <c r="I274" s="654"/>
      <c r="J274" s="654"/>
      <c r="K274" s="654"/>
      <c r="L274" s="654"/>
      <c r="M274" s="654"/>
      <c r="N274" s="654"/>
      <c r="O274" s="655"/>
      <c r="P274" s="651" t="s">
        <v>40</v>
      </c>
      <c r="Q274" s="652"/>
      <c r="R274" s="652"/>
      <c r="S274" s="652"/>
      <c r="T274" s="652"/>
      <c r="U274" s="652"/>
      <c r="V274" s="653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645" t="s">
        <v>452</v>
      </c>
      <c r="B275" s="645"/>
      <c r="C275" s="645"/>
      <c r="D275" s="645"/>
      <c r="E275" s="645"/>
      <c r="F275" s="645"/>
      <c r="G275" s="645"/>
      <c r="H275" s="645"/>
      <c r="I275" s="645"/>
      <c r="J275" s="645"/>
      <c r="K275" s="645"/>
      <c r="L275" s="645"/>
      <c r="M275" s="645"/>
      <c r="N275" s="645"/>
      <c r="O275" s="645"/>
      <c r="P275" s="645"/>
      <c r="Q275" s="645"/>
      <c r="R275" s="645"/>
      <c r="S275" s="645"/>
      <c r="T275" s="645"/>
      <c r="U275" s="645"/>
      <c r="V275" s="645"/>
      <c r="W275" s="645"/>
      <c r="X275" s="645"/>
      <c r="Y275" s="645"/>
      <c r="Z275" s="645"/>
      <c r="AA275" s="65"/>
      <c r="AB275" s="65"/>
      <c r="AC275" s="79"/>
    </row>
    <row r="276" spans="1:68" ht="14.25" customHeight="1" x14ac:dyDescent="0.25">
      <c r="A276" s="646" t="s">
        <v>78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6"/>
      <c r="AB276" s="66"/>
      <c r="AC276" s="80"/>
    </row>
    <row r="277" spans="1:68" ht="27" customHeight="1" x14ac:dyDescent="0.25">
      <c r="A277" s="63" t="s">
        <v>453</v>
      </c>
      <c r="B277" s="63" t="s">
        <v>454</v>
      </c>
      <c r="C277" s="36">
        <v>4301031307</v>
      </c>
      <c r="D277" s="647">
        <v>4680115880344</v>
      </c>
      <c r="E277" s="647"/>
      <c r="F277" s="62">
        <v>0.28000000000000003</v>
      </c>
      <c r="G277" s="37">
        <v>6</v>
      </c>
      <c r="H277" s="62">
        <v>1.68</v>
      </c>
      <c r="I277" s="62">
        <v>1.78</v>
      </c>
      <c r="J277" s="37">
        <v>234</v>
      </c>
      <c r="K277" s="37" t="s">
        <v>84</v>
      </c>
      <c r="L277" s="37" t="s">
        <v>45</v>
      </c>
      <c r="M277" s="38" t="s">
        <v>83</v>
      </c>
      <c r="N277" s="38"/>
      <c r="O277" s="37">
        <v>40</v>
      </c>
      <c r="P277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649"/>
      <c r="R277" s="649"/>
      <c r="S277" s="649"/>
      <c r="T277" s="65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44" t="s">
        <v>455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654"/>
      <c r="B278" s="654"/>
      <c r="C278" s="654"/>
      <c r="D278" s="654"/>
      <c r="E278" s="654"/>
      <c r="F278" s="654"/>
      <c r="G278" s="654"/>
      <c r="H278" s="654"/>
      <c r="I278" s="654"/>
      <c r="J278" s="654"/>
      <c r="K278" s="654"/>
      <c r="L278" s="654"/>
      <c r="M278" s="654"/>
      <c r="N278" s="654"/>
      <c r="O278" s="655"/>
      <c r="P278" s="651" t="s">
        <v>40</v>
      </c>
      <c r="Q278" s="652"/>
      <c r="R278" s="652"/>
      <c r="S278" s="652"/>
      <c r="T278" s="652"/>
      <c r="U278" s="652"/>
      <c r="V278" s="65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654"/>
      <c r="B279" s="654"/>
      <c r="C279" s="654"/>
      <c r="D279" s="654"/>
      <c r="E279" s="654"/>
      <c r="F279" s="654"/>
      <c r="G279" s="654"/>
      <c r="H279" s="654"/>
      <c r="I279" s="654"/>
      <c r="J279" s="654"/>
      <c r="K279" s="654"/>
      <c r="L279" s="654"/>
      <c r="M279" s="654"/>
      <c r="N279" s="654"/>
      <c r="O279" s="655"/>
      <c r="P279" s="651" t="s">
        <v>40</v>
      </c>
      <c r="Q279" s="652"/>
      <c r="R279" s="652"/>
      <c r="S279" s="652"/>
      <c r="T279" s="652"/>
      <c r="U279" s="652"/>
      <c r="V279" s="65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4.25" customHeight="1" x14ac:dyDescent="0.25">
      <c r="A280" s="646" t="s">
        <v>85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6"/>
      <c r="AB280" s="66"/>
      <c r="AC280" s="80"/>
    </row>
    <row r="281" spans="1:68" ht="27" customHeight="1" x14ac:dyDescent="0.25">
      <c r="A281" s="63" t="s">
        <v>456</v>
      </c>
      <c r="B281" s="63" t="s">
        <v>457</v>
      </c>
      <c r="C281" s="36">
        <v>4301051782</v>
      </c>
      <c r="D281" s="647">
        <v>4680115884618</v>
      </c>
      <c r="E281" s="647"/>
      <c r="F281" s="62">
        <v>0.6</v>
      </c>
      <c r="G281" s="37">
        <v>6</v>
      </c>
      <c r="H281" s="62">
        <v>3.6</v>
      </c>
      <c r="I281" s="62">
        <v>3.81</v>
      </c>
      <c r="J281" s="37">
        <v>132</v>
      </c>
      <c r="K281" s="37" t="s">
        <v>122</v>
      </c>
      <c r="L281" s="37" t="s">
        <v>45</v>
      </c>
      <c r="M281" s="38" t="s">
        <v>89</v>
      </c>
      <c r="N281" s="38"/>
      <c r="O281" s="37">
        <v>45</v>
      </c>
      <c r="P281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649"/>
      <c r="R281" s="649"/>
      <c r="S281" s="649"/>
      <c r="T281" s="65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46" t="s">
        <v>458</v>
      </c>
      <c r="AG281" s="78"/>
      <c r="AJ281" s="84" t="s">
        <v>45</v>
      </c>
      <c r="AK281" s="84">
        <v>0</v>
      </c>
      <c r="BB281" s="34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4"/>
      <c r="B282" s="654"/>
      <c r="C282" s="654"/>
      <c r="D282" s="654"/>
      <c r="E282" s="654"/>
      <c r="F282" s="654"/>
      <c r="G282" s="654"/>
      <c r="H282" s="654"/>
      <c r="I282" s="654"/>
      <c r="J282" s="654"/>
      <c r="K282" s="654"/>
      <c r="L282" s="654"/>
      <c r="M282" s="654"/>
      <c r="N282" s="654"/>
      <c r="O282" s="655"/>
      <c r="P282" s="651" t="s">
        <v>40</v>
      </c>
      <c r="Q282" s="652"/>
      <c r="R282" s="652"/>
      <c r="S282" s="652"/>
      <c r="T282" s="652"/>
      <c r="U282" s="652"/>
      <c r="V282" s="653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4"/>
      <c r="B283" s="654"/>
      <c r="C283" s="654"/>
      <c r="D283" s="654"/>
      <c r="E283" s="654"/>
      <c r="F283" s="654"/>
      <c r="G283" s="654"/>
      <c r="H283" s="654"/>
      <c r="I283" s="654"/>
      <c r="J283" s="654"/>
      <c r="K283" s="654"/>
      <c r="L283" s="654"/>
      <c r="M283" s="654"/>
      <c r="N283" s="654"/>
      <c r="O283" s="655"/>
      <c r="P283" s="651" t="s">
        <v>40</v>
      </c>
      <c r="Q283" s="652"/>
      <c r="R283" s="652"/>
      <c r="S283" s="652"/>
      <c r="T283" s="652"/>
      <c r="U283" s="652"/>
      <c r="V283" s="653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5" t="s">
        <v>459</v>
      </c>
      <c r="B284" s="645"/>
      <c r="C284" s="645"/>
      <c r="D284" s="645"/>
      <c r="E284" s="645"/>
      <c r="F284" s="645"/>
      <c r="G284" s="645"/>
      <c r="H284" s="645"/>
      <c r="I284" s="645"/>
      <c r="J284" s="645"/>
      <c r="K284" s="645"/>
      <c r="L284" s="645"/>
      <c r="M284" s="645"/>
      <c r="N284" s="645"/>
      <c r="O284" s="645"/>
      <c r="P284" s="645"/>
      <c r="Q284" s="645"/>
      <c r="R284" s="645"/>
      <c r="S284" s="645"/>
      <c r="T284" s="645"/>
      <c r="U284" s="645"/>
      <c r="V284" s="645"/>
      <c r="W284" s="645"/>
      <c r="X284" s="645"/>
      <c r="Y284" s="645"/>
      <c r="Z284" s="645"/>
      <c r="AA284" s="65"/>
      <c r="AB284" s="65"/>
      <c r="AC284" s="79"/>
    </row>
    <row r="285" spans="1:68" ht="14.25" customHeight="1" x14ac:dyDescent="0.25">
      <c r="A285" s="646" t="s">
        <v>114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6"/>
      <c r="AB285" s="66"/>
      <c r="AC285" s="80"/>
    </row>
    <row r="286" spans="1:68" ht="27" customHeight="1" x14ac:dyDescent="0.25">
      <c r="A286" s="63" t="s">
        <v>460</v>
      </c>
      <c r="B286" s="63" t="s">
        <v>461</v>
      </c>
      <c r="C286" s="36">
        <v>4301011662</v>
      </c>
      <c r="D286" s="647">
        <v>4680115883703</v>
      </c>
      <c r="E286" s="647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118</v>
      </c>
      <c r="N286" s="38"/>
      <c r="O286" s="37">
        <v>55</v>
      </c>
      <c r="P286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649"/>
      <c r="R286" s="649"/>
      <c r="S286" s="649"/>
      <c r="T286" s="650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IFERROR(IF(Y286=0,"",ROUNDUP(Y286/H286,0)*0.01898),"")</f>
        <v/>
      </c>
      <c r="AA286" s="68" t="s">
        <v>463</v>
      </c>
      <c r="AB286" s="69" t="s">
        <v>45</v>
      </c>
      <c r="AC286" s="348" t="s">
        <v>462</v>
      </c>
      <c r="AG286" s="78"/>
      <c r="AJ286" s="84" t="s">
        <v>45</v>
      </c>
      <c r="AK286" s="84">
        <v>0</v>
      </c>
      <c r="BB286" s="349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654"/>
      <c r="B287" s="654"/>
      <c r="C287" s="654"/>
      <c r="D287" s="654"/>
      <c r="E287" s="654"/>
      <c r="F287" s="654"/>
      <c r="G287" s="654"/>
      <c r="H287" s="654"/>
      <c r="I287" s="654"/>
      <c r="J287" s="654"/>
      <c r="K287" s="654"/>
      <c r="L287" s="654"/>
      <c r="M287" s="654"/>
      <c r="N287" s="654"/>
      <c r="O287" s="655"/>
      <c r="P287" s="651" t="s">
        <v>40</v>
      </c>
      <c r="Q287" s="652"/>
      <c r="R287" s="652"/>
      <c r="S287" s="652"/>
      <c r="T287" s="652"/>
      <c r="U287" s="652"/>
      <c r="V287" s="653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654"/>
      <c r="B288" s="654"/>
      <c r="C288" s="654"/>
      <c r="D288" s="654"/>
      <c r="E288" s="654"/>
      <c r="F288" s="654"/>
      <c r="G288" s="654"/>
      <c r="H288" s="654"/>
      <c r="I288" s="654"/>
      <c r="J288" s="654"/>
      <c r="K288" s="654"/>
      <c r="L288" s="654"/>
      <c r="M288" s="654"/>
      <c r="N288" s="654"/>
      <c r="O288" s="655"/>
      <c r="P288" s="651" t="s">
        <v>40</v>
      </c>
      <c r="Q288" s="652"/>
      <c r="R288" s="652"/>
      <c r="S288" s="652"/>
      <c r="T288" s="652"/>
      <c r="U288" s="652"/>
      <c r="V288" s="653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6.5" customHeight="1" x14ac:dyDescent="0.25">
      <c r="A289" s="645" t="s">
        <v>464</v>
      </c>
      <c r="B289" s="645"/>
      <c r="C289" s="645"/>
      <c r="D289" s="645"/>
      <c r="E289" s="645"/>
      <c r="F289" s="645"/>
      <c r="G289" s="645"/>
      <c r="H289" s="645"/>
      <c r="I289" s="645"/>
      <c r="J289" s="645"/>
      <c r="K289" s="645"/>
      <c r="L289" s="645"/>
      <c r="M289" s="645"/>
      <c r="N289" s="645"/>
      <c r="O289" s="645"/>
      <c r="P289" s="645"/>
      <c r="Q289" s="645"/>
      <c r="R289" s="645"/>
      <c r="S289" s="645"/>
      <c r="T289" s="645"/>
      <c r="U289" s="645"/>
      <c r="V289" s="645"/>
      <c r="W289" s="645"/>
      <c r="X289" s="645"/>
      <c r="Y289" s="645"/>
      <c r="Z289" s="645"/>
      <c r="AA289" s="65"/>
      <c r="AB289" s="65"/>
      <c r="AC289" s="79"/>
    </row>
    <row r="290" spans="1:68" ht="14.25" customHeight="1" x14ac:dyDescent="0.25">
      <c r="A290" s="646" t="s">
        <v>114</v>
      </c>
      <c r="B290" s="646"/>
      <c r="C290" s="646"/>
      <c r="D290" s="646"/>
      <c r="E290" s="646"/>
      <c r="F290" s="646"/>
      <c r="G290" s="646"/>
      <c r="H290" s="646"/>
      <c r="I290" s="646"/>
      <c r="J290" s="646"/>
      <c r="K290" s="646"/>
      <c r="L290" s="646"/>
      <c r="M290" s="646"/>
      <c r="N290" s="646"/>
      <c r="O290" s="646"/>
      <c r="P290" s="646"/>
      <c r="Q290" s="646"/>
      <c r="R290" s="646"/>
      <c r="S290" s="646"/>
      <c r="T290" s="646"/>
      <c r="U290" s="646"/>
      <c r="V290" s="646"/>
      <c r="W290" s="646"/>
      <c r="X290" s="646"/>
      <c r="Y290" s="646"/>
      <c r="Z290" s="646"/>
      <c r="AA290" s="66"/>
      <c r="AB290" s="66"/>
      <c r="AC290" s="80"/>
    </row>
    <row r="291" spans="1:68" ht="27" customHeight="1" x14ac:dyDescent="0.25">
      <c r="A291" s="63" t="s">
        <v>465</v>
      </c>
      <c r="B291" s="63" t="s">
        <v>466</v>
      </c>
      <c r="C291" s="36">
        <v>4301012024</v>
      </c>
      <c r="D291" s="647">
        <v>4680115885615</v>
      </c>
      <c r="E291" s="647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45</v>
      </c>
      <c r="M291" s="38" t="s">
        <v>89</v>
      </c>
      <c r="N291" s="38"/>
      <c r="O291" s="37">
        <v>55</v>
      </c>
      <c r="P291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649"/>
      <c r="R291" s="649"/>
      <c r="S291" s="649"/>
      <c r="T291" s="65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ref="Y291:Y296" si="42"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45</v>
      </c>
      <c r="AK291" s="84">
        <v>0</v>
      </c>
      <c r="BB291" s="351" t="s">
        <v>66</v>
      </c>
      <c r="BM291" s="78">
        <f t="shared" ref="BM291:BM296" si="43">IFERROR(X291*I291/H291,"0")</f>
        <v>0</v>
      </c>
      <c r="BN291" s="78">
        <f t="shared" ref="BN291:BN296" si="44">IFERROR(Y291*I291/H291,"0")</f>
        <v>0</v>
      </c>
      <c r="BO291" s="78">
        <f t="shared" ref="BO291:BO296" si="45">IFERROR(1/J291*(X291/H291),"0")</f>
        <v>0</v>
      </c>
      <c r="BP291" s="78">
        <f t="shared" ref="BP291:BP296" si="46"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4301012016</v>
      </c>
      <c r="D292" s="647">
        <v>4680115885554</v>
      </c>
      <c r="E292" s="64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471</v>
      </c>
      <c r="M292" s="38" t="s">
        <v>89</v>
      </c>
      <c r="N292" s="38"/>
      <c r="O292" s="37">
        <v>55</v>
      </c>
      <c r="P292" s="7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649"/>
      <c r="R292" s="649"/>
      <c r="S292" s="649"/>
      <c r="T292" s="65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2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470</v>
      </c>
      <c r="AG292" s="78"/>
      <c r="AJ292" s="84" t="s">
        <v>472</v>
      </c>
      <c r="AK292" s="84">
        <v>86.4</v>
      </c>
      <c r="BB292" s="353" t="s">
        <v>66</v>
      </c>
      <c r="BM292" s="78">
        <f t="shared" si="43"/>
        <v>0</v>
      </c>
      <c r="BN292" s="78">
        <f t="shared" si="44"/>
        <v>0</v>
      </c>
      <c r="BO292" s="78">
        <f t="shared" si="45"/>
        <v>0</v>
      </c>
      <c r="BP292" s="78">
        <f t="shared" si="46"/>
        <v>0</v>
      </c>
    </row>
    <row r="293" spans="1:68" ht="27" customHeight="1" x14ac:dyDescent="0.25">
      <c r="A293" s="63" t="s">
        <v>468</v>
      </c>
      <c r="B293" s="63" t="s">
        <v>473</v>
      </c>
      <c r="C293" s="36">
        <v>4301011911</v>
      </c>
      <c r="D293" s="647">
        <v>4680115885554</v>
      </c>
      <c r="E293" s="647"/>
      <c r="F293" s="62">
        <v>1.35</v>
      </c>
      <c r="G293" s="37">
        <v>8</v>
      </c>
      <c r="H293" s="62">
        <v>10.8</v>
      </c>
      <c r="I293" s="62">
        <v>11.28</v>
      </c>
      <c r="J293" s="37">
        <v>48</v>
      </c>
      <c r="K293" s="37" t="s">
        <v>119</v>
      </c>
      <c r="L293" s="37" t="s">
        <v>45</v>
      </c>
      <c r="M293" s="38" t="s">
        <v>475</v>
      </c>
      <c r="N293" s="38"/>
      <c r="O293" s="37">
        <v>55</v>
      </c>
      <c r="P293" s="78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649"/>
      <c r="R293" s="649"/>
      <c r="S293" s="649"/>
      <c r="T293" s="65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42"/>
        <v>0</v>
      </c>
      <c r="Z293" s="41" t="str">
        <f>IFERROR(IF(Y293=0,"",ROUNDUP(Y293/H293,0)*0.02039),"")</f>
        <v/>
      </c>
      <c r="AA293" s="68" t="s">
        <v>45</v>
      </c>
      <c r="AB293" s="69" t="s">
        <v>45</v>
      </c>
      <c r="AC293" s="354" t="s">
        <v>474</v>
      </c>
      <c r="AG293" s="78"/>
      <c r="AJ293" s="84" t="s">
        <v>45</v>
      </c>
      <c r="AK293" s="84">
        <v>0</v>
      </c>
      <c r="BB293" s="355" t="s">
        <v>66</v>
      </c>
      <c r="BM293" s="78">
        <f t="shared" si="43"/>
        <v>0</v>
      </c>
      <c r="BN293" s="78">
        <f t="shared" si="44"/>
        <v>0</v>
      </c>
      <c r="BO293" s="78">
        <f t="shared" si="45"/>
        <v>0</v>
      </c>
      <c r="BP293" s="78">
        <f t="shared" si="46"/>
        <v>0</v>
      </c>
    </row>
    <row r="294" spans="1:68" ht="37.5" customHeight="1" x14ac:dyDescent="0.25">
      <c r="A294" s="63" t="s">
        <v>476</v>
      </c>
      <c r="B294" s="63" t="s">
        <v>477</v>
      </c>
      <c r="C294" s="36">
        <v>4301011858</v>
      </c>
      <c r="D294" s="647">
        <v>4680115885646</v>
      </c>
      <c r="E294" s="647"/>
      <c r="F294" s="62">
        <v>1.35</v>
      </c>
      <c r="G294" s="37">
        <v>8</v>
      </c>
      <c r="H294" s="62">
        <v>10.8</v>
      </c>
      <c r="I294" s="62">
        <v>11.234999999999999</v>
      </c>
      <c r="J294" s="37">
        <v>64</v>
      </c>
      <c r="K294" s="37" t="s">
        <v>119</v>
      </c>
      <c r="L294" s="37" t="s">
        <v>45</v>
      </c>
      <c r="M294" s="38" t="s">
        <v>118</v>
      </c>
      <c r="N294" s="38"/>
      <c r="O294" s="37">
        <v>55</v>
      </c>
      <c r="P294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649"/>
      <c r="R294" s="649"/>
      <c r="S294" s="649"/>
      <c r="T294" s="65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2"/>
        <v>0</v>
      </c>
      <c r="Z294" s="41" t="str">
        <f>IFERROR(IF(Y294=0,"",ROUNDUP(Y294/H294,0)*0.01898),"")</f>
        <v/>
      </c>
      <c r="AA294" s="68" t="s">
        <v>45</v>
      </c>
      <c r="AB294" s="69" t="s">
        <v>45</v>
      </c>
      <c r="AC294" s="356" t="s">
        <v>478</v>
      </c>
      <c r="AG294" s="78"/>
      <c r="AJ294" s="84" t="s">
        <v>45</v>
      </c>
      <c r="AK294" s="84">
        <v>0</v>
      </c>
      <c r="BB294" s="357" t="s">
        <v>66</v>
      </c>
      <c r="BM294" s="78">
        <f t="shared" si="43"/>
        <v>0</v>
      </c>
      <c r="BN294" s="78">
        <f t="shared" si="44"/>
        <v>0</v>
      </c>
      <c r="BO294" s="78">
        <f t="shared" si="45"/>
        <v>0</v>
      </c>
      <c r="BP294" s="78">
        <f t="shared" si="46"/>
        <v>0</v>
      </c>
    </row>
    <row r="295" spans="1:68" ht="27" customHeight="1" x14ac:dyDescent="0.25">
      <c r="A295" s="63" t="s">
        <v>479</v>
      </c>
      <c r="B295" s="63" t="s">
        <v>480</v>
      </c>
      <c r="C295" s="36">
        <v>4301011857</v>
      </c>
      <c r="D295" s="647">
        <v>4680115885622</v>
      </c>
      <c r="E295" s="647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649"/>
      <c r="R295" s="649"/>
      <c r="S295" s="649"/>
      <c r="T295" s="650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42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467</v>
      </c>
      <c r="AG295" s="78"/>
      <c r="AJ295" s="84" t="s">
        <v>45</v>
      </c>
      <c r="AK295" s="84">
        <v>0</v>
      </c>
      <c r="BB295" s="359" t="s">
        <v>66</v>
      </c>
      <c r="BM295" s="78">
        <f t="shared" si="43"/>
        <v>0</v>
      </c>
      <c r="BN295" s="78">
        <f t="shared" si="44"/>
        <v>0</v>
      </c>
      <c r="BO295" s="78">
        <f t="shared" si="45"/>
        <v>0</v>
      </c>
      <c r="BP295" s="78">
        <f t="shared" si="46"/>
        <v>0</v>
      </c>
    </row>
    <row r="296" spans="1:68" ht="27" customHeight="1" x14ac:dyDescent="0.25">
      <c r="A296" s="63" t="s">
        <v>481</v>
      </c>
      <c r="B296" s="63" t="s">
        <v>482</v>
      </c>
      <c r="C296" s="36">
        <v>4301011859</v>
      </c>
      <c r="D296" s="647">
        <v>4680115885608</v>
      </c>
      <c r="E296" s="647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649"/>
      <c r="R296" s="649"/>
      <c r="S296" s="649"/>
      <c r="T296" s="650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2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483</v>
      </c>
      <c r="AG296" s="78"/>
      <c r="AJ296" s="84" t="s">
        <v>45</v>
      </c>
      <c r="AK296" s="84">
        <v>0</v>
      </c>
      <c r="BB296" s="361" t="s">
        <v>66</v>
      </c>
      <c r="BM296" s="78">
        <f t="shared" si="43"/>
        <v>0</v>
      </c>
      <c r="BN296" s="78">
        <f t="shared" si="44"/>
        <v>0</v>
      </c>
      <c r="BO296" s="78">
        <f t="shared" si="45"/>
        <v>0</v>
      </c>
      <c r="BP296" s="78">
        <f t="shared" si="46"/>
        <v>0</v>
      </c>
    </row>
    <row r="297" spans="1:68" x14ac:dyDescent="0.2">
      <c r="A297" s="654"/>
      <c r="B297" s="654"/>
      <c r="C297" s="654"/>
      <c r="D297" s="654"/>
      <c r="E297" s="654"/>
      <c r="F297" s="654"/>
      <c r="G297" s="654"/>
      <c r="H297" s="654"/>
      <c r="I297" s="654"/>
      <c r="J297" s="654"/>
      <c r="K297" s="654"/>
      <c r="L297" s="654"/>
      <c r="M297" s="654"/>
      <c r="N297" s="654"/>
      <c r="O297" s="655"/>
      <c r="P297" s="651" t="s">
        <v>40</v>
      </c>
      <c r="Q297" s="652"/>
      <c r="R297" s="652"/>
      <c r="S297" s="652"/>
      <c r="T297" s="652"/>
      <c r="U297" s="652"/>
      <c r="V297" s="653"/>
      <c r="W297" s="42" t="s">
        <v>39</v>
      </c>
      <c r="X297" s="43">
        <f>IFERROR(X291/H291,"0")+IFERROR(X292/H292,"0")+IFERROR(X293/H293,"0")+IFERROR(X294/H294,"0")+IFERROR(X295/H295,"0")+IFERROR(X296/H296,"0")</f>
        <v>0</v>
      </c>
      <c r="Y297" s="43">
        <f>IFERROR(Y291/H291,"0")+IFERROR(Y292/H292,"0")+IFERROR(Y293/H293,"0")+IFERROR(Y294/H294,"0")+IFERROR(Y295/H295,"0")+IFERROR(Y296/H296,"0")</f>
        <v>0</v>
      </c>
      <c r="Z297" s="43">
        <f>IFERROR(IF(Z291="",0,Z291),"0")+IFERROR(IF(Z292="",0,Z292),"0")+IFERROR(IF(Z293="",0,Z293),"0")+IFERROR(IF(Z294="",0,Z294),"0")+IFERROR(IF(Z295="",0,Z295),"0")+IFERROR(IF(Z296="",0,Z296),"0")</f>
        <v>0</v>
      </c>
      <c r="AA297" s="67"/>
      <c r="AB297" s="67"/>
      <c r="AC297" s="67"/>
    </row>
    <row r="298" spans="1:68" x14ac:dyDescent="0.2">
      <c r="A298" s="654"/>
      <c r="B298" s="654"/>
      <c r="C298" s="654"/>
      <c r="D298" s="654"/>
      <c r="E298" s="654"/>
      <c r="F298" s="654"/>
      <c r="G298" s="654"/>
      <c r="H298" s="654"/>
      <c r="I298" s="654"/>
      <c r="J298" s="654"/>
      <c r="K298" s="654"/>
      <c r="L298" s="654"/>
      <c r="M298" s="654"/>
      <c r="N298" s="654"/>
      <c r="O298" s="655"/>
      <c r="P298" s="651" t="s">
        <v>40</v>
      </c>
      <c r="Q298" s="652"/>
      <c r="R298" s="652"/>
      <c r="S298" s="652"/>
      <c r="T298" s="652"/>
      <c r="U298" s="652"/>
      <c r="V298" s="653"/>
      <c r="W298" s="42" t="s">
        <v>0</v>
      </c>
      <c r="X298" s="43">
        <f>IFERROR(SUM(X291:X296),"0")</f>
        <v>0</v>
      </c>
      <c r="Y298" s="43">
        <f>IFERROR(SUM(Y291:Y296),"0")</f>
        <v>0</v>
      </c>
      <c r="Z298" s="42"/>
      <c r="AA298" s="67"/>
      <c r="AB298" s="67"/>
      <c r="AC298" s="67"/>
    </row>
    <row r="299" spans="1:68" ht="14.25" customHeight="1" x14ac:dyDescent="0.25">
      <c r="A299" s="646" t="s">
        <v>78</v>
      </c>
      <c r="B299" s="646"/>
      <c r="C299" s="646"/>
      <c r="D299" s="646"/>
      <c r="E299" s="646"/>
      <c r="F299" s="646"/>
      <c r="G299" s="646"/>
      <c r="H299" s="646"/>
      <c r="I299" s="646"/>
      <c r="J299" s="646"/>
      <c r="K299" s="646"/>
      <c r="L299" s="646"/>
      <c r="M299" s="646"/>
      <c r="N299" s="646"/>
      <c r="O299" s="646"/>
      <c r="P299" s="646"/>
      <c r="Q299" s="646"/>
      <c r="R299" s="646"/>
      <c r="S299" s="646"/>
      <c r="T299" s="646"/>
      <c r="U299" s="646"/>
      <c r="V299" s="646"/>
      <c r="W299" s="646"/>
      <c r="X299" s="646"/>
      <c r="Y299" s="646"/>
      <c r="Z299" s="646"/>
      <c r="AA299" s="66"/>
      <c r="AB299" s="66"/>
      <c r="AC299" s="80"/>
    </row>
    <row r="300" spans="1:68" ht="27" customHeight="1" x14ac:dyDescent="0.25">
      <c r="A300" s="63" t="s">
        <v>484</v>
      </c>
      <c r="B300" s="63" t="s">
        <v>485</v>
      </c>
      <c r="C300" s="36">
        <v>4301030878</v>
      </c>
      <c r="D300" s="647">
        <v>4607091387193</v>
      </c>
      <c r="E300" s="647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35</v>
      </c>
      <c r="P300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649"/>
      <c r="R300" s="649"/>
      <c r="S300" s="649"/>
      <c r="T300" s="65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ref="Y300:Y306" si="47">IFERROR(IF(X300="",0,CEILING((X300/$H300),1)*$H300),"")</f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ref="BM300:BM306" si="48">IFERROR(X300*I300/H300,"0")</f>
        <v>0</v>
      </c>
      <c r="BN300" s="78">
        <f t="shared" ref="BN300:BN306" si="49">IFERROR(Y300*I300/H300,"0")</f>
        <v>0</v>
      </c>
      <c r="BO300" s="78">
        <f t="shared" ref="BO300:BO306" si="50">IFERROR(1/J300*(X300/H300),"0")</f>
        <v>0</v>
      </c>
      <c r="BP300" s="78">
        <f t="shared" ref="BP300:BP306" si="51">IFERROR(1/J300*(Y300/H300),"0")</f>
        <v>0</v>
      </c>
    </row>
    <row r="301" spans="1:68" ht="27" customHeight="1" x14ac:dyDescent="0.25">
      <c r="A301" s="63" t="s">
        <v>487</v>
      </c>
      <c r="B301" s="63" t="s">
        <v>488</v>
      </c>
      <c r="C301" s="36">
        <v>4301031153</v>
      </c>
      <c r="D301" s="647">
        <v>4607091387230</v>
      </c>
      <c r="E301" s="647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40</v>
      </c>
      <c r="P301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649"/>
      <c r="R301" s="649"/>
      <c r="S301" s="649"/>
      <c r="T301" s="65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489</v>
      </c>
      <c r="AG301" s="78"/>
      <c r="AJ301" s="84" t="s">
        <v>45</v>
      </c>
      <c r="AK301" s="84">
        <v>0</v>
      </c>
      <c r="BB301" s="365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ht="27" customHeight="1" x14ac:dyDescent="0.25">
      <c r="A302" s="63" t="s">
        <v>490</v>
      </c>
      <c r="B302" s="63" t="s">
        <v>491</v>
      </c>
      <c r="C302" s="36">
        <v>4301031154</v>
      </c>
      <c r="D302" s="647">
        <v>4607091387292</v>
      </c>
      <c r="E302" s="647"/>
      <c r="F302" s="62">
        <v>0.73</v>
      </c>
      <c r="G302" s="37">
        <v>6</v>
      </c>
      <c r="H302" s="62">
        <v>4.38</v>
      </c>
      <c r="I302" s="62">
        <v>4.6500000000000004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45</v>
      </c>
      <c r="P302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649"/>
      <c r="R302" s="649"/>
      <c r="S302" s="649"/>
      <c r="T302" s="65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7"/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366" t="s">
        <v>492</v>
      </c>
      <c r="AG302" s="78"/>
      <c r="AJ302" s="84" t="s">
        <v>45</v>
      </c>
      <c r="AK302" s="84">
        <v>0</v>
      </c>
      <c r="BB302" s="367" t="s">
        <v>66</v>
      </c>
      <c r="BM302" s="78">
        <f t="shared" si="48"/>
        <v>0</v>
      </c>
      <c r="BN302" s="78">
        <f t="shared" si="49"/>
        <v>0</v>
      </c>
      <c r="BO302" s="78">
        <f t="shared" si="50"/>
        <v>0</v>
      </c>
      <c r="BP302" s="78">
        <f t="shared" si="51"/>
        <v>0</v>
      </c>
    </row>
    <row r="303" spans="1:68" ht="27" customHeight="1" x14ac:dyDescent="0.25">
      <c r="A303" s="63" t="s">
        <v>493</v>
      </c>
      <c r="B303" s="63" t="s">
        <v>494</v>
      </c>
      <c r="C303" s="36">
        <v>4301031152</v>
      </c>
      <c r="D303" s="647">
        <v>4607091387285</v>
      </c>
      <c r="E303" s="647"/>
      <c r="F303" s="62">
        <v>0.35</v>
      </c>
      <c r="G303" s="37">
        <v>6</v>
      </c>
      <c r="H303" s="62">
        <v>2.1</v>
      </c>
      <c r="I303" s="62">
        <v>2.23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649"/>
      <c r="R303" s="649"/>
      <c r="S303" s="649"/>
      <c r="T303" s="65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7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489</v>
      </c>
      <c r="AG303" s="78"/>
      <c r="AJ303" s="84" t="s">
        <v>45</v>
      </c>
      <c r="AK303" s="84">
        <v>0</v>
      </c>
      <c r="BB303" s="369" t="s">
        <v>66</v>
      </c>
      <c r="BM303" s="78">
        <f t="shared" si="48"/>
        <v>0</v>
      </c>
      <c r="BN303" s="78">
        <f t="shared" si="49"/>
        <v>0</v>
      </c>
      <c r="BO303" s="78">
        <f t="shared" si="50"/>
        <v>0</v>
      </c>
      <c r="BP303" s="78">
        <f t="shared" si="51"/>
        <v>0</v>
      </c>
    </row>
    <row r="304" spans="1:68" ht="27" customHeight="1" x14ac:dyDescent="0.25">
      <c r="A304" s="63" t="s">
        <v>495</v>
      </c>
      <c r="B304" s="63" t="s">
        <v>496</v>
      </c>
      <c r="C304" s="36">
        <v>4301031305</v>
      </c>
      <c r="D304" s="647">
        <v>4607091389845</v>
      </c>
      <c r="E304" s="647"/>
      <c r="F304" s="62">
        <v>0.35</v>
      </c>
      <c r="G304" s="37">
        <v>6</v>
      </c>
      <c r="H304" s="62">
        <v>2.1</v>
      </c>
      <c r="I304" s="62">
        <v>2.2000000000000002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649"/>
      <c r="R304" s="649"/>
      <c r="S304" s="649"/>
      <c r="T304" s="65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7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497</v>
      </c>
      <c r="AG304" s="78"/>
      <c r="AJ304" s="84" t="s">
        <v>45</v>
      </c>
      <c r="AK304" s="84">
        <v>0</v>
      </c>
      <c r="BB304" s="371" t="s">
        <v>66</v>
      </c>
      <c r="BM304" s="78">
        <f t="shared" si="48"/>
        <v>0</v>
      </c>
      <c r="BN304" s="78">
        <f t="shared" si="49"/>
        <v>0</v>
      </c>
      <c r="BO304" s="78">
        <f t="shared" si="50"/>
        <v>0</v>
      </c>
      <c r="BP304" s="78">
        <f t="shared" si="51"/>
        <v>0</v>
      </c>
    </row>
    <row r="305" spans="1:68" ht="27" customHeight="1" x14ac:dyDescent="0.25">
      <c r="A305" s="63" t="s">
        <v>498</v>
      </c>
      <c r="B305" s="63" t="s">
        <v>499</v>
      </c>
      <c r="C305" s="36">
        <v>4301031306</v>
      </c>
      <c r="D305" s="647">
        <v>4680115882881</v>
      </c>
      <c r="E305" s="647"/>
      <c r="F305" s="62">
        <v>0.28000000000000003</v>
      </c>
      <c r="G305" s="37">
        <v>6</v>
      </c>
      <c r="H305" s="62">
        <v>1.68</v>
      </c>
      <c r="I305" s="62">
        <v>1.81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649"/>
      <c r="R305" s="649"/>
      <c r="S305" s="649"/>
      <c r="T305" s="65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7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497</v>
      </c>
      <c r="AG305" s="78"/>
      <c r="AJ305" s="84" t="s">
        <v>45</v>
      </c>
      <c r="AK305" s="84">
        <v>0</v>
      </c>
      <c r="BB305" s="373" t="s">
        <v>66</v>
      </c>
      <c r="BM305" s="78">
        <f t="shared" si="48"/>
        <v>0</v>
      </c>
      <c r="BN305" s="78">
        <f t="shared" si="49"/>
        <v>0</v>
      </c>
      <c r="BO305" s="78">
        <f t="shared" si="50"/>
        <v>0</v>
      </c>
      <c r="BP305" s="78">
        <f t="shared" si="51"/>
        <v>0</v>
      </c>
    </row>
    <row r="306" spans="1:68" ht="27" customHeight="1" x14ac:dyDescent="0.25">
      <c r="A306" s="63" t="s">
        <v>500</v>
      </c>
      <c r="B306" s="63" t="s">
        <v>501</v>
      </c>
      <c r="C306" s="36">
        <v>4301031066</v>
      </c>
      <c r="D306" s="647">
        <v>4607091383836</v>
      </c>
      <c r="E306" s="647"/>
      <c r="F306" s="62">
        <v>0.3</v>
      </c>
      <c r="G306" s="37">
        <v>6</v>
      </c>
      <c r="H306" s="62">
        <v>1.8</v>
      </c>
      <c r="I306" s="62">
        <v>2.028</v>
      </c>
      <c r="J306" s="37">
        <v>182</v>
      </c>
      <c r="K306" s="37" t="s">
        <v>90</v>
      </c>
      <c r="L306" s="37" t="s">
        <v>45</v>
      </c>
      <c r="M306" s="38" t="s">
        <v>83</v>
      </c>
      <c r="N306" s="38"/>
      <c r="O306" s="37">
        <v>40</v>
      </c>
      <c r="P306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649"/>
      <c r="R306" s="649"/>
      <c r="S306" s="649"/>
      <c r="T306" s="65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47"/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74" t="s">
        <v>502</v>
      </c>
      <c r="AG306" s="78"/>
      <c r="AJ306" s="84" t="s">
        <v>45</v>
      </c>
      <c r="AK306" s="84">
        <v>0</v>
      </c>
      <c r="BB306" s="375" t="s">
        <v>66</v>
      </c>
      <c r="BM306" s="78">
        <f t="shared" si="48"/>
        <v>0</v>
      </c>
      <c r="BN306" s="78">
        <f t="shared" si="49"/>
        <v>0</v>
      </c>
      <c r="BO306" s="78">
        <f t="shared" si="50"/>
        <v>0</v>
      </c>
      <c r="BP306" s="78">
        <f t="shared" si="51"/>
        <v>0</v>
      </c>
    </row>
    <row r="307" spans="1:68" x14ac:dyDescent="0.2">
      <c r="A307" s="654"/>
      <c r="B307" s="654"/>
      <c r="C307" s="654"/>
      <c r="D307" s="654"/>
      <c r="E307" s="654"/>
      <c r="F307" s="654"/>
      <c r="G307" s="654"/>
      <c r="H307" s="654"/>
      <c r="I307" s="654"/>
      <c r="J307" s="654"/>
      <c r="K307" s="654"/>
      <c r="L307" s="654"/>
      <c r="M307" s="654"/>
      <c r="N307" s="654"/>
      <c r="O307" s="655"/>
      <c r="P307" s="651" t="s">
        <v>40</v>
      </c>
      <c r="Q307" s="652"/>
      <c r="R307" s="652"/>
      <c r="S307" s="652"/>
      <c r="T307" s="652"/>
      <c r="U307" s="652"/>
      <c r="V307" s="653"/>
      <c r="W307" s="42" t="s">
        <v>39</v>
      </c>
      <c r="X307" s="43">
        <f>IFERROR(X300/H300,"0")+IFERROR(X301/H301,"0")+IFERROR(X302/H302,"0")+IFERROR(X303/H303,"0")+IFERROR(X304/H304,"0")+IFERROR(X305/H305,"0")+IFERROR(X306/H306,"0")</f>
        <v>0</v>
      </c>
      <c r="Y307" s="43">
        <f>IFERROR(Y300/H300,"0")+IFERROR(Y301/H301,"0")+IFERROR(Y302/H302,"0")+IFERROR(Y303/H303,"0")+IFERROR(Y304/H304,"0")+IFERROR(Y305/H305,"0")+IFERROR(Y306/H306,"0")</f>
        <v>0</v>
      </c>
      <c r="Z307" s="43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67"/>
      <c r="AB307" s="67"/>
      <c r="AC307" s="67"/>
    </row>
    <row r="308" spans="1:68" x14ac:dyDescent="0.2">
      <c r="A308" s="654"/>
      <c r="B308" s="654"/>
      <c r="C308" s="654"/>
      <c r="D308" s="654"/>
      <c r="E308" s="654"/>
      <c r="F308" s="654"/>
      <c r="G308" s="654"/>
      <c r="H308" s="654"/>
      <c r="I308" s="654"/>
      <c r="J308" s="654"/>
      <c r="K308" s="654"/>
      <c r="L308" s="654"/>
      <c r="M308" s="654"/>
      <c r="N308" s="654"/>
      <c r="O308" s="655"/>
      <c r="P308" s="651" t="s">
        <v>40</v>
      </c>
      <c r="Q308" s="652"/>
      <c r="R308" s="652"/>
      <c r="S308" s="652"/>
      <c r="T308" s="652"/>
      <c r="U308" s="652"/>
      <c r="V308" s="653"/>
      <c r="W308" s="42" t="s">
        <v>0</v>
      </c>
      <c r="X308" s="43">
        <f>IFERROR(SUM(X300:X306),"0")</f>
        <v>0</v>
      </c>
      <c r="Y308" s="43">
        <f>IFERROR(SUM(Y300:Y306),"0")</f>
        <v>0</v>
      </c>
      <c r="Z308" s="42"/>
      <c r="AA308" s="67"/>
      <c r="AB308" s="67"/>
      <c r="AC308" s="67"/>
    </row>
    <row r="309" spans="1:68" ht="14.25" customHeight="1" x14ac:dyDescent="0.25">
      <c r="A309" s="646" t="s">
        <v>85</v>
      </c>
      <c r="B309" s="646"/>
      <c r="C309" s="646"/>
      <c r="D309" s="646"/>
      <c r="E309" s="646"/>
      <c r="F309" s="646"/>
      <c r="G309" s="646"/>
      <c r="H309" s="646"/>
      <c r="I309" s="646"/>
      <c r="J309" s="646"/>
      <c r="K309" s="646"/>
      <c r="L309" s="646"/>
      <c r="M309" s="646"/>
      <c r="N309" s="646"/>
      <c r="O309" s="646"/>
      <c r="P309" s="646"/>
      <c r="Q309" s="646"/>
      <c r="R309" s="646"/>
      <c r="S309" s="646"/>
      <c r="T309" s="646"/>
      <c r="U309" s="646"/>
      <c r="V309" s="646"/>
      <c r="W309" s="646"/>
      <c r="X309" s="646"/>
      <c r="Y309" s="646"/>
      <c r="Z309" s="646"/>
      <c r="AA309" s="66"/>
      <c r="AB309" s="66"/>
      <c r="AC309" s="80"/>
    </row>
    <row r="310" spans="1:68" ht="27" customHeight="1" x14ac:dyDescent="0.25">
      <c r="A310" s="63" t="s">
        <v>503</v>
      </c>
      <c r="B310" s="63" t="s">
        <v>504</v>
      </c>
      <c r="C310" s="36">
        <v>4301051100</v>
      </c>
      <c r="D310" s="647">
        <v>4607091387766</v>
      </c>
      <c r="E310" s="647"/>
      <c r="F310" s="62">
        <v>1.3</v>
      </c>
      <c r="G310" s="37">
        <v>6</v>
      </c>
      <c r="H310" s="62">
        <v>7.8</v>
      </c>
      <c r="I310" s="62">
        <v>8.3130000000000006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649"/>
      <c r="R310" s="649"/>
      <c r="S310" s="649"/>
      <c r="T310" s="65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505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506</v>
      </c>
      <c r="B311" s="63" t="s">
        <v>507</v>
      </c>
      <c r="C311" s="36">
        <v>4301051818</v>
      </c>
      <c r="D311" s="647">
        <v>4607091387957</v>
      </c>
      <c r="E311" s="647"/>
      <c r="F311" s="62">
        <v>1.3</v>
      </c>
      <c r="G311" s="37">
        <v>6</v>
      </c>
      <c r="H311" s="62">
        <v>7.8</v>
      </c>
      <c r="I311" s="62">
        <v>8.3190000000000008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649"/>
      <c r="R311" s="649"/>
      <c r="S311" s="649"/>
      <c r="T311" s="65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508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509</v>
      </c>
      <c r="B312" s="63" t="s">
        <v>510</v>
      </c>
      <c r="C312" s="36">
        <v>4301051819</v>
      </c>
      <c r="D312" s="647">
        <v>4607091387964</v>
      </c>
      <c r="E312" s="647"/>
      <c r="F312" s="62">
        <v>1.35</v>
      </c>
      <c r="G312" s="37">
        <v>6</v>
      </c>
      <c r="H312" s="62">
        <v>8.1</v>
      </c>
      <c r="I312" s="62">
        <v>8.6010000000000009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649"/>
      <c r="R312" s="649"/>
      <c r="S312" s="649"/>
      <c r="T312" s="65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511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 x14ac:dyDescent="0.25">
      <c r="A313" s="63" t="s">
        <v>512</v>
      </c>
      <c r="B313" s="63" t="s">
        <v>513</v>
      </c>
      <c r="C313" s="36">
        <v>4301051734</v>
      </c>
      <c r="D313" s="647">
        <v>4680115884588</v>
      </c>
      <c r="E313" s="647"/>
      <c r="F313" s="62">
        <v>0.5</v>
      </c>
      <c r="G313" s="37">
        <v>6</v>
      </c>
      <c r="H313" s="62">
        <v>3</v>
      </c>
      <c r="I313" s="62">
        <v>3.246</v>
      </c>
      <c r="J313" s="37">
        <v>182</v>
      </c>
      <c r="K313" s="37" t="s">
        <v>90</v>
      </c>
      <c r="L313" s="37" t="s">
        <v>45</v>
      </c>
      <c r="M313" s="38" t="s">
        <v>89</v>
      </c>
      <c r="N313" s="38"/>
      <c r="O313" s="37">
        <v>40</v>
      </c>
      <c r="P313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649"/>
      <c r="R313" s="649"/>
      <c r="S313" s="649"/>
      <c r="T313" s="650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514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515</v>
      </c>
      <c r="B314" s="63" t="s">
        <v>516</v>
      </c>
      <c r="C314" s="36">
        <v>4301051578</v>
      </c>
      <c r="D314" s="647">
        <v>4607091387513</v>
      </c>
      <c r="E314" s="647"/>
      <c r="F314" s="62">
        <v>0.45</v>
      </c>
      <c r="G314" s="37">
        <v>6</v>
      </c>
      <c r="H314" s="62">
        <v>2.7</v>
      </c>
      <c r="I314" s="62">
        <v>2.9580000000000002</v>
      </c>
      <c r="J314" s="37">
        <v>182</v>
      </c>
      <c r="K314" s="37" t="s">
        <v>90</v>
      </c>
      <c r="L314" s="37" t="s">
        <v>45</v>
      </c>
      <c r="M314" s="38" t="s">
        <v>105</v>
      </c>
      <c r="N314" s="38"/>
      <c r="O314" s="37">
        <v>40</v>
      </c>
      <c r="P314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649"/>
      <c r="R314" s="649"/>
      <c r="S314" s="649"/>
      <c r="T314" s="65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IFERROR(IF(Y314=0,"",ROUNDUP(Y314/H314,0)*0.00651),"")</f>
        <v/>
      </c>
      <c r="AA314" s="68" t="s">
        <v>45</v>
      </c>
      <c r="AB314" s="69" t="s">
        <v>45</v>
      </c>
      <c r="AC314" s="384" t="s">
        <v>517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654"/>
      <c r="B315" s="654"/>
      <c r="C315" s="654"/>
      <c r="D315" s="654"/>
      <c r="E315" s="654"/>
      <c r="F315" s="654"/>
      <c r="G315" s="654"/>
      <c r="H315" s="654"/>
      <c r="I315" s="654"/>
      <c r="J315" s="654"/>
      <c r="K315" s="654"/>
      <c r="L315" s="654"/>
      <c r="M315" s="654"/>
      <c r="N315" s="654"/>
      <c r="O315" s="655"/>
      <c r="P315" s="651" t="s">
        <v>40</v>
      </c>
      <c r="Q315" s="652"/>
      <c r="R315" s="652"/>
      <c r="S315" s="652"/>
      <c r="T315" s="652"/>
      <c r="U315" s="652"/>
      <c r="V315" s="653"/>
      <c r="W315" s="42" t="s">
        <v>39</v>
      </c>
      <c r="X315" s="43">
        <f>IFERROR(X310/H310,"0")+IFERROR(X311/H311,"0")+IFERROR(X312/H312,"0")+IFERROR(X313/H313,"0")+IFERROR(X314/H314,"0")</f>
        <v>0</v>
      </c>
      <c r="Y315" s="43">
        <f>IFERROR(Y310/H310,"0")+IFERROR(Y311/H311,"0")+IFERROR(Y312/H312,"0")+IFERROR(Y313/H313,"0")+IFERROR(Y314/H314,"0")</f>
        <v>0</v>
      </c>
      <c r="Z315" s="43">
        <f>IFERROR(IF(Z310="",0,Z310),"0")+IFERROR(IF(Z311="",0,Z311),"0")+IFERROR(IF(Z312="",0,Z312),"0")+IFERROR(IF(Z313="",0,Z313),"0")+IFERROR(IF(Z314="",0,Z314),"0")</f>
        <v>0</v>
      </c>
      <c r="AA315" s="67"/>
      <c r="AB315" s="67"/>
      <c r="AC315" s="67"/>
    </row>
    <row r="316" spans="1:68" x14ac:dyDescent="0.2">
      <c r="A316" s="654"/>
      <c r="B316" s="654"/>
      <c r="C316" s="654"/>
      <c r="D316" s="654"/>
      <c r="E316" s="654"/>
      <c r="F316" s="654"/>
      <c r="G316" s="654"/>
      <c r="H316" s="654"/>
      <c r="I316" s="654"/>
      <c r="J316" s="654"/>
      <c r="K316" s="654"/>
      <c r="L316" s="654"/>
      <c r="M316" s="654"/>
      <c r="N316" s="654"/>
      <c r="O316" s="655"/>
      <c r="P316" s="651" t="s">
        <v>40</v>
      </c>
      <c r="Q316" s="652"/>
      <c r="R316" s="652"/>
      <c r="S316" s="652"/>
      <c r="T316" s="652"/>
      <c r="U316" s="652"/>
      <c r="V316" s="653"/>
      <c r="W316" s="42" t="s">
        <v>0</v>
      </c>
      <c r="X316" s="43">
        <f>IFERROR(SUM(X310:X314),"0")</f>
        <v>0</v>
      </c>
      <c r="Y316" s="43">
        <f>IFERROR(SUM(Y310:Y314),"0")</f>
        <v>0</v>
      </c>
      <c r="Z316" s="42"/>
      <c r="AA316" s="67"/>
      <c r="AB316" s="67"/>
      <c r="AC316" s="67"/>
    </row>
    <row r="317" spans="1:68" ht="14.25" customHeight="1" x14ac:dyDescent="0.25">
      <c r="A317" s="646" t="s">
        <v>183</v>
      </c>
      <c r="B317" s="646"/>
      <c r="C317" s="646"/>
      <c r="D317" s="646"/>
      <c r="E317" s="646"/>
      <c r="F317" s="646"/>
      <c r="G317" s="646"/>
      <c r="H317" s="646"/>
      <c r="I317" s="646"/>
      <c r="J317" s="646"/>
      <c r="K317" s="646"/>
      <c r="L317" s="646"/>
      <c r="M317" s="646"/>
      <c r="N317" s="646"/>
      <c r="O317" s="646"/>
      <c r="P317" s="646"/>
      <c r="Q317" s="646"/>
      <c r="R317" s="646"/>
      <c r="S317" s="646"/>
      <c r="T317" s="646"/>
      <c r="U317" s="646"/>
      <c r="V317" s="646"/>
      <c r="W317" s="646"/>
      <c r="X317" s="646"/>
      <c r="Y317" s="646"/>
      <c r="Z317" s="646"/>
      <c r="AA317" s="66"/>
      <c r="AB317" s="66"/>
      <c r="AC317" s="80"/>
    </row>
    <row r="318" spans="1:68" ht="27" customHeight="1" x14ac:dyDescent="0.25">
      <c r="A318" s="63" t="s">
        <v>518</v>
      </c>
      <c r="B318" s="63" t="s">
        <v>519</v>
      </c>
      <c r="C318" s="36">
        <v>4301060387</v>
      </c>
      <c r="D318" s="647">
        <v>4607091380880</v>
      </c>
      <c r="E318" s="64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649"/>
      <c r="R318" s="649"/>
      <c r="S318" s="649"/>
      <c r="T318" s="65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520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521</v>
      </c>
      <c r="B319" s="63" t="s">
        <v>522</v>
      </c>
      <c r="C319" s="36">
        <v>4301060406</v>
      </c>
      <c r="D319" s="647">
        <v>4607091384482</v>
      </c>
      <c r="E319" s="647"/>
      <c r="F319" s="62">
        <v>1.3</v>
      </c>
      <c r="G319" s="37">
        <v>6</v>
      </c>
      <c r="H319" s="62">
        <v>7.8</v>
      </c>
      <c r="I319" s="62">
        <v>8.3190000000000008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649"/>
      <c r="R319" s="649"/>
      <c r="S319" s="649"/>
      <c r="T319" s="65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523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16.5" customHeight="1" x14ac:dyDescent="0.25">
      <c r="A320" s="63" t="s">
        <v>524</v>
      </c>
      <c r="B320" s="63" t="s">
        <v>525</v>
      </c>
      <c r="C320" s="36">
        <v>4301060484</v>
      </c>
      <c r="D320" s="647">
        <v>4607091380897</v>
      </c>
      <c r="E320" s="647"/>
      <c r="F320" s="62">
        <v>1.4</v>
      </c>
      <c r="G320" s="37">
        <v>6</v>
      </c>
      <c r="H320" s="62">
        <v>8.4</v>
      </c>
      <c r="I320" s="62">
        <v>8.9190000000000005</v>
      </c>
      <c r="J320" s="37">
        <v>64</v>
      </c>
      <c r="K320" s="37" t="s">
        <v>119</v>
      </c>
      <c r="L320" s="37" t="s">
        <v>45</v>
      </c>
      <c r="M320" s="38" t="s">
        <v>105</v>
      </c>
      <c r="N320" s="38"/>
      <c r="O320" s="37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649"/>
      <c r="R320" s="649"/>
      <c r="S320" s="649"/>
      <c r="T320" s="65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90" t="s">
        <v>526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x14ac:dyDescent="0.2">
      <c r="A321" s="654"/>
      <c r="B321" s="654"/>
      <c r="C321" s="654"/>
      <c r="D321" s="654"/>
      <c r="E321" s="654"/>
      <c r="F321" s="654"/>
      <c r="G321" s="654"/>
      <c r="H321" s="654"/>
      <c r="I321" s="654"/>
      <c r="J321" s="654"/>
      <c r="K321" s="654"/>
      <c r="L321" s="654"/>
      <c r="M321" s="654"/>
      <c r="N321" s="654"/>
      <c r="O321" s="655"/>
      <c r="P321" s="651" t="s">
        <v>40</v>
      </c>
      <c r="Q321" s="652"/>
      <c r="R321" s="652"/>
      <c r="S321" s="652"/>
      <c r="T321" s="652"/>
      <c r="U321" s="652"/>
      <c r="V321" s="653"/>
      <c r="W321" s="42" t="s">
        <v>39</v>
      </c>
      <c r="X321" s="43">
        <f>IFERROR(X318/H318,"0")+IFERROR(X319/H319,"0")+IFERROR(X320/H320,"0")</f>
        <v>0</v>
      </c>
      <c r="Y321" s="43">
        <f>IFERROR(Y318/H318,"0")+IFERROR(Y319/H319,"0")+IFERROR(Y320/H320,"0")</f>
        <v>0</v>
      </c>
      <c r="Z321" s="43">
        <f>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654"/>
      <c r="B322" s="654"/>
      <c r="C322" s="654"/>
      <c r="D322" s="654"/>
      <c r="E322" s="654"/>
      <c r="F322" s="654"/>
      <c r="G322" s="654"/>
      <c r="H322" s="654"/>
      <c r="I322" s="654"/>
      <c r="J322" s="654"/>
      <c r="K322" s="654"/>
      <c r="L322" s="654"/>
      <c r="M322" s="654"/>
      <c r="N322" s="654"/>
      <c r="O322" s="655"/>
      <c r="P322" s="651" t="s">
        <v>40</v>
      </c>
      <c r="Q322" s="652"/>
      <c r="R322" s="652"/>
      <c r="S322" s="652"/>
      <c r="T322" s="652"/>
      <c r="U322" s="652"/>
      <c r="V322" s="653"/>
      <c r="W322" s="42" t="s">
        <v>0</v>
      </c>
      <c r="X322" s="43">
        <f>IFERROR(SUM(X318:X320),"0")</f>
        <v>0</v>
      </c>
      <c r="Y322" s="43">
        <f>IFERROR(SUM(Y318:Y320),"0")</f>
        <v>0</v>
      </c>
      <c r="Z322" s="42"/>
      <c r="AA322" s="67"/>
      <c r="AB322" s="67"/>
      <c r="AC322" s="67"/>
    </row>
    <row r="323" spans="1:68" ht="14.25" customHeight="1" x14ac:dyDescent="0.25">
      <c r="A323" s="646" t="s">
        <v>106</v>
      </c>
      <c r="B323" s="646"/>
      <c r="C323" s="646"/>
      <c r="D323" s="646"/>
      <c r="E323" s="646"/>
      <c r="F323" s="646"/>
      <c r="G323" s="646"/>
      <c r="H323" s="646"/>
      <c r="I323" s="646"/>
      <c r="J323" s="646"/>
      <c r="K323" s="646"/>
      <c r="L323" s="646"/>
      <c r="M323" s="646"/>
      <c r="N323" s="646"/>
      <c r="O323" s="646"/>
      <c r="P323" s="646"/>
      <c r="Q323" s="646"/>
      <c r="R323" s="646"/>
      <c r="S323" s="646"/>
      <c r="T323" s="646"/>
      <c r="U323" s="646"/>
      <c r="V323" s="646"/>
      <c r="W323" s="646"/>
      <c r="X323" s="646"/>
      <c r="Y323" s="646"/>
      <c r="Z323" s="646"/>
      <c r="AA323" s="66"/>
      <c r="AB323" s="66"/>
      <c r="AC323" s="80"/>
    </row>
    <row r="324" spans="1:68" ht="27" customHeight="1" x14ac:dyDescent="0.25">
      <c r="A324" s="63" t="s">
        <v>527</v>
      </c>
      <c r="B324" s="63" t="s">
        <v>528</v>
      </c>
      <c r="C324" s="36">
        <v>4301030235</v>
      </c>
      <c r="D324" s="647">
        <v>4607091388381</v>
      </c>
      <c r="E324" s="647"/>
      <c r="F324" s="62">
        <v>0.38</v>
      </c>
      <c r="G324" s="37">
        <v>8</v>
      </c>
      <c r="H324" s="62">
        <v>3.04</v>
      </c>
      <c r="I324" s="62">
        <v>3.33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808" t="s">
        <v>529</v>
      </c>
      <c r="Q324" s="649"/>
      <c r="R324" s="649"/>
      <c r="S324" s="649"/>
      <c r="T324" s="65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530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531</v>
      </c>
      <c r="B325" s="63" t="s">
        <v>532</v>
      </c>
      <c r="C325" s="36">
        <v>4301030232</v>
      </c>
      <c r="D325" s="647">
        <v>4607091388374</v>
      </c>
      <c r="E325" s="647"/>
      <c r="F325" s="62">
        <v>0.38</v>
      </c>
      <c r="G325" s="37">
        <v>8</v>
      </c>
      <c r="H325" s="62">
        <v>3.04</v>
      </c>
      <c r="I325" s="62">
        <v>3.29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809" t="s">
        <v>533</v>
      </c>
      <c r="Q325" s="649"/>
      <c r="R325" s="649"/>
      <c r="S325" s="649"/>
      <c r="T325" s="65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530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 x14ac:dyDescent="0.25">
      <c r="A326" s="63" t="s">
        <v>534</v>
      </c>
      <c r="B326" s="63" t="s">
        <v>535</v>
      </c>
      <c r="C326" s="36">
        <v>4301032015</v>
      </c>
      <c r="D326" s="647">
        <v>4607091383102</v>
      </c>
      <c r="E326" s="647"/>
      <c r="F326" s="62">
        <v>0.17</v>
      </c>
      <c r="G326" s="37">
        <v>15</v>
      </c>
      <c r="H326" s="62">
        <v>2.5499999999999998</v>
      </c>
      <c r="I326" s="62">
        <v>2.9550000000000001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649"/>
      <c r="R326" s="649"/>
      <c r="S326" s="649"/>
      <c r="T326" s="65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537</v>
      </c>
      <c r="B327" s="63" t="s">
        <v>538</v>
      </c>
      <c r="C327" s="36">
        <v>4301030233</v>
      </c>
      <c r="D327" s="647">
        <v>4607091388404</v>
      </c>
      <c r="E327" s="647"/>
      <c r="F327" s="62">
        <v>0.17</v>
      </c>
      <c r="G327" s="37">
        <v>15</v>
      </c>
      <c r="H327" s="62">
        <v>2.5499999999999998</v>
      </c>
      <c r="I327" s="62">
        <v>2.88</v>
      </c>
      <c r="J327" s="37">
        <v>182</v>
      </c>
      <c r="K327" s="37" t="s">
        <v>90</v>
      </c>
      <c r="L327" s="37" t="s">
        <v>45</v>
      </c>
      <c r="M327" s="38" t="s">
        <v>111</v>
      </c>
      <c r="N327" s="38"/>
      <c r="O327" s="37">
        <v>180</v>
      </c>
      <c r="P327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649"/>
      <c r="R327" s="649"/>
      <c r="S327" s="649"/>
      <c r="T327" s="65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IFERROR(IF(Y327=0,"",ROUNDUP(Y327/H327,0)*0.00651),"")</f>
        <v/>
      </c>
      <c r="AA327" s="68" t="s">
        <v>45</v>
      </c>
      <c r="AB327" s="69" t="s">
        <v>45</v>
      </c>
      <c r="AC327" s="398" t="s">
        <v>530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654"/>
      <c r="B328" s="654"/>
      <c r="C328" s="654"/>
      <c r="D328" s="654"/>
      <c r="E328" s="654"/>
      <c r="F328" s="654"/>
      <c r="G328" s="654"/>
      <c r="H328" s="654"/>
      <c r="I328" s="654"/>
      <c r="J328" s="654"/>
      <c r="K328" s="654"/>
      <c r="L328" s="654"/>
      <c r="M328" s="654"/>
      <c r="N328" s="654"/>
      <c r="O328" s="655"/>
      <c r="P328" s="651" t="s">
        <v>40</v>
      </c>
      <c r="Q328" s="652"/>
      <c r="R328" s="652"/>
      <c r="S328" s="652"/>
      <c r="T328" s="652"/>
      <c r="U328" s="652"/>
      <c r="V328" s="653"/>
      <c r="W328" s="42" t="s">
        <v>39</v>
      </c>
      <c r="X328" s="43">
        <f>IFERROR(X324/H324,"0")+IFERROR(X325/H325,"0")+IFERROR(X326/H326,"0")+IFERROR(X327/H327,"0")</f>
        <v>0</v>
      </c>
      <c r="Y328" s="43">
        <f>IFERROR(Y324/H324,"0")+IFERROR(Y325/H325,"0")+IFERROR(Y326/H326,"0")+IFERROR(Y327/H327,"0")</f>
        <v>0</v>
      </c>
      <c r="Z328" s="43">
        <f>IFERROR(IF(Z324="",0,Z324),"0")+IFERROR(IF(Z325="",0,Z325),"0")+IFERROR(IF(Z326="",0,Z326),"0")+IFERROR(IF(Z327="",0,Z327),"0")</f>
        <v>0</v>
      </c>
      <c r="AA328" s="67"/>
      <c r="AB328" s="67"/>
      <c r="AC328" s="67"/>
    </row>
    <row r="329" spans="1:68" x14ac:dyDescent="0.2">
      <c r="A329" s="654"/>
      <c r="B329" s="654"/>
      <c r="C329" s="654"/>
      <c r="D329" s="654"/>
      <c r="E329" s="654"/>
      <c r="F329" s="654"/>
      <c r="G329" s="654"/>
      <c r="H329" s="654"/>
      <c r="I329" s="654"/>
      <c r="J329" s="654"/>
      <c r="K329" s="654"/>
      <c r="L329" s="654"/>
      <c r="M329" s="654"/>
      <c r="N329" s="654"/>
      <c r="O329" s="655"/>
      <c r="P329" s="651" t="s">
        <v>40</v>
      </c>
      <c r="Q329" s="652"/>
      <c r="R329" s="652"/>
      <c r="S329" s="652"/>
      <c r="T329" s="652"/>
      <c r="U329" s="652"/>
      <c r="V329" s="653"/>
      <c r="W329" s="42" t="s">
        <v>0</v>
      </c>
      <c r="X329" s="43">
        <f>IFERROR(SUM(X324:X327),"0")</f>
        <v>0</v>
      </c>
      <c r="Y329" s="43">
        <f>IFERROR(SUM(Y324:Y327),"0")</f>
        <v>0</v>
      </c>
      <c r="Z329" s="42"/>
      <c r="AA329" s="67"/>
      <c r="AB329" s="67"/>
      <c r="AC329" s="67"/>
    </row>
    <row r="330" spans="1:68" ht="14.25" customHeight="1" x14ac:dyDescent="0.25">
      <c r="A330" s="646" t="s">
        <v>539</v>
      </c>
      <c r="B330" s="646"/>
      <c r="C330" s="646"/>
      <c r="D330" s="646"/>
      <c r="E330" s="646"/>
      <c r="F330" s="646"/>
      <c r="G330" s="646"/>
      <c r="H330" s="646"/>
      <c r="I330" s="646"/>
      <c r="J330" s="646"/>
      <c r="K330" s="646"/>
      <c r="L330" s="646"/>
      <c r="M330" s="646"/>
      <c r="N330" s="646"/>
      <c r="O330" s="646"/>
      <c r="P330" s="646"/>
      <c r="Q330" s="646"/>
      <c r="R330" s="646"/>
      <c r="S330" s="646"/>
      <c r="T330" s="646"/>
      <c r="U330" s="646"/>
      <c r="V330" s="646"/>
      <c r="W330" s="646"/>
      <c r="X330" s="646"/>
      <c r="Y330" s="646"/>
      <c r="Z330" s="646"/>
      <c r="AA330" s="66"/>
      <c r="AB330" s="66"/>
      <c r="AC330" s="80"/>
    </row>
    <row r="331" spans="1:68" ht="16.5" customHeight="1" x14ac:dyDescent="0.25">
      <c r="A331" s="63" t="s">
        <v>540</v>
      </c>
      <c r="B331" s="63" t="s">
        <v>541</v>
      </c>
      <c r="C331" s="36">
        <v>4301180007</v>
      </c>
      <c r="D331" s="647">
        <v>4680115881808</v>
      </c>
      <c r="E331" s="64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543</v>
      </c>
      <c r="N331" s="38"/>
      <c r="O331" s="37">
        <v>730</v>
      </c>
      <c r="P331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649"/>
      <c r="R331" s="649"/>
      <c r="S331" s="649"/>
      <c r="T331" s="65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542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544</v>
      </c>
      <c r="B332" s="63" t="s">
        <v>545</v>
      </c>
      <c r="C332" s="36">
        <v>4301180006</v>
      </c>
      <c r="D332" s="647">
        <v>4680115881822</v>
      </c>
      <c r="E332" s="647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543</v>
      </c>
      <c r="N332" s="38"/>
      <c r="O332" s="37">
        <v>730</v>
      </c>
      <c r="P332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649"/>
      <c r="R332" s="649"/>
      <c r="S332" s="649"/>
      <c r="T332" s="65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542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546</v>
      </c>
      <c r="B333" s="63" t="s">
        <v>547</v>
      </c>
      <c r="C333" s="36">
        <v>4301180001</v>
      </c>
      <c r="D333" s="647">
        <v>4680115880016</v>
      </c>
      <c r="E333" s="647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543</v>
      </c>
      <c r="N333" s="38"/>
      <c r="O333" s="37">
        <v>730</v>
      </c>
      <c r="P333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649"/>
      <c r="R333" s="649"/>
      <c r="S333" s="649"/>
      <c r="T333" s="65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542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654"/>
      <c r="B334" s="654"/>
      <c r="C334" s="654"/>
      <c r="D334" s="654"/>
      <c r="E334" s="654"/>
      <c r="F334" s="654"/>
      <c r="G334" s="654"/>
      <c r="H334" s="654"/>
      <c r="I334" s="654"/>
      <c r="J334" s="654"/>
      <c r="K334" s="654"/>
      <c r="L334" s="654"/>
      <c r="M334" s="654"/>
      <c r="N334" s="654"/>
      <c r="O334" s="655"/>
      <c r="P334" s="651" t="s">
        <v>40</v>
      </c>
      <c r="Q334" s="652"/>
      <c r="R334" s="652"/>
      <c r="S334" s="652"/>
      <c r="T334" s="652"/>
      <c r="U334" s="652"/>
      <c r="V334" s="653"/>
      <c r="W334" s="42" t="s">
        <v>39</v>
      </c>
      <c r="X334" s="43">
        <f>IFERROR(X331/H331,"0")+IFERROR(X332/H332,"0")+IFERROR(X333/H333,"0")</f>
        <v>0</v>
      </c>
      <c r="Y334" s="43">
        <f>IFERROR(Y331/H331,"0")+IFERROR(Y332/H332,"0")+IFERROR(Y333/H333,"0")</f>
        <v>0</v>
      </c>
      <c r="Z334" s="43">
        <f>IFERROR(IF(Z331="",0,Z331),"0")+IFERROR(IF(Z332="",0,Z332),"0")+IFERROR(IF(Z333="",0,Z333),"0")</f>
        <v>0</v>
      </c>
      <c r="AA334" s="67"/>
      <c r="AB334" s="67"/>
      <c r="AC334" s="67"/>
    </row>
    <row r="335" spans="1:68" x14ac:dyDescent="0.2">
      <c r="A335" s="654"/>
      <c r="B335" s="654"/>
      <c r="C335" s="654"/>
      <c r="D335" s="654"/>
      <c r="E335" s="654"/>
      <c r="F335" s="654"/>
      <c r="G335" s="654"/>
      <c r="H335" s="654"/>
      <c r="I335" s="654"/>
      <c r="J335" s="654"/>
      <c r="K335" s="654"/>
      <c r="L335" s="654"/>
      <c r="M335" s="654"/>
      <c r="N335" s="654"/>
      <c r="O335" s="655"/>
      <c r="P335" s="651" t="s">
        <v>40</v>
      </c>
      <c r="Q335" s="652"/>
      <c r="R335" s="652"/>
      <c r="S335" s="652"/>
      <c r="T335" s="652"/>
      <c r="U335" s="652"/>
      <c r="V335" s="653"/>
      <c r="W335" s="42" t="s">
        <v>0</v>
      </c>
      <c r="X335" s="43">
        <f>IFERROR(SUM(X331:X333),"0")</f>
        <v>0</v>
      </c>
      <c r="Y335" s="43">
        <f>IFERROR(SUM(Y331:Y333),"0")</f>
        <v>0</v>
      </c>
      <c r="Z335" s="42"/>
      <c r="AA335" s="67"/>
      <c r="AB335" s="67"/>
      <c r="AC335" s="67"/>
    </row>
    <row r="336" spans="1:68" ht="16.5" customHeight="1" x14ac:dyDescent="0.25">
      <c r="A336" s="645" t="s">
        <v>548</v>
      </c>
      <c r="B336" s="645"/>
      <c r="C336" s="645"/>
      <c r="D336" s="645"/>
      <c r="E336" s="645"/>
      <c r="F336" s="645"/>
      <c r="G336" s="645"/>
      <c r="H336" s="645"/>
      <c r="I336" s="645"/>
      <c r="J336" s="645"/>
      <c r="K336" s="645"/>
      <c r="L336" s="645"/>
      <c r="M336" s="645"/>
      <c r="N336" s="645"/>
      <c r="O336" s="645"/>
      <c r="P336" s="645"/>
      <c r="Q336" s="645"/>
      <c r="R336" s="645"/>
      <c r="S336" s="645"/>
      <c r="T336" s="645"/>
      <c r="U336" s="645"/>
      <c r="V336" s="645"/>
      <c r="W336" s="645"/>
      <c r="X336" s="645"/>
      <c r="Y336" s="645"/>
      <c r="Z336" s="645"/>
      <c r="AA336" s="65"/>
      <c r="AB336" s="65"/>
      <c r="AC336" s="79"/>
    </row>
    <row r="337" spans="1:68" ht="14.25" customHeight="1" x14ac:dyDescent="0.25">
      <c r="A337" s="646" t="s">
        <v>85</v>
      </c>
      <c r="B337" s="646"/>
      <c r="C337" s="646"/>
      <c r="D337" s="646"/>
      <c r="E337" s="646"/>
      <c r="F337" s="646"/>
      <c r="G337" s="646"/>
      <c r="H337" s="646"/>
      <c r="I337" s="646"/>
      <c r="J337" s="646"/>
      <c r="K337" s="646"/>
      <c r="L337" s="646"/>
      <c r="M337" s="646"/>
      <c r="N337" s="646"/>
      <c r="O337" s="646"/>
      <c r="P337" s="646"/>
      <c r="Q337" s="646"/>
      <c r="R337" s="646"/>
      <c r="S337" s="646"/>
      <c r="T337" s="646"/>
      <c r="U337" s="646"/>
      <c r="V337" s="646"/>
      <c r="W337" s="646"/>
      <c r="X337" s="646"/>
      <c r="Y337" s="646"/>
      <c r="Z337" s="646"/>
      <c r="AA337" s="66"/>
      <c r="AB337" s="66"/>
      <c r="AC337" s="80"/>
    </row>
    <row r="338" spans="1:68" ht="27" customHeight="1" x14ac:dyDescent="0.25">
      <c r="A338" s="63" t="s">
        <v>549</v>
      </c>
      <c r="B338" s="63" t="s">
        <v>550</v>
      </c>
      <c r="C338" s="36">
        <v>4301051489</v>
      </c>
      <c r="D338" s="647">
        <v>4607091387919</v>
      </c>
      <c r="E338" s="647"/>
      <c r="F338" s="62">
        <v>1.35</v>
      </c>
      <c r="G338" s="37">
        <v>6</v>
      </c>
      <c r="H338" s="62">
        <v>8.1</v>
      </c>
      <c r="I338" s="62">
        <v>8.6189999999999998</v>
      </c>
      <c r="J338" s="37">
        <v>64</v>
      </c>
      <c r="K338" s="37" t="s">
        <v>119</v>
      </c>
      <c r="L338" s="37" t="s">
        <v>45</v>
      </c>
      <c r="M338" s="38" t="s">
        <v>105</v>
      </c>
      <c r="N338" s="38"/>
      <c r="O338" s="37">
        <v>45</v>
      </c>
      <c r="P338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649"/>
      <c r="R338" s="649"/>
      <c r="S338" s="649"/>
      <c r="T338" s="65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IFERROR(IF(Y338=0,"",ROUNDUP(Y338/H338,0)*0.01898),"")</f>
        <v/>
      </c>
      <c r="AA338" s="68" t="s">
        <v>45</v>
      </c>
      <c r="AB338" s="69" t="s">
        <v>45</v>
      </c>
      <c r="AC338" s="406" t="s">
        <v>551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552</v>
      </c>
      <c r="B339" s="63" t="s">
        <v>553</v>
      </c>
      <c r="C339" s="36">
        <v>4301051461</v>
      </c>
      <c r="D339" s="647">
        <v>4680115883604</v>
      </c>
      <c r="E339" s="647"/>
      <c r="F339" s="62">
        <v>0.35</v>
      </c>
      <c r="G339" s="37">
        <v>6</v>
      </c>
      <c r="H339" s="62">
        <v>2.1</v>
      </c>
      <c r="I339" s="62">
        <v>2.3519999999999999</v>
      </c>
      <c r="J339" s="37">
        <v>182</v>
      </c>
      <c r="K339" s="37" t="s">
        <v>90</v>
      </c>
      <c r="L339" s="37" t="s">
        <v>45</v>
      </c>
      <c r="M339" s="38" t="s">
        <v>89</v>
      </c>
      <c r="N339" s="38"/>
      <c r="O339" s="37">
        <v>45</v>
      </c>
      <c r="P339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649"/>
      <c r="R339" s="649"/>
      <c r="S339" s="649"/>
      <c r="T339" s="65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554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555</v>
      </c>
      <c r="B340" s="63" t="s">
        <v>556</v>
      </c>
      <c r="C340" s="36">
        <v>4301051864</v>
      </c>
      <c r="D340" s="647">
        <v>4680115883567</v>
      </c>
      <c r="E340" s="647"/>
      <c r="F340" s="62">
        <v>0.35</v>
      </c>
      <c r="G340" s="37">
        <v>6</v>
      </c>
      <c r="H340" s="62">
        <v>2.1</v>
      </c>
      <c r="I340" s="62">
        <v>2.34</v>
      </c>
      <c r="J340" s="37">
        <v>182</v>
      </c>
      <c r="K340" s="37" t="s">
        <v>90</v>
      </c>
      <c r="L340" s="37" t="s">
        <v>45</v>
      </c>
      <c r="M340" s="38" t="s">
        <v>105</v>
      </c>
      <c r="N340" s="38"/>
      <c r="O340" s="37">
        <v>40</v>
      </c>
      <c r="P340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649"/>
      <c r="R340" s="649"/>
      <c r="S340" s="649"/>
      <c r="T340" s="65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IFERROR(IF(Y340=0,"",ROUNDUP(Y340/H340,0)*0.00651),"")</f>
        <v/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654"/>
      <c r="B341" s="654"/>
      <c r="C341" s="654"/>
      <c r="D341" s="654"/>
      <c r="E341" s="654"/>
      <c r="F341" s="654"/>
      <c r="G341" s="654"/>
      <c r="H341" s="654"/>
      <c r="I341" s="654"/>
      <c r="J341" s="654"/>
      <c r="K341" s="654"/>
      <c r="L341" s="654"/>
      <c r="M341" s="654"/>
      <c r="N341" s="654"/>
      <c r="O341" s="655"/>
      <c r="P341" s="651" t="s">
        <v>40</v>
      </c>
      <c r="Q341" s="652"/>
      <c r="R341" s="652"/>
      <c r="S341" s="652"/>
      <c r="T341" s="652"/>
      <c r="U341" s="652"/>
      <c r="V341" s="653"/>
      <c r="W341" s="42" t="s">
        <v>39</v>
      </c>
      <c r="X341" s="43">
        <f>IFERROR(X338/H338,"0")+IFERROR(X339/H339,"0")+IFERROR(X340/H340,"0")</f>
        <v>0</v>
      </c>
      <c r="Y341" s="43">
        <f>IFERROR(Y338/H338,"0")+IFERROR(Y339/H339,"0")+IFERROR(Y340/H340,"0")</f>
        <v>0</v>
      </c>
      <c r="Z341" s="43">
        <f>IFERROR(IF(Z338="",0,Z338),"0")+IFERROR(IF(Z339="",0,Z339),"0")+IFERROR(IF(Z340="",0,Z340),"0")</f>
        <v>0</v>
      </c>
      <c r="AA341" s="67"/>
      <c r="AB341" s="67"/>
      <c r="AC341" s="67"/>
    </row>
    <row r="342" spans="1:68" x14ac:dyDescent="0.2">
      <c r="A342" s="654"/>
      <c r="B342" s="654"/>
      <c r="C342" s="654"/>
      <c r="D342" s="654"/>
      <c r="E342" s="654"/>
      <c r="F342" s="654"/>
      <c r="G342" s="654"/>
      <c r="H342" s="654"/>
      <c r="I342" s="654"/>
      <c r="J342" s="654"/>
      <c r="K342" s="654"/>
      <c r="L342" s="654"/>
      <c r="M342" s="654"/>
      <c r="N342" s="654"/>
      <c r="O342" s="655"/>
      <c r="P342" s="651" t="s">
        <v>40</v>
      </c>
      <c r="Q342" s="652"/>
      <c r="R342" s="652"/>
      <c r="S342" s="652"/>
      <c r="T342" s="652"/>
      <c r="U342" s="652"/>
      <c r="V342" s="653"/>
      <c r="W342" s="42" t="s">
        <v>0</v>
      </c>
      <c r="X342" s="43">
        <f>IFERROR(SUM(X338:X340),"0")</f>
        <v>0</v>
      </c>
      <c r="Y342" s="43">
        <f>IFERROR(SUM(Y338:Y340),"0")</f>
        <v>0</v>
      </c>
      <c r="Z342" s="42"/>
      <c r="AA342" s="67"/>
      <c r="AB342" s="67"/>
      <c r="AC342" s="67"/>
    </row>
    <row r="343" spans="1:68" ht="27.75" customHeight="1" x14ac:dyDescent="0.2">
      <c r="A343" s="644" t="s">
        <v>558</v>
      </c>
      <c r="B343" s="644"/>
      <c r="C343" s="644"/>
      <c r="D343" s="644"/>
      <c r="E343" s="644"/>
      <c r="F343" s="644"/>
      <c r="G343" s="644"/>
      <c r="H343" s="644"/>
      <c r="I343" s="644"/>
      <c r="J343" s="644"/>
      <c r="K343" s="644"/>
      <c r="L343" s="644"/>
      <c r="M343" s="644"/>
      <c r="N343" s="644"/>
      <c r="O343" s="644"/>
      <c r="P343" s="644"/>
      <c r="Q343" s="644"/>
      <c r="R343" s="644"/>
      <c r="S343" s="644"/>
      <c r="T343" s="644"/>
      <c r="U343" s="644"/>
      <c r="V343" s="644"/>
      <c r="W343" s="644"/>
      <c r="X343" s="644"/>
      <c r="Y343" s="644"/>
      <c r="Z343" s="644"/>
      <c r="AA343" s="54"/>
      <c r="AB343" s="54"/>
      <c r="AC343" s="54"/>
    </row>
    <row r="344" spans="1:68" ht="16.5" customHeight="1" x14ac:dyDescent="0.25">
      <c r="A344" s="645" t="s">
        <v>559</v>
      </c>
      <c r="B344" s="645"/>
      <c r="C344" s="645"/>
      <c r="D344" s="645"/>
      <c r="E344" s="645"/>
      <c r="F344" s="645"/>
      <c r="G344" s="645"/>
      <c r="H344" s="645"/>
      <c r="I344" s="645"/>
      <c r="J344" s="645"/>
      <c r="K344" s="645"/>
      <c r="L344" s="645"/>
      <c r="M344" s="645"/>
      <c r="N344" s="645"/>
      <c r="O344" s="645"/>
      <c r="P344" s="645"/>
      <c r="Q344" s="645"/>
      <c r="R344" s="645"/>
      <c r="S344" s="645"/>
      <c r="T344" s="645"/>
      <c r="U344" s="645"/>
      <c r="V344" s="645"/>
      <c r="W344" s="645"/>
      <c r="X344" s="645"/>
      <c r="Y344" s="645"/>
      <c r="Z344" s="645"/>
      <c r="AA344" s="65"/>
      <c r="AB344" s="65"/>
      <c r="AC344" s="79"/>
    </row>
    <row r="345" spans="1:68" ht="14.25" customHeight="1" x14ac:dyDescent="0.25">
      <c r="A345" s="646" t="s">
        <v>114</v>
      </c>
      <c r="B345" s="646"/>
      <c r="C345" s="646"/>
      <c r="D345" s="646"/>
      <c r="E345" s="646"/>
      <c r="F345" s="646"/>
      <c r="G345" s="646"/>
      <c r="H345" s="646"/>
      <c r="I345" s="646"/>
      <c r="J345" s="646"/>
      <c r="K345" s="646"/>
      <c r="L345" s="646"/>
      <c r="M345" s="646"/>
      <c r="N345" s="646"/>
      <c r="O345" s="646"/>
      <c r="P345" s="646"/>
      <c r="Q345" s="646"/>
      <c r="R345" s="646"/>
      <c r="S345" s="646"/>
      <c r="T345" s="646"/>
      <c r="U345" s="646"/>
      <c r="V345" s="646"/>
      <c r="W345" s="646"/>
      <c r="X345" s="646"/>
      <c r="Y345" s="646"/>
      <c r="Z345" s="646"/>
      <c r="AA345" s="66"/>
      <c r="AB345" s="66"/>
      <c r="AC345" s="80"/>
    </row>
    <row r="346" spans="1:68" ht="37.5" customHeight="1" x14ac:dyDescent="0.25">
      <c r="A346" s="63" t="s">
        <v>560</v>
      </c>
      <c r="B346" s="63" t="s">
        <v>561</v>
      </c>
      <c r="C346" s="36">
        <v>4301011869</v>
      </c>
      <c r="D346" s="647">
        <v>4680115884847</v>
      </c>
      <c r="E346" s="64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123</v>
      </c>
      <c r="M346" s="38" t="s">
        <v>83</v>
      </c>
      <c r="N346" s="38"/>
      <c r="O346" s="37">
        <v>60</v>
      </c>
      <c r="P346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649"/>
      <c r="R346" s="649"/>
      <c r="S346" s="649"/>
      <c r="T346" s="65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2" si="52">IFERROR(IF(X346="",0,CEILING((X346/$H346),1)*$H346),"")</f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562</v>
      </c>
      <c r="AG346" s="78"/>
      <c r="AJ346" s="84" t="s">
        <v>124</v>
      </c>
      <c r="AK346" s="84">
        <v>720</v>
      </c>
      <c r="BB346" s="413" t="s">
        <v>66</v>
      </c>
      <c r="BM346" s="78">
        <f t="shared" ref="BM346:BM352" si="53">IFERROR(X346*I346/H346,"0")</f>
        <v>0</v>
      </c>
      <c r="BN346" s="78">
        <f t="shared" ref="BN346:BN352" si="54">IFERROR(Y346*I346/H346,"0")</f>
        <v>0</v>
      </c>
      <c r="BO346" s="78">
        <f t="shared" ref="BO346:BO352" si="55">IFERROR(1/J346*(X346/H346),"0")</f>
        <v>0</v>
      </c>
      <c r="BP346" s="78">
        <f t="shared" ref="BP346:BP352" si="56">IFERROR(1/J346*(Y346/H346),"0")</f>
        <v>0</v>
      </c>
    </row>
    <row r="347" spans="1:68" ht="27" customHeight="1" x14ac:dyDescent="0.25">
      <c r="A347" s="63" t="s">
        <v>563</v>
      </c>
      <c r="B347" s="63" t="s">
        <v>564</v>
      </c>
      <c r="C347" s="36">
        <v>4301011870</v>
      </c>
      <c r="D347" s="647">
        <v>4680115884854</v>
      </c>
      <c r="E347" s="64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649"/>
      <c r="R347" s="649"/>
      <c r="S347" s="649"/>
      <c r="T347" s="65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565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ht="27" customHeight="1" x14ac:dyDescent="0.25">
      <c r="A348" s="63" t="s">
        <v>566</v>
      </c>
      <c r="B348" s="63" t="s">
        <v>567</v>
      </c>
      <c r="C348" s="36">
        <v>4301011832</v>
      </c>
      <c r="D348" s="647">
        <v>4607091383997</v>
      </c>
      <c r="E348" s="647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45</v>
      </c>
      <c r="M348" s="38" t="s">
        <v>105</v>
      </c>
      <c r="N348" s="38"/>
      <c r="O348" s="37">
        <v>60</v>
      </c>
      <c r="P348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649"/>
      <c r="R348" s="649"/>
      <c r="S348" s="649"/>
      <c r="T348" s="65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2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45</v>
      </c>
      <c r="AK348" s="84">
        <v>0</v>
      </c>
      <c r="BB348" s="417" t="s">
        <v>66</v>
      </c>
      <c r="BM348" s="78">
        <f t="shared" si="53"/>
        <v>0</v>
      </c>
      <c r="BN348" s="78">
        <f t="shared" si="54"/>
        <v>0</v>
      </c>
      <c r="BO348" s="78">
        <f t="shared" si="55"/>
        <v>0</v>
      </c>
      <c r="BP348" s="78">
        <f t="shared" si="56"/>
        <v>0</v>
      </c>
    </row>
    <row r="349" spans="1:68" ht="37.5" customHeight="1" x14ac:dyDescent="0.25">
      <c r="A349" s="63" t="s">
        <v>569</v>
      </c>
      <c r="B349" s="63" t="s">
        <v>570</v>
      </c>
      <c r="C349" s="36">
        <v>4301011867</v>
      </c>
      <c r="D349" s="647">
        <v>4680115884830</v>
      </c>
      <c r="E349" s="647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123</v>
      </c>
      <c r="M349" s="38" t="s">
        <v>83</v>
      </c>
      <c r="N349" s="38"/>
      <c r="O349" s="37">
        <v>60</v>
      </c>
      <c r="P349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649"/>
      <c r="R349" s="649"/>
      <c r="S349" s="649"/>
      <c r="T349" s="65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52"/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18" t="s">
        <v>571</v>
      </c>
      <c r="AG349" s="78"/>
      <c r="AJ349" s="84" t="s">
        <v>124</v>
      </c>
      <c r="AK349" s="84">
        <v>720</v>
      </c>
      <c r="BB349" s="419" t="s">
        <v>66</v>
      </c>
      <c r="BM349" s="78">
        <f t="shared" si="53"/>
        <v>0</v>
      </c>
      <c r="BN349" s="78">
        <f t="shared" si="54"/>
        <v>0</v>
      </c>
      <c r="BO349" s="78">
        <f t="shared" si="55"/>
        <v>0</v>
      </c>
      <c r="BP349" s="78">
        <f t="shared" si="56"/>
        <v>0</v>
      </c>
    </row>
    <row r="350" spans="1:68" ht="27" customHeight="1" x14ac:dyDescent="0.25">
      <c r="A350" s="63" t="s">
        <v>572</v>
      </c>
      <c r="B350" s="63" t="s">
        <v>573</v>
      </c>
      <c r="C350" s="36">
        <v>4301011433</v>
      </c>
      <c r="D350" s="647">
        <v>4680115882638</v>
      </c>
      <c r="E350" s="647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122</v>
      </c>
      <c r="L350" s="37" t="s">
        <v>45</v>
      </c>
      <c r="M350" s="38" t="s">
        <v>118</v>
      </c>
      <c r="N350" s="38"/>
      <c r="O350" s="37">
        <v>90</v>
      </c>
      <c r="P350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649"/>
      <c r="R350" s="649"/>
      <c r="S350" s="649"/>
      <c r="T350" s="65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5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3"/>
        <v>0</v>
      </c>
      <c r="BN350" s="78">
        <f t="shared" si="54"/>
        <v>0</v>
      </c>
      <c r="BO350" s="78">
        <f t="shared" si="55"/>
        <v>0</v>
      </c>
      <c r="BP350" s="78">
        <f t="shared" si="56"/>
        <v>0</v>
      </c>
    </row>
    <row r="351" spans="1:68" ht="27" customHeight="1" x14ac:dyDescent="0.25">
      <c r="A351" s="63" t="s">
        <v>575</v>
      </c>
      <c r="B351" s="63" t="s">
        <v>576</v>
      </c>
      <c r="C351" s="36">
        <v>4301011952</v>
      </c>
      <c r="D351" s="647">
        <v>4680115884922</v>
      </c>
      <c r="E351" s="647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649"/>
      <c r="R351" s="649"/>
      <c r="S351" s="649"/>
      <c r="T351" s="65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565</v>
      </c>
      <c r="AG351" s="78"/>
      <c r="AJ351" s="84" t="s">
        <v>45</v>
      </c>
      <c r="AK351" s="84">
        <v>0</v>
      </c>
      <c r="BB351" s="423" t="s">
        <v>66</v>
      </c>
      <c r="BM351" s="78">
        <f t="shared" si="53"/>
        <v>0</v>
      </c>
      <c r="BN351" s="78">
        <f t="shared" si="54"/>
        <v>0</v>
      </c>
      <c r="BO351" s="78">
        <f t="shared" si="55"/>
        <v>0</v>
      </c>
      <c r="BP351" s="78">
        <f t="shared" si="56"/>
        <v>0</v>
      </c>
    </row>
    <row r="352" spans="1:68" ht="37.5" customHeight="1" x14ac:dyDescent="0.25">
      <c r="A352" s="63" t="s">
        <v>577</v>
      </c>
      <c r="B352" s="63" t="s">
        <v>578</v>
      </c>
      <c r="C352" s="36">
        <v>4301011868</v>
      </c>
      <c r="D352" s="647">
        <v>4680115884861</v>
      </c>
      <c r="E352" s="647"/>
      <c r="F352" s="62">
        <v>0.5</v>
      </c>
      <c r="G352" s="37">
        <v>10</v>
      </c>
      <c r="H352" s="62">
        <v>5</v>
      </c>
      <c r="I352" s="62">
        <v>5.21</v>
      </c>
      <c r="J352" s="37">
        <v>132</v>
      </c>
      <c r="K352" s="37" t="s">
        <v>122</v>
      </c>
      <c r="L352" s="37" t="s">
        <v>45</v>
      </c>
      <c r="M352" s="38" t="s">
        <v>83</v>
      </c>
      <c r="N352" s="38"/>
      <c r="O352" s="37">
        <v>60</v>
      </c>
      <c r="P352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649"/>
      <c r="R352" s="649"/>
      <c r="S352" s="649"/>
      <c r="T352" s="65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2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571</v>
      </c>
      <c r="AG352" s="78"/>
      <c r="AJ352" s="84" t="s">
        <v>45</v>
      </c>
      <c r="AK352" s="84">
        <v>0</v>
      </c>
      <c r="BB352" s="425" t="s">
        <v>66</v>
      </c>
      <c r="BM352" s="78">
        <f t="shared" si="53"/>
        <v>0</v>
      </c>
      <c r="BN352" s="78">
        <f t="shared" si="54"/>
        <v>0</v>
      </c>
      <c r="BO352" s="78">
        <f t="shared" si="55"/>
        <v>0</v>
      </c>
      <c r="BP352" s="78">
        <f t="shared" si="56"/>
        <v>0</v>
      </c>
    </row>
    <row r="353" spans="1:68" x14ac:dyDescent="0.2">
      <c r="A353" s="654"/>
      <c r="B353" s="654"/>
      <c r="C353" s="654"/>
      <c r="D353" s="654"/>
      <c r="E353" s="654"/>
      <c r="F353" s="654"/>
      <c r="G353" s="654"/>
      <c r="H353" s="654"/>
      <c r="I353" s="654"/>
      <c r="J353" s="654"/>
      <c r="K353" s="654"/>
      <c r="L353" s="654"/>
      <c r="M353" s="654"/>
      <c r="N353" s="654"/>
      <c r="O353" s="655"/>
      <c r="P353" s="651" t="s">
        <v>40</v>
      </c>
      <c r="Q353" s="652"/>
      <c r="R353" s="652"/>
      <c r="S353" s="652"/>
      <c r="T353" s="652"/>
      <c r="U353" s="652"/>
      <c r="V353" s="653"/>
      <c r="W353" s="42" t="s">
        <v>39</v>
      </c>
      <c r="X353" s="43">
        <f>IFERROR(X346/H346,"0")+IFERROR(X347/H347,"0")+IFERROR(X348/H348,"0")+IFERROR(X349/H349,"0")+IFERROR(X350/H350,"0")+IFERROR(X351/H351,"0")+IFERROR(X352/H352,"0")</f>
        <v>0</v>
      </c>
      <c r="Y353" s="43">
        <f>IFERROR(Y346/H346,"0")+IFERROR(Y347/H347,"0")+IFERROR(Y348/H348,"0")+IFERROR(Y349/H349,"0")+IFERROR(Y350/H350,"0")+IFERROR(Y351/H351,"0")+IFERROR(Y352/H352,"0")</f>
        <v>0</v>
      </c>
      <c r="Z353" s="43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654"/>
      <c r="B354" s="654"/>
      <c r="C354" s="654"/>
      <c r="D354" s="654"/>
      <c r="E354" s="654"/>
      <c r="F354" s="654"/>
      <c r="G354" s="654"/>
      <c r="H354" s="654"/>
      <c r="I354" s="654"/>
      <c r="J354" s="654"/>
      <c r="K354" s="654"/>
      <c r="L354" s="654"/>
      <c r="M354" s="654"/>
      <c r="N354" s="654"/>
      <c r="O354" s="655"/>
      <c r="P354" s="651" t="s">
        <v>40</v>
      </c>
      <c r="Q354" s="652"/>
      <c r="R354" s="652"/>
      <c r="S354" s="652"/>
      <c r="T354" s="652"/>
      <c r="U354" s="652"/>
      <c r="V354" s="653"/>
      <c r="W354" s="42" t="s">
        <v>0</v>
      </c>
      <c r="X354" s="43">
        <f>IFERROR(SUM(X346:X352),"0")</f>
        <v>0</v>
      </c>
      <c r="Y354" s="43">
        <f>IFERROR(SUM(Y346:Y352),"0")</f>
        <v>0</v>
      </c>
      <c r="Z354" s="42"/>
      <c r="AA354" s="67"/>
      <c r="AB354" s="67"/>
      <c r="AC354" s="67"/>
    </row>
    <row r="355" spans="1:68" ht="14.25" customHeight="1" x14ac:dyDescent="0.25">
      <c r="A355" s="646" t="s">
        <v>148</v>
      </c>
      <c r="B355" s="646"/>
      <c r="C355" s="646"/>
      <c r="D355" s="646"/>
      <c r="E355" s="646"/>
      <c r="F355" s="646"/>
      <c r="G355" s="646"/>
      <c r="H355" s="646"/>
      <c r="I355" s="646"/>
      <c r="J355" s="646"/>
      <c r="K355" s="646"/>
      <c r="L355" s="646"/>
      <c r="M355" s="646"/>
      <c r="N355" s="646"/>
      <c r="O355" s="646"/>
      <c r="P355" s="646"/>
      <c r="Q355" s="646"/>
      <c r="R355" s="646"/>
      <c r="S355" s="646"/>
      <c r="T355" s="646"/>
      <c r="U355" s="646"/>
      <c r="V355" s="646"/>
      <c r="W355" s="646"/>
      <c r="X355" s="646"/>
      <c r="Y355" s="646"/>
      <c r="Z355" s="646"/>
      <c r="AA355" s="66"/>
      <c r="AB355" s="66"/>
      <c r="AC355" s="80"/>
    </row>
    <row r="356" spans="1:68" ht="27" customHeight="1" x14ac:dyDescent="0.25">
      <c r="A356" s="63" t="s">
        <v>579</v>
      </c>
      <c r="B356" s="63" t="s">
        <v>580</v>
      </c>
      <c r="C356" s="36">
        <v>4301020178</v>
      </c>
      <c r="D356" s="647">
        <v>4607091383980</v>
      </c>
      <c r="E356" s="647"/>
      <c r="F356" s="62">
        <v>2.5</v>
      </c>
      <c r="G356" s="37">
        <v>6</v>
      </c>
      <c r="H356" s="62">
        <v>15</v>
      </c>
      <c r="I356" s="62">
        <v>15.48</v>
      </c>
      <c r="J356" s="37">
        <v>48</v>
      </c>
      <c r="K356" s="37" t="s">
        <v>119</v>
      </c>
      <c r="L356" s="37" t="s">
        <v>123</v>
      </c>
      <c r="M356" s="38" t="s">
        <v>118</v>
      </c>
      <c r="N356" s="38"/>
      <c r="O356" s="37">
        <v>50</v>
      </c>
      <c r="P356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649"/>
      <c r="R356" s="649"/>
      <c r="S356" s="649"/>
      <c r="T356" s="650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26" t="s">
        <v>581</v>
      </c>
      <c r="AG356" s="78"/>
      <c r="AJ356" s="84" t="s">
        <v>124</v>
      </c>
      <c r="AK356" s="84">
        <v>720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16.5" customHeight="1" x14ac:dyDescent="0.25">
      <c r="A357" s="63" t="s">
        <v>582</v>
      </c>
      <c r="B357" s="63" t="s">
        <v>583</v>
      </c>
      <c r="C357" s="36">
        <v>4301020179</v>
      </c>
      <c r="D357" s="647">
        <v>4607091384178</v>
      </c>
      <c r="E357" s="647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122</v>
      </c>
      <c r="L357" s="37" t="s">
        <v>45</v>
      </c>
      <c r="M357" s="38" t="s">
        <v>118</v>
      </c>
      <c r="N357" s="38"/>
      <c r="O357" s="37">
        <v>50</v>
      </c>
      <c r="P357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649"/>
      <c r="R357" s="649"/>
      <c r="S357" s="649"/>
      <c r="T357" s="65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28" t="s">
        <v>581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4"/>
      <c r="B358" s="654"/>
      <c r="C358" s="654"/>
      <c r="D358" s="654"/>
      <c r="E358" s="654"/>
      <c r="F358" s="654"/>
      <c r="G358" s="654"/>
      <c r="H358" s="654"/>
      <c r="I358" s="654"/>
      <c r="J358" s="654"/>
      <c r="K358" s="654"/>
      <c r="L358" s="654"/>
      <c r="M358" s="654"/>
      <c r="N358" s="654"/>
      <c r="O358" s="655"/>
      <c r="P358" s="651" t="s">
        <v>40</v>
      </c>
      <c r="Q358" s="652"/>
      <c r="R358" s="652"/>
      <c r="S358" s="652"/>
      <c r="T358" s="652"/>
      <c r="U358" s="652"/>
      <c r="V358" s="653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4"/>
      <c r="B359" s="654"/>
      <c r="C359" s="654"/>
      <c r="D359" s="654"/>
      <c r="E359" s="654"/>
      <c r="F359" s="654"/>
      <c r="G359" s="654"/>
      <c r="H359" s="654"/>
      <c r="I359" s="654"/>
      <c r="J359" s="654"/>
      <c r="K359" s="654"/>
      <c r="L359" s="654"/>
      <c r="M359" s="654"/>
      <c r="N359" s="654"/>
      <c r="O359" s="655"/>
      <c r="P359" s="651" t="s">
        <v>40</v>
      </c>
      <c r="Q359" s="652"/>
      <c r="R359" s="652"/>
      <c r="S359" s="652"/>
      <c r="T359" s="652"/>
      <c r="U359" s="652"/>
      <c r="V359" s="653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6" t="s">
        <v>85</v>
      </c>
      <c r="B360" s="646"/>
      <c r="C360" s="646"/>
      <c r="D360" s="646"/>
      <c r="E360" s="646"/>
      <c r="F360" s="646"/>
      <c r="G360" s="646"/>
      <c r="H360" s="646"/>
      <c r="I360" s="646"/>
      <c r="J360" s="646"/>
      <c r="K360" s="646"/>
      <c r="L360" s="646"/>
      <c r="M360" s="646"/>
      <c r="N360" s="646"/>
      <c r="O360" s="646"/>
      <c r="P360" s="646"/>
      <c r="Q360" s="646"/>
      <c r="R360" s="646"/>
      <c r="S360" s="646"/>
      <c r="T360" s="646"/>
      <c r="U360" s="646"/>
      <c r="V360" s="646"/>
      <c r="W360" s="646"/>
      <c r="X360" s="646"/>
      <c r="Y360" s="646"/>
      <c r="Z360" s="646"/>
      <c r="AA360" s="66"/>
      <c r="AB360" s="66"/>
      <c r="AC360" s="80"/>
    </row>
    <row r="361" spans="1:68" ht="27" customHeight="1" x14ac:dyDescent="0.25">
      <c r="A361" s="63" t="s">
        <v>584</v>
      </c>
      <c r="B361" s="63" t="s">
        <v>585</v>
      </c>
      <c r="C361" s="36">
        <v>4301051903</v>
      </c>
      <c r="D361" s="647">
        <v>4607091383928</v>
      </c>
      <c r="E361" s="647"/>
      <c r="F361" s="62">
        <v>1.5</v>
      </c>
      <c r="G361" s="37">
        <v>6</v>
      </c>
      <c r="H361" s="62">
        <v>9</v>
      </c>
      <c r="I361" s="62">
        <v>9.5250000000000004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649"/>
      <c r="R361" s="649"/>
      <c r="S361" s="649"/>
      <c r="T361" s="65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586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587</v>
      </c>
      <c r="B362" s="63" t="s">
        <v>588</v>
      </c>
      <c r="C362" s="36">
        <v>4301051897</v>
      </c>
      <c r="D362" s="647">
        <v>4607091384260</v>
      </c>
      <c r="E362" s="647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40</v>
      </c>
      <c r="P362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649"/>
      <c r="R362" s="649"/>
      <c r="S362" s="649"/>
      <c r="T362" s="650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IFERROR(IF(Y362=0,"",ROUNDUP(Y362/H362,0)*0.01898),"")</f>
        <v/>
      </c>
      <c r="AA362" s="68" t="s">
        <v>45</v>
      </c>
      <c r="AB362" s="69" t="s">
        <v>45</v>
      </c>
      <c r="AC362" s="432" t="s">
        <v>589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x14ac:dyDescent="0.2">
      <c r="A363" s="654"/>
      <c r="B363" s="654"/>
      <c r="C363" s="654"/>
      <c r="D363" s="654"/>
      <c r="E363" s="654"/>
      <c r="F363" s="654"/>
      <c r="G363" s="654"/>
      <c r="H363" s="654"/>
      <c r="I363" s="654"/>
      <c r="J363" s="654"/>
      <c r="K363" s="654"/>
      <c r="L363" s="654"/>
      <c r="M363" s="654"/>
      <c r="N363" s="654"/>
      <c r="O363" s="655"/>
      <c r="P363" s="651" t="s">
        <v>40</v>
      </c>
      <c r="Q363" s="652"/>
      <c r="R363" s="652"/>
      <c r="S363" s="652"/>
      <c r="T363" s="652"/>
      <c r="U363" s="652"/>
      <c r="V363" s="653"/>
      <c r="W363" s="42" t="s">
        <v>39</v>
      </c>
      <c r="X363" s="43">
        <f>IFERROR(X361/H361,"0")+IFERROR(X362/H362,"0")</f>
        <v>0</v>
      </c>
      <c r="Y363" s="43">
        <f>IFERROR(Y361/H361,"0")+IFERROR(Y362/H362,"0")</f>
        <v>0</v>
      </c>
      <c r="Z363" s="43">
        <f>IFERROR(IF(Z361="",0,Z361),"0")+IFERROR(IF(Z362="",0,Z362),"0")</f>
        <v>0</v>
      </c>
      <c r="AA363" s="67"/>
      <c r="AB363" s="67"/>
      <c r="AC363" s="67"/>
    </row>
    <row r="364" spans="1:68" x14ac:dyDescent="0.2">
      <c r="A364" s="654"/>
      <c r="B364" s="654"/>
      <c r="C364" s="654"/>
      <c r="D364" s="654"/>
      <c r="E364" s="654"/>
      <c r="F364" s="654"/>
      <c r="G364" s="654"/>
      <c r="H364" s="654"/>
      <c r="I364" s="654"/>
      <c r="J364" s="654"/>
      <c r="K364" s="654"/>
      <c r="L364" s="654"/>
      <c r="M364" s="654"/>
      <c r="N364" s="654"/>
      <c r="O364" s="655"/>
      <c r="P364" s="651" t="s">
        <v>40</v>
      </c>
      <c r="Q364" s="652"/>
      <c r="R364" s="652"/>
      <c r="S364" s="652"/>
      <c r="T364" s="652"/>
      <c r="U364" s="652"/>
      <c r="V364" s="653"/>
      <c r="W364" s="42" t="s">
        <v>0</v>
      </c>
      <c r="X364" s="43">
        <f>IFERROR(SUM(X361:X362),"0")</f>
        <v>0</v>
      </c>
      <c r="Y364" s="43">
        <f>IFERROR(SUM(Y361:Y362),"0")</f>
        <v>0</v>
      </c>
      <c r="Z364" s="42"/>
      <c r="AA364" s="67"/>
      <c r="AB364" s="67"/>
      <c r="AC364" s="67"/>
    </row>
    <row r="365" spans="1:68" ht="14.25" customHeight="1" x14ac:dyDescent="0.25">
      <c r="A365" s="646" t="s">
        <v>183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6"/>
      <c r="AB365" s="66"/>
      <c r="AC365" s="80"/>
    </row>
    <row r="366" spans="1:68" ht="27" customHeight="1" x14ac:dyDescent="0.25">
      <c r="A366" s="63" t="s">
        <v>590</v>
      </c>
      <c r="B366" s="63" t="s">
        <v>591</v>
      </c>
      <c r="C366" s="36">
        <v>4301060439</v>
      </c>
      <c r="D366" s="647">
        <v>4607091384673</v>
      </c>
      <c r="E366" s="647"/>
      <c r="F366" s="62">
        <v>1.5</v>
      </c>
      <c r="G366" s="37">
        <v>6</v>
      </c>
      <c r="H366" s="62">
        <v>9</v>
      </c>
      <c r="I366" s="62">
        <v>9.5190000000000001</v>
      </c>
      <c r="J366" s="37">
        <v>64</v>
      </c>
      <c r="K366" s="37" t="s">
        <v>119</v>
      </c>
      <c r="L366" s="37" t="s">
        <v>45</v>
      </c>
      <c r="M366" s="38" t="s">
        <v>89</v>
      </c>
      <c r="N366" s="38"/>
      <c r="O366" s="37">
        <v>30</v>
      </c>
      <c r="P366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649"/>
      <c r="R366" s="649"/>
      <c r="S366" s="649"/>
      <c r="T366" s="650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4" t="s">
        <v>592</v>
      </c>
      <c r="AG366" s="78"/>
      <c r="AJ366" s="84" t="s">
        <v>45</v>
      </c>
      <c r="AK366" s="84">
        <v>0</v>
      </c>
      <c r="BB366" s="435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x14ac:dyDescent="0.2">
      <c r="A367" s="654"/>
      <c r="B367" s="654"/>
      <c r="C367" s="654"/>
      <c r="D367" s="654"/>
      <c r="E367" s="654"/>
      <c r="F367" s="654"/>
      <c r="G367" s="654"/>
      <c r="H367" s="654"/>
      <c r="I367" s="654"/>
      <c r="J367" s="654"/>
      <c r="K367" s="654"/>
      <c r="L367" s="654"/>
      <c r="M367" s="654"/>
      <c r="N367" s="654"/>
      <c r="O367" s="655"/>
      <c r="P367" s="651" t="s">
        <v>40</v>
      </c>
      <c r="Q367" s="652"/>
      <c r="R367" s="652"/>
      <c r="S367" s="652"/>
      <c r="T367" s="652"/>
      <c r="U367" s="652"/>
      <c r="V367" s="653"/>
      <c r="W367" s="42" t="s">
        <v>39</v>
      </c>
      <c r="X367" s="43">
        <f>IFERROR(X366/H366,"0")</f>
        <v>0</v>
      </c>
      <c r="Y367" s="43">
        <f>IFERROR(Y366/H366,"0")</f>
        <v>0</v>
      </c>
      <c r="Z367" s="43">
        <f>IFERROR(IF(Z366="",0,Z366),"0")</f>
        <v>0</v>
      </c>
      <c r="AA367" s="67"/>
      <c r="AB367" s="67"/>
      <c r="AC367" s="67"/>
    </row>
    <row r="368" spans="1:68" x14ac:dyDescent="0.2">
      <c r="A368" s="654"/>
      <c r="B368" s="654"/>
      <c r="C368" s="654"/>
      <c r="D368" s="654"/>
      <c r="E368" s="654"/>
      <c r="F368" s="654"/>
      <c r="G368" s="654"/>
      <c r="H368" s="654"/>
      <c r="I368" s="654"/>
      <c r="J368" s="654"/>
      <c r="K368" s="654"/>
      <c r="L368" s="654"/>
      <c r="M368" s="654"/>
      <c r="N368" s="654"/>
      <c r="O368" s="655"/>
      <c r="P368" s="651" t="s">
        <v>40</v>
      </c>
      <c r="Q368" s="652"/>
      <c r="R368" s="652"/>
      <c r="S368" s="652"/>
      <c r="T368" s="652"/>
      <c r="U368" s="652"/>
      <c r="V368" s="653"/>
      <c r="W368" s="42" t="s">
        <v>0</v>
      </c>
      <c r="X368" s="43">
        <f>IFERROR(SUM(X366:X366),"0")</f>
        <v>0</v>
      </c>
      <c r="Y368" s="43">
        <f>IFERROR(SUM(Y366:Y366),"0")</f>
        <v>0</v>
      </c>
      <c r="Z368" s="42"/>
      <c r="AA368" s="67"/>
      <c r="AB368" s="67"/>
      <c r="AC368" s="67"/>
    </row>
    <row r="369" spans="1:68" ht="16.5" customHeight="1" x14ac:dyDescent="0.25">
      <c r="A369" s="645" t="s">
        <v>593</v>
      </c>
      <c r="B369" s="645"/>
      <c r="C369" s="645"/>
      <c r="D369" s="645"/>
      <c r="E369" s="645"/>
      <c r="F369" s="645"/>
      <c r="G369" s="645"/>
      <c r="H369" s="645"/>
      <c r="I369" s="645"/>
      <c r="J369" s="645"/>
      <c r="K369" s="645"/>
      <c r="L369" s="645"/>
      <c r="M369" s="645"/>
      <c r="N369" s="645"/>
      <c r="O369" s="645"/>
      <c r="P369" s="645"/>
      <c r="Q369" s="645"/>
      <c r="R369" s="645"/>
      <c r="S369" s="645"/>
      <c r="T369" s="645"/>
      <c r="U369" s="645"/>
      <c r="V369" s="645"/>
      <c r="W369" s="645"/>
      <c r="X369" s="645"/>
      <c r="Y369" s="645"/>
      <c r="Z369" s="645"/>
      <c r="AA369" s="65"/>
      <c r="AB369" s="65"/>
      <c r="AC369" s="79"/>
    </row>
    <row r="370" spans="1:68" ht="14.25" customHeight="1" x14ac:dyDescent="0.25">
      <c r="A370" s="646" t="s">
        <v>114</v>
      </c>
      <c r="B370" s="646"/>
      <c r="C370" s="646"/>
      <c r="D370" s="646"/>
      <c r="E370" s="646"/>
      <c r="F370" s="646"/>
      <c r="G370" s="646"/>
      <c r="H370" s="646"/>
      <c r="I370" s="646"/>
      <c r="J370" s="646"/>
      <c r="K370" s="646"/>
      <c r="L370" s="646"/>
      <c r="M370" s="646"/>
      <c r="N370" s="646"/>
      <c r="O370" s="646"/>
      <c r="P370" s="646"/>
      <c r="Q370" s="646"/>
      <c r="R370" s="646"/>
      <c r="S370" s="646"/>
      <c r="T370" s="646"/>
      <c r="U370" s="646"/>
      <c r="V370" s="646"/>
      <c r="W370" s="646"/>
      <c r="X370" s="646"/>
      <c r="Y370" s="646"/>
      <c r="Z370" s="646"/>
      <c r="AA370" s="66"/>
      <c r="AB370" s="66"/>
      <c r="AC370" s="80"/>
    </row>
    <row r="371" spans="1:68" ht="37.5" customHeight="1" x14ac:dyDescent="0.25">
      <c r="A371" s="63" t="s">
        <v>594</v>
      </c>
      <c r="B371" s="63" t="s">
        <v>595</v>
      </c>
      <c r="C371" s="36">
        <v>4301011873</v>
      </c>
      <c r="D371" s="647">
        <v>4680115881907</v>
      </c>
      <c r="E371" s="647"/>
      <c r="F371" s="62">
        <v>1.8</v>
      </c>
      <c r="G371" s="37">
        <v>6</v>
      </c>
      <c r="H371" s="62">
        <v>10.8</v>
      </c>
      <c r="I371" s="62">
        <v>11.234999999999999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649"/>
      <c r="R371" s="649"/>
      <c r="S371" s="649"/>
      <c r="T371" s="65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IFERROR(IF(Y371=0,"",ROUNDUP(Y371/H371,0)*0.01898),"")</f>
        <v/>
      </c>
      <c r="AA371" s="68" t="s">
        <v>45</v>
      </c>
      <c r="AB371" s="69" t="s">
        <v>45</v>
      </c>
      <c r="AC371" s="436" t="s">
        <v>596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597</v>
      </c>
      <c r="B372" s="63" t="s">
        <v>598</v>
      </c>
      <c r="C372" s="36">
        <v>4301011874</v>
      </c>
      <c r="D372" s="647">
        <v>4680115884892</v>
      </c>
      <c r="E372" s="647"/>
      <c r="F372" s="62">
        <v>1.8</v>
      </c>
      <c r="G372" s="37">
        <v>6</v>
      </c>
      <c r="H372" s="62">
        <v>10.8</v>
      </c>
      <c r="I372" s="62">
        <v>11.234999999999999</v>
      </c>
      <c r="J372" s="37">
        <v>64</v>
      </c>
      <c r="K372" s="37" t="s">
        <v>119</v>
      </c>
      <c r="L372" s="37" t="s">
        <v>45</v>
      </c>
      <c r="M372" s="38" t="s">
        <v>83</v>
      </c>
      <c r="N372" s="38"/>
      <c r="O372" s="37">
        <v>60</v>
      </c>
      <c r="P372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649"/>
      <c r="R372" s="649"/>
      <c r="S372" s="649"/>
      <c r="T372" s="65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IFERROR(IF(Y372=0,"",ROUNDUP(Y372/H372,0)*0.01898),"")</f>
        <v/>
      </c>
      <c r="AA372" s="68" t="s">
        <v>45</v>
      </c>
      <c r="AB372" s="69" t="s">
        <v>45</v>
      </c>
      <c r="AC372" s="438" t="s">
        <v>599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37.5" customHeight="1" x14ac:dyDescent="0.25">
      <c r="A373" s="63" t="s">
        <v>600</v>
      </c>
      <c r="B373" s="63" t="s">
        <v>601</v>
      </c>
      <c r="C373" s="36">
        <v>4301011875</v>
      </c>
      <c r="D373" s="647">
        <v>4680115884885</v>
      </c>
      <c r="E373" s="647"/>
      <c r="F373" s="62">
        <v>0.8</v>
      </c>
      <c r="G373" s="37">
        <v>15</v>
      </c>
      <c r="H373" s="62">
        <v>12</v>
      </c>
      <c r="I373" s="62">
        <v>12.435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649"/>
      <c r="R373" s="649"/>
      <c r="S373" s="649"/>
      <c r="T373" s="65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599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602</v>
      </c>
      <c r="B374" s="63" t="s">
        <v>603</v>
      </c>
      <c r="C374" s="36">
        <v>4301011871</v>
      </c>
      <c r="D374" s="647">
        <v>4680115884908</v>
      </c>
      <c r="E374" s="647"/>
      <c r="F374" s="62">
        <v>0.4</v>
      </c>
      <c r="G374" s="37">
        <v>10</v>
      </c>
      <c r="H374" s="62">
        <v>4</v>
      </c>
      <c r="I374" s="62">
        <v>4.21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60</v>
      </c>
      <c r="P374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649"/>
      <c r="R374" s="649"/>
      <c r="S374" s="649"/>
      <c r="T374" s="65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42" t="s">
        <v>599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54"/>
      <c r="B375" s="654"/>
      <c r="C375" s="654"/>
      <c r="D375" s="654"/>
      <c r="E375" s="654"/>
      <c r="F375" s="654"/>
      <c r="G375" s="654"/>
      <c r="H375" s="654"/>
      <c r="I375" s="654"/>
      <c r="J375" s="654"/>
      <c r="K375" s="654"/>
      <c r="L375" s="654"/>
      <c r="M375" s="654"/>
      <c r="N375" s="654"/>
      <c r="O375" s="655"/>
      <c r="P375" s="651" t="s">
        <v>40</v>
      </c>
      <c r="Q375" s="652"/>
      <c r="R375" s="652"/>
      <c r="S375" s="652"/>
      <c r="T375" s="652"/>
      <c r="U375" s="652"/>
      <c r="V375" s="65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654"/>
      <c r="B376" s="654"/>
      <c r="C376" s="654"/>
      <c r="D376" s="654"/>
      <c r="E376" s="654"/>
      <c r="F376" s="654"/>
      <c r="G376" s="654"/>
      <c r="H376" s="654"/>
      <c r="I376" s="654"/>
      <c r="J376" s="654"/>
      <c r="K376" s="654"/>
      <c r="L376" s="654"/>
      <c r="M376" s="654"/>
      <c r="N376" s="654"/>
      <c r="O376" s="655"/>
      <c r="P376" s="651" t="s">
        <v>40</v>
      </c>
      <c r="Q376" s="652"/>
      <c r="R376" s="652"/>
      <c r="S376" s="652"/>
      <c r="T376" s="652"/>
      <c r="U376" s="652"/>
      <c r="V376" s="65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646" t="s">
        <v>78</v>
      </c>
      <c r="B377" s="646"/>
      <c r="C377" s="646"/>
      <c r="D377" s="646"/>
      <c r="E377" s="646"/>
      <c r="F377" s="646"/>
      <c r="G377" s="646"/>
      <c r="H377" s="646"/>
      <c r="I377" s="646"/>
      <c r="J377" s="646"/>
      <c r="K377" s="646"/>
      <c r="L377" s="646"/>
      <c r="M377" s="646"/>
      <c r="N377" s="646"/>
      <c r="O377" s="646"/>
      <c r="P377" s="646"/>
      <c r="Q377" s="646"/>
      <c r="R377" s="646"/>
      <c r="S377" s="646"/>
      <c r="T377" s="646"/>
      <c r="U377" s="646"/>
      <c r="V377" s="646"/>
      <c r="W377" s="646"/>
      <c r="X377" s="646"/>
      <c r="Y377" s="646"/>
      <c r="Z377" s="646"/>
      <c r="AA377" s="66"/>
      <c r="AB377" s="66"/>
      <c r="AC377" s="80"/>
    </row>
    <row r="378" spans="1:68" ht="27" customHeight="1" x14ac:dyDescent="0.25">
      <c r="A378" s="63" t="s">
        <v>604</v>
      </c>
      <c r="B378" s="63" t="s">
        <v>605</v>
      </c>
      <c r="C378" s="36">
        <v>4301031303</v>
      </c>
      <c r="D378" s="647">
        <v>4607091384802</v>
      </c>
      <c r="E378" s="647"/>
      <c r="F378" s="62">
        <v>0.73</v>
      </c>
      <c r="G378" s="37">
        <v>6</v>
      </c>
      <c r="H378" s="62">
        <v>4.38</v>
      </c>
      <c r="I378" s="62">
        <v>4.6500000000000004</v>
      </c>
      <c r="J378" s="37">
        <v>132</v>
      </c>
      <c r="K378" s="37" t="s">
        <v>122</v>
      </c>
      <c r="L378" s="37" t="s">
        <v>45</v>
      </c>
      <c r="M378" s="38" t="s">
        <v>83</v>
      </c>
      <c r="N378" s="38"/>
      <c r="O378" s="37">
        <v>35</v>
      </c>
      <c r="P378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649"/>
      <c r="R378" s="649"/>
      <c r="S378" s="649"/>
      <c r="T378" s="650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IFERROR(IF(Y378=0,"",ROUNDUP(Y378/H378,0)*0.00902),"")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4"/>
      <c r="B379" s="654"/>
      <c r="C379" s="654"/>
      <c r="D379" s="654"/>
      <c r="E379" s="654"/>
      <c r="F379" s="654"/>
      <c r="G379" s="654"/>
      <c r="H379" s="654"/>
      <c r="I379" s="654"/>
      <c r="J379" s="654"/>
      <c r="K379" s="654"/>
      <c r="L379" s="654"/>
      <c r="M379" s="654"/>
      <c r="N379" s="654"/>
      <c r="O379" s="655"/>
      <c r="P379" s="651" t="s">
        <v>40</v>
      </c>
      <c r="Q379" s="652"/>
      <c r="R379" s="652"/>
      <c r="S379" s="652"/>
      <c r="T379" s="652"/>
      <c r="U379" s="652"/>
      <c r="V379" s="653"/>
      <c r="W379" s="42" t="s">
        <v>39</v>
      </c>
      <c r="X379" s="43">
        <f>IFERROR(X378/H378,"0")</f>
        <v>0</v>
      </c>
      <c r="Y379" s="43">
        <f>IFERROR(Y378/H378,"0")</f>
        <v>0</v>
      </c>
      <c r="Z379" s="43">
        <f>IFERROR(IF(Z378="",0,Z378),"0")</f>
        <v>0</v>
      </c>
      <c r="AA379" s="67"/>
      <c r="AB379" s="67"/>
      <c r="AC379" s="67"/>
    </row>
    <row r="380" spans="1:68" x14ac:dyDescent="0.2">
      <c r="A380" s="654"/>
      <c r="B380" s="654"/>
      <c r="C380" s="654"/>
      <c r="D380" s="654"/>
      <c r="E380" s="654"/>
      <c r="F380" s="654"/>
      <c r="G380" s="654"/>
      <c r="H380" s="654"/>
      <c r="I380" s="654"/>
      <c r="J380" s="654"/>
      <c r="K380" s="654"/>
      <c r="L380" s="654"/>
      <c r="M380" s="654"/>
      <c r="N380" s="654"/>
      <c r="O380" s="655"/>
      <c r="P380" s="651" t="s">
        <v>40</v>
      </c>
      <c r="Q380" s="652"/>
      <c r="R380" s="652"/>
      <c r="S380" s="652"/>
      <c r="T380" s="652"/>
      <c r="U380" s="652"/>
      <c r="V380" s="653"/>
      <c r="W380" s="42" t="s">
        <v>0</v>
      </c>
      <c r="X380" s="43">
        <f>IFERROR(SUM(X378:X378),"0")</f>
        <v>0</v>
      </c>
      <c r="Y380" s="43">
        <f>IFERROR(SUM(Y378:Y378),"0")</f>
        <v>0</v>
      </c>
      <c r="Z380" s="42"/>
      <c r="AA380" s="67"/>
      <c r="AB380" s="67"/>
      <c r="AC380" s="67"/>
    </row>
    <row r="381" spans="1:68" ht="14.25" customHeight="1" x14ac:dyDescent="0.25">
      <c r="A381" s="646" t="s">
        <v>85</v>
      </c>
      <c r="B381" s="646"/>
      <c r="C381" s="646"/>
      <c r="D381" s="646"/>
      <c r="E381" s="646"/>
      <c r="F381" s="646"/>
      <c r="G381" s="646"/>
      <c r="H381" s="646"/>
      <c r="I381" s="646"/>
      <c r="J381" s="646"/>
      <c r="K381" s="646"/>
      <c r="L381" s="646"/>
      <c r="M381" s="646"/>
      <c r="N381" s="646"/>
      <c r="O381" s="646"/>
      <c r="P381" s="646"/>
      <c r="Q381" s="646"/>
      <c r="R381" s="646"/>
      <c r="S381" s="646"/>
      <c r="T381" s="646"/>
      <c r="U381" s="646"/>
      <c r="V381" s="646"/>
      <c r="W381" s="646"/>
      <c r="X381" s="646"/>
      <c r="Y381" s="646"/>
      <c r="Z381" s="646"/>
      <c r="AA381" s="66"/>
      <c r="AB381" s="66"/>
      <c r="AC381" s="80"/>
    </row>
    <row r="382" spans="1:68" ht="27" customHeight="1" x14ac:dyDescent="0.25">
      <c r="A382" s="63" t="s">
        <v>607</v>
      </c>
      <c r="B382" s="63" t="s">
        <v>608</v>
      </c>
      <c r="C382" s="36">
        <v>4301051899</v>
      </c>
      <c r="D382" s="647">
        <v>4607091384246</v>
      </c>
      <c r="E382" s="647"/>
      <c r="F382" s="62">
        <v>1.5</v>
      </c>
      <c r="G382" s="37">
        <v>6</v>
      </c>
      <c r="H382" s="62">
        <v>9</v>
      </c>
      <c r="I382" s="62">
        <v>9.5190000000000001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649"/>
      <c r="R382" s="649"/>
      <c r="S382" s="649"/>
      <c r="T382" s="65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609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610</v>
      </c>
      <c r="B383" s="63" t="s">
        <v>611</v>
      </c>
      <c r="C383" s="36">
        <v>4301051660</v>
      </c>
      <c r="D383" s="647">
        <v>4607091384253</v>
      </c>
      <c r="E383" s="647"/>
      <c r="F383" s="62">
        <v>0.4</v>
      </c>
      <c r="G383" s="37">
        <v>6</v>
      </c>
      <c r="H383" s="62">
        <v>2.4</v>
      </c>
      <c r="I383" s="62">
        <v>2.6640000000000001</v>
      </c>
      <c r="J383" s="37">
        <v>182</v>
      </c>
      <c r="K383" s="37" t="s">
        <v>90</v>
      </c>
      <c r="L383" s="37" t="s">
        <v>45</v>
      </c>
      <c r="M383" s="38" t="s">
        <v>89</v>
      </c>
      <c r="N383" s="38"/>
      <c r="O383" s="37">
        <v>40</v>
      </c>
      <c r="P383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649"/>
      <c r="R383" s="649"/>
      <c r="S383" s="649"/>
      <c r="T383" s="65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48" t="s">
        <v>609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654"/>
      <c r="B384" s="654"/>
      <c r="C384" s="654"/>
      <c r="D384" s="654"/>
      <c r="E384" s="654"/>
      <c r="F384" s="654"/>
      <c r="G384" s="654"/>
      <c r="H384" s="654"/>
      <c r="I384" s="654"/>
      <c r="J384" s="654"/>
      <c r="K384" s="654"/>
      <c r="L384" s="654"/>
      <c r="M384" s="654"/>
      <c r="N384" s="654"/>
      <c r="O384" s="655"/>
      <c r="P384" s="651" t="s">
        <v>40</v>
      </c>
      <c r="Q384" s="652"/>
      <c r="R384" s="652"/>
      <c r="S384" s="652"/>
      <c r="T384" s="652"/>
      <c r="U384" s="652"/>
      <c r="V384" s="653"/>
      <c r="W384" s="42" t="s">
        <v>39</v>
      </c>
      <c r="X384" s="43">
        <f>IFERROR(X382/H382,"0")+IFERROR(X383/H383,"0")</f>
        <v>0</v>
      </c>
      <c r="Y384" s="43">
        <f>IFERROR(Y382/H382,"0")+IFERROR(Y383/H383,"0")</f>
        <v>0</v>
      </c>
      <c r="Z384" s="43">
        <f>IFERROR(IF(Z382="",0,Z382),"0")+IFERROR(IF(Z383="",0,Z383),"0")</f>
        <v>0</v>
      </c>
      <c r="AA384" s="67"/>
      <c r="AB384" s="67"/>
      <c r="AC384" s="67"/>
    </row>
    <row r="385" spans="1:68" x14ac:dyDescent="0.2">
      <c r="A385" s="654"/>
      <c r="B385" s="654"/>
      <c r="C385" s="654"/>
      <c r="D385" s="654"/>
      <c r="E385" s="654"/>
      <c r="F385" s="654"/>
      <c r="G385" s="654"/>
      <c r="H385" s="654"/>
      <c r="I385" s="654"/>
      <c r="J385" s="654"/>
      <c r="K385" s="654"/>
      <c r="L385" s="654"/>
      <c r="M385" s="654"/>
      <c r="N385" s="654"/>
      <c r="O385" s="655"/>
      <c r="P385" s="651" t="s">
        <v>40</v>
      </c>
      <c r="Q385" s="652"/>
      <c r="R385" s="652"/>
      <c r="S385" s="652"/>
      <c r="T385" s="652"/>
      <c r="U385" s="652"/>
      <c r="V385" s="653"/>
      <c r="W385" s="42" t="s">
        <v>0</v>
      </c>
      <c r="X385" s="43">
        <f>IFERROR(SUM(X382:X383),"0")</f>
        <v>0</v>
      </c>
      <c r="Y385" s="43">
        <f>IFERROR(SUM(Y382:Y383),"0")</f>
        <v>0</v>
      </c>
      <c r="Z385" s="42"/>
      <c r="AA385" s="67"/>
      <c r="AB385" s="67"/>
      <c r="AC385" s="67"/>
    </row>
    <row r="386" spans="1:68" ht="14.25" customHeight="1" x14ac:dyDescent="0.25">
      <c r="A386" s="646" t="s">
        <v>183</v>
      </c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6"/>
      <c r="P386" s="646"/>
      <c r="Q386" s="646"/>
      <c r="R386" s="646"/>
      <c r="S386" s="646"/>
      <c r="T386" s="646"/>
      <c r="U386" s="646"/>
      <c r="V386" s="646"/>
      <c r="W386" s="646"/>
      <c r="X386" s="646"/>
      <c r="Y386" s="646"/>
      <c r="Z386" s="646"/>
      <c r="AA386" s="66"/>
      <c r="AB386" s="66"/>
      <c r="AC386" s="80"/>
    </row>
    <row r="387" spans="1:68" ht="27" customHeight="1" x14ac:dyDescent="0.25">
      <c r="A387" s="63" t="s">
        <v>612</v>
      </c>
      <c r="B387" s="63" t="s">
        <v>613</v>
      </c>
      <c r="C387" s="36">
        <v>4301060441</v>
      </c>
      <c r="D387" s="647">
        <v>4607091389357</v>
      </c>
      <c r="E387" s="647"/>
      <c r="F387" s="62">
        <v>1.5</v>
      </c>
      <c r="G387" s="37">
        <v>6</v>
      </c>
      <c r="H387" s="62">
        <v>9</v>
      </c>
      <c r="I387" s="62">
        <v>9.4350000000000005</v>
      </c>
      <c r="J387" s="37">
        <v>64</v>
      </c>
      <c r="K387" s="37" t="s">
        <v>119</v>
      </c>
      <c r="L387" s="37" t="s">
        <v>45</v>
      </c>
      <c r="M387" s="38" t="s">
        <v>89</v>
      </c>
      <c r="N387" s="38"/>
      <c r="O387" s="37">
        <v>40</v>
      </c>
      <c r="P387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649"/>
      <c r="R387" s="649"/>
      <c r="S387" s="649"/>
      <c r="T387" s="65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IFERROR(IF(Y387=0,"",ROUNDUP(Y387/H387,0)*0.01898),"")</f>
        <v/>
      </c>
      <c r="AA387" s="68" t="s">
        <v>45</v>
      </c>
      <c r="AB387" s="69" t="s">
        <v>45</v>
      </c>
      <c r="AC387" s="450" t="s">
        <v>614</v>
      </c>
      <c r="AG387" s="78"/>
      <c r="AJ387" s="84" t="s">
        <v>45</v>
      </c>
      <c r="AK387" s="84">
        <v>0</v>
      </c>
      <c r="BB387" s="451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654"/>
      <c r="B388" s="654"/>
      <c r="C388" s="654"/>
      <c r="D388" s="654"/>
      <c r="E388" s="654"/>
      <c r="F388" s="654"/>
      <c r="G388" s="654"/>
      <c r="H388" s="654"/>
      <c r="I388" s="654"/>
      <c r="J388" s="654"/>
      <c r="K388" s="654"/>
      <c r="L388" s="654"/>
      <c r="M388" s="654"/>
      <c r="N388" s="654"/>
      <c r="O388" s="655"/>
      <c r="P388" s="651" t="s">
        <v>40</v>
      </c>
      <c r="Q388" s="652"/>
      <c r="R388" s="652"/>
      <c r="S388" s="652"/>
      <c r="T388" s="652"/>
      <c r="U388" s="652"/>
      <c r="V388" s="653"/>
      <c r="W388" s="42" t="s">
        <v>39</v>
      </c>
      <c r="X388" s="43">
        <f>IFERROR(X387/H387,"0")</f>
        <v>0</v>
      </c>
      <c r="Y388" s="43">
        <f>IFERROR(Y387/H387,"0")</f>
        <v>0</v>
      </c>
      <c r="Z388" s="43">
        <f>IFERROR(IF(Z387="",0,Z387),"0")</f>
        <v>0</v>
      </c>
      <c r="AA388" s="67"/>
      <c r="AB388" s="67"/>
      <c r="AC388" s="67"/>
    </row>
    <row r="389" spans="1:68" x14ac:dyDescent="0.2">
      <c r="A389" s="654"/>
      <c r="B389" s="654"/>
      <c r="C389" s="654"/>
      <c r="D389" s="654"/>
      <c r="E389" s="654"/>
      <c r="F389" s="654"/>
      <c r="G389" s="654"/>
      <c r="H389" s="654"/>
      <c r="I389" s="654"/>
      <c r="J389" s="654"/>
      <c r="K389" s="654"/>
      <c r="L389" s="654"/>
      <c r="M389" s="654"/>
      <c r="N389" s="654"/>
      <c r="O389" s="655"/>
      <c r="P389" s="651" t="s">
        <v>40</v>
      </c>
      <c r="Q389" s="652"/>
      <c r="R389" s="652"/>
      <c r="S389" s="652"/>
      <c r="T389" s="652"/>
      <c r="U389" s="652"/>
      <c r="V389" s="653"/>
      <c r="W389" s="42" t="s">
        <v>0</v>
      </c>
      <c r="X389" s="43">
        <f>IFERROR(SUM(X387:X387),"0")</f>
        <v>0</v>
      </c>
      <c r="Y389" s="43">
        <f>IFERROR(SUM(Y387:Y387),"0")</f>
        <v>0</v>
      </c>
      <c r="Z389" s="42"/>
      <c r="AA389" s="67"/>
      <c r="AB389" s="67"/>
      <c r="AC389" s="67"/>
    </row>
    <row r="390" spans="1:68" ht="27.75" customHeight="1" x14ac:dyDescent="0.2">
      <c r="A390" s="644" t="s">
        <v>615</v>
      </c>
      <c r="B390" s="644"/>
      <c r="C390" s="644"/>
      <c r="D390" s="644"/>
      <c r="E390" s="644"/>
      <c r="F390" s="644"/>
      <c r="G390" s="644"/>
      <c r="H390" s="644"/>
      <c r="I390" s="644"/>
      <c r="J390" s="644"/>
      <c r="K390" s="644"/>
      <c r="L390" s="644"/>
      <c r="M390" s="644"/>
      <c r="N390" s="644"/>
      <c r="O390" s="644"/>
      <c r="P390" s="644"/>
      <c r="Q390" s="644"/>
      <c r="R390" s="644"/>
      <c r="S390" s="644"/>
      <c r="T390" s="644"/>
      <c r="U390" s="644"/>
      <c r="V390" s="644"/>
      <c r="W390" s="644"/>
      <c r="X390" s="644"/>
      <c r="Y390" s="644"/>
      <c r="Z390" s="644"/>
      <c r="AA390" s="54"/>
      <c r="AB390" s="54"/>
      <c r="AC390" s="54"/>
    </row>
    <row r="391" spans="1:68" ht="16.5" customHeight="1" x14ac:dyDescent="0.25">
      <c r="A391" s="645" t="s">
        <v>616</v>
      </c>
      <c r="B391" s="645"/>
      <c r="C391" s="645"/>
      <c r="D391" s="645"/>
      <c r="E391" s="645"/>
      <c r="F391" s="645"/>
      <c r="G391" s="645"/>
      <c r="H391" s="645"/>
      <c r="I391" s="645"/>
      <c r="J391" s="645"/>
      <c r="K391" s="645"/>
      <c r="L391" s="645"/>
      <c r="M391" s="645"/>
      <c r="N391" s="645"/>
      <c r="O391" s="645"/>
      <c r="P391" s="645"/>
      <c r="Q391" s="645"/>
      <c r="R391" s="645"/>
      <c r="S391" s="645"/>
      <c r="T391" s="645"/>
      <c r="U391" s="645"/>
      <c r="V391" s="645"/>
      <c r="W391" s="645"/>
      <c r="X391" s="645"/>
      <c r="Y391" s="645"/>
      <c r="Z391" s="645"/>
      <c r="AA391" s="65"/>
      <c r="AB391" s="65"/>
      <c r="AC391" s="79"/>
    </row>
    <row r="392" spans="1:68" ht="14.25" customHeight="1" x14ac:dyDescent="0.25">
      <c r="A392" s="646" t="s">
        <v>78</v>
      </c>
      <c r="B392" s="646"/>
      <c r="C392" s="646"/>
      <c r="D392" s="646"/>
      <c r="E392" s="646"/>
      <c r="F392" s="646"/>
      <c r="G392" s="646"/>
      <c r="H392" s="646"/>
      <c r="I392" s="646"/>
      <c r="J392" s="646"/>
      <c r="K392" s="646"/>
      <c r="L392" s="646"/>
      <c r="M392" s="646"/>
      <c r="N392" s="646"/>
      <c r="O392" s="646"/>
      <c r="P392" s="646"/>
      <c r="Q392" s="646"/>
      <c r="R392" s="646"/>
      <c r="S392" s="646"/>
      <c r="T392" s="646"/>
      <c r="U392" s="646"/>
      <c r="V392" s="646"/>
      <c r="W392" s="646"/>
      <c r="X392" s="646"/>
      <c r="Y392" s="646"/>
      <c r="Z392" s="646"/>
      <c r="AA392" s="66"/>
      <c r="AB392" s="66"/>
      <c r="AC392" s="80"/>
    </row>
    <row r="393" spans="1:68" ht="27" customHeight="1" x14ac:dyDescent="0.25">
      <c r="A393" s="63" t="s">
        <v>617</v>
      </c>
      <c r="B393" s="63" t="s">
        <v>618</v>
      </c>
      <c r="C393" s="36">
        <v>4301031405</v>
      </c>
      <c r="D393" s="647">
        <v>4680115886100</v>
      </c>
      <c r="E393" s="64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649"/>
      <c r="R393" s="649"/>
      <c r="S393" s="649"/>
      <c r="T393" s="65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ref="Y393:Y402" si="57">IFERROR(IF(X393="",0,CEILING((X393/$H393),1)*$H393),"")</f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619</v>
      </c>
      <c r="AG393" s="78"/>
      <c r="AJ393" s="84" t="s">
        <v>45</v>
      </c>
      <c r="AK393" s="84">
        <v>0</v>
      </c>
      <c r="BB393" s="453" t="s">
        <v>66</v>
      </c>
      <c r="BM393" s="78">
        <f t="shared" ref="BM393:BM402" si="58">IFERROR(X393*I393/H393,"0")</f>
        <v>0</v>
      </c>
      <c r="BN393" s="78">
        <f t="shared" ref="BN393:BN402" si="59">IFERROR(Y393*I393/H393,"0")</f>
        <v>0</v>
      </c>
      <c r="BO393" s="78">
        <f t="shared" ref="BO393:BO402" si="60">IFERROR(1/J393*(X393/H393),"0")</f>
        <v>0</v>
      </c>
      <c r="BP393" s="78">
        <f t="shared" ref="BP393:BP402" si="61">IFERROR(1/J393*(Y393/H393),"0")</f>
        <v>0</v>
      </c>
    </row>
    <row r="394" spans="1:68" ht="27" customHeight="1" x14ac:dyDescent="0.25">
      <c r="A394" s="63" t="s">
        <v>620</v>
      </c>
      <c r="B394" s="63" t="s">
        <v>621</v>
      </c>
      <c r="C394" s="36">
        <v>4301031382</v>
      </c>
      <c r="D394" s="647">
        <v>4680115886117</v>
      </c>
      <c r="E394" s="647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649"/>
      <c r="R394" s="649"/>
      <c r="S394" s="649"/>
      <c r="T394" s="65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622</v>
      </c>
      <c r="AG394" s="78"/>
      <c r="AJ394" s="84" t="s">
        <v>45</v>
      </c>
      <c r="AK394" s="84">
        <v>0</v>
      </c>
      <c r="BB394" s="455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620</v>
      </c>
      <c r="B395" s="63" t="s">
        <v>623</v>
      </c>
      <c r="C395" s="36">
        <v>4301031406</v>
      </c>
      <c r="D395" s="647">
        <v>4680115886117</v>
      </c>
      <c r="E395" s="647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649"/>
      <c r="R395" s="649"/>
      <c r="S395" s="649"/>
      <c r="T395" s="65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>IFERROR(IF(Y395=0,"",ROUNDUP(Y395/H395,0)*0.00902),"")</f>
        <v/>
      </c>
      <c r="AA395" s="68" t="s">
        <v>45</v>
      </c>
      <c r="AB395" s="69" t="s">
        <v>45</v>
      </c>
      <c r="AC395" s="456" t="s">
        <v>622</v>
      </c>
      <c r="AG395" s="78"/>
      <c r="AJ395" s="84" t="s">
        <v>45</v>
      </c>
      <c r="AK395" s="84">
        <v>0</v>
      </c>
      <c r="BB395" s="457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624</v>
      </c>
      <c r="B396" s="63" t="s">
        <v>625</v>
      </c>
      <c r="C396" s="36">
        <v>4301031402</v>
      </c>
      <c r="D396" s="647">
        <v>4680115886124</v>
      </c>
      <c r="E396" s="647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649"/>
      <c r="R396" s="649"/>
      <c r="S396" s="649"/>
      <c r="T396" s="65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626</v>
      </c>
      <c r="AG396" s="78"/>
      <c r="AJ396" s="84" t="s">
        <v>45</v>
      </c>
      <c r="AK396" s="84">
        <v>0</v>
      </c>
      <c r="BB396" s="459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27" customHeight="1" x14ac:dyDescent="0.25">
      <c r="A397" s="63" t="s">
        <v>627</v>
      </c>
      <c r="B397" s="63" t="s">
        <v>628</v>
      </c>
      <c r="C397" s="36">
        <v>4301031366</v>
      </c>
      <c r="D397" s="647">
        <v>4680115883147</v>
      </c>
      <c r="E397" s="64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649"/>
      <c r="R397" s="649"/>
      <c r="S397" s="649"/>
      <c r="T397" s="65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ref="Z397:Z402" si="62">IFERROR(IF(Y397=0,"",ROUNDUP(Y397/H397,0)*0.00502),"")</f>
        <v/>
      </c>
      <c r="AA397" s="68" t="s">
        <v>45</v>
      </c>
      <c r="AB397" s="69" t="s">
        <v>45</v>
      </c>
      <c r="AC397" s="460" t="s">
        <v>619</v>
      </c>
      <c r="AG397" s="78"/>
      <c r="AJ397" s="84" t="s">
        <v>45</v>
      </c>
      <c r="AK397" s="84">
        <v>0</v>
      </c>
      <c r="BB397" s="461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ht="27" customHeight="1" x14ac:dyDescent="0.25">
      <c r="A398" s="63" t="s">
        <v>629</v>
      </c>
      <c r="B398" s="63" t="s">
        <v>630</v>
      </c>
      <c r="C398" s="36">
        <v>4301031362</v>
      </c>
      <c r="D398" s="647">
        <v>4607091384338</v>
      </c>
      <c r="E398" s="64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649"/>
      <c r="R398" s="649"/>
      <c r="S398" s="649"/>
      <c r="T398" s="65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7"/>
        <v>0</v>
      </c>
      <c r="Z398" s="41" t="str">
        <f t="shared" si="62"/>
        <v/>
      </c>
      <c r="AA398" s="68" t="s">
        <v>45</v>
      </c>
      <c r="AB398" s="69" t="s">
        <v>45</v>
      </c>
      <c r="AC398" s="462" t="s">
        <v>619</v>
      </c>
      <c r="AG398" s="78"/>
      <c r="AJ398" s="84" t="s">
        <v>45</v>
      </c>
      <c r="AK398" s="84">
        <v>0</v>
      </c>
      <c r="BB398" s="463" t="s">
        <v>66</v>
      </c>
      <c r="BM398" s="78">
        <f t="shared" si="58"/>
        <v>0</v>
      </c>
      <c r="BN398" s="78">
        <f t="shared" si="59"/>
        <v>0</v>
      </c>
      <c r="BO398" s="78">
        <f t="shared" si="60"/>
        <v>0</v>
      </c>
      <c r="BP398" s="78">
        <f t="shared" si="61"/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4301031361</v>
      </c>
      <c r="D399" s="647">
        <v>4607091389524</v>
      </c>
      <c r="E399" s="64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649"/>
      <c r="R399" s="649"/>
      <c r="S399" s="649"/>
      <c r="T399" s="65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7"/>
        <v>0</v>
      </c>
      <c r="Z399" s="41" t="str">
        <f t="shared" si="62"/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8"/>
        <v>0</v>
      </c>
      <c r="BN399" s="78">
        <f t="shared" si="59"/>
        <v>0</v>
      </c>
      <c r="BO399" s="78">
        <f t="shared" si="60"/>
        <v>0</v>
      </c>
      <c r="BP399" s="78">
        <f t="shared" si="61"/>
        <v>0</v>
      </c>
    </row>
    <row r="400" spans="1:68" ht="27" customHeight="1" x14ac:dyDescent="0.25">
      <c r="A400" s="63" t="s">
        <v>634</v>
      </c>
      <c r="B400" s="63" t="s">
        <v>635</v>
      </c>
      <c r="C400" s="36">
        <v>4301031364</v>
      </c>
      <c r="D400" s="647">
        <v>4680115883161</v>
      </c>
      <c r="E400" s="647"/>
      <c r="F400" s="62">
        <v>0.28000000000000003</v>
      </c>
      <c r="G400" s="37">
        <v>6</v>
      </c>
      <c r="H400" s="62">
        <v>1.68</v>
      </c>
      <c r="I400" s="62">
        <v>1.81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649"/>
      <c r="R400" s="649"/>
      <c r="S400" s="649"/>
      <c r="T400" s="650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7"/>
        <v>0</v>
      </c>
      <c r="Z400" s="41" t="str">
        <f t="shared" si="62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8"/>
        <v>0</v>
      </c>
      <c r="BN400" s="78">
        <f t="shared" si="59"/>
        <v>0</v>
      </c>
      <c r="BO400" s="78">
        <f t="shared" si="60"/>
        <v>0</v>
      </c>
      <c r="BP400" s="78">
        <f t="shared" si="61"/>
        <v>0</v>
      </c>
    </row>
    <row r="401" spans="1:68" ht="27" customHeight="1" x14ac:dyDescent="0.25">
      <c r="A401" s="63" t="s">
        <v>637</v>
      </c>
      <c r="B401" s="63" t="s">
        <v>638</v>
      </c>
      <c r="C401" s="36">
        <v>4301031358</v>
      </c>
      <c r="D401" s="647">
        <v>4607091389531</v>
      </c>
      <c r="E401" s="647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649"/>
      <c r="R401" s="649"/>
      <c r="S401" s="649"/>
      <c r="T401" s="650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57"/>
        <v>0</v>
      </c>
      <c r="Z401" s="41" t="str">
        <f t="shared" si="62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58"/>
        <v>0</v>
      </c>
      <c r="BN401" s="78">
        <f t="shared" si="59"/>
        <v>0</v>
      </c>
      <c r="BO401" s="78">
        <f t="shared" si="60"/>
        <v>0</v>
      </c>
      <c r="BP401" s="78">
        <f t="shared" si="61"/>
        <v>0</v>
      </c>
    </row>
    <row r="402" spans="1:68" ht="37.5" customHeight="1" x14ac:dyDescent="0.25">
      <c r="A402" s="63" t="s">
        <v>640</v>
      </c>
      <c r="B402" s="63" t="s">
        <v>641</v>
      </c>
      <c r="C402" s="36">
        <v>4301031360</v>
      </c>
      <c r="D402" s="647">
        <v>4607091384345</v>
      </c>
      <c r="E402" s="647"/>
      <c r="F402" s="62">
        <v>0.35</v>
      </c>
      <c r="G402" s="37">
        <v>6</v>
      </c>
      <c r="H402" s="62">
        <v>2.1</v>
      </c>
      <c r="I402" s="62">
        <v>2.23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649"/>
      <c r="R402" s="649"/>
      <c r="S402" s="649"/>
      <c r="T402" s="650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57"/>
        <v>0</v>
      </c>
      <c r="Z402" s="41" t="str">
        <f t="shared" si="62"/>
        <v/>
      </c>
      <c r="AA402" s="68" t="s">
        <v>45</v>
      </c>
      <c r="AB402" s="69" t="s">
        <v>45</v>
      </c>
      <c r="AC402" s="470" t="s">
        <v>636</v>
      </c>
      <c r="AG402" s="78"/>
      <c r="AJ402" s="84" t="s">
        <v>45</v>
      </c>
      <c r="AK402" s="84">
        <v>0</v>
      </c>
      <c r="BB402" s="471" t="s">
        <v>66</v>
      </c>
      <c r="BM402" s="78">
        <f t="shared" si="58"/>
        <v>0</v>
      </c>
      <c r="BN402" s="78">
        <f t="shared" si="59"/>
        <v>0</v>
      </c>
      <c r="BO402" s="78">
        <f t="shared" si="60"/>
        <v>0</v>
      </c>
      <c r="BP402" s="78">
        <f t="shared" si="61"/>
        <v>0</v>
      </c>
    </row>
    <row r="403" spans="1:68" x14ac:dyDescent="0.2">
      <c r="A403" s="654"/>
      <c r="B403" s="654"/>
      <c r="C403" s="654"/>
      <c r="D403" s="654"/>
      <c r="E403" s="654"/>
      <c r="F403" s="654"/>
      <c r="G403" s="654"/>
      <c r="H403" s="654"/>
      <c r="I403" s="654"/>
      <c r="J403" s="654"/>
      <c r="K403" s="654"/>
      <c r="L403" s="654"/>
      <c r="M403" s="654"/>
      <c r="N403" s="654"/>
      <c r="O403" s="655"/>
      <c r="P403" s="651" t="s">
        <v>40</v>
      </c>
      <c r="Q403" s="652"/>
      <c r="R403" s="652"/>
      <c r="S403" s="652"/>
      <c r="T403" s="652"/>
      <c r="U403" s="652"/>
      <c r="V403" s="653"/>
      <c r="W403" s="42" t="s">
        <v>39</v>
      </c>
      <c r="X403" s="43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43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43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654"/>
      <c r="B404" s="654"/>
      <c r="C404" s="654"/>
      <c r="D404" s="654"/>
      <c r="E404" s="654"/>
      <c r="F404" s="654"/>
      <c r="G404" s="654"/>
      <c r="H404" s="654"/>
      <c r="I404" s="654"/>
      <c r="J404" s="654"/>
      <c r="K404" s="654"/>
      <c r="L404" s="654"/>
      <c r="M404" s="654"/>
      <c r="N404" s="654"/>
      <c r="O404" s="655"/>
      <c r="P404" s="651" t="s">
        <v>40</v>
      </c>
      <c r="Q404" s="652"/>
      <c r="R404" s="652"/>
      <c r="S404" s="652"/>
      <c r="T404" s="652"/>
      <c r="U404" s="652"/>
      <c r="V404" s="653"/>
      <c r="W404" s="42" t="s">
        <v>0</v>
      </c>
      <c r="X404" s="43">
        <f>IFERROR(SUM(X393:X402),"0")</f>
        <v>0</v>
      </c>
      <c r="Y404" s="43">
        <f>IFERROR(SUM(Y393:Y402),"0")</f>
        <v>0</v>
      </c>
      <c r="Z404" s="42"/>
      <c r="AA404" s="67"/>
      <c r="AB404" s="67"/>
      <c r="AC404" s="67"/>
    </row>
    <row r="405" spans="1:68" ht="14.25" customHeight="1" x14ac:dyDescent="0.25">
      <c r="A405" s="646" t="s">
        <v>85</v>
      </c>
      <c r="B405" s="646"/>
      <c r="C405" s="646"/>
      <c r="D405" s="646"/>
      <c r="E405" s="646"/>
      <c r="F405" s="646"/>
      <c r="G405" s="646"/>
      <c r="H405" s="646"/>
      <c r="I405" s="646"/>
      <c r="J405" s="646"/>
      <c r="K405" s="646"/>
      <c r="L405" s="646"/>
      <c r="M405" s="646"/>
      <c r="N405" s="646"/>
      <c r="O405" s="646"/>
      <c r="P405" s="646"/>
      <c r="Q405" s="646"/>
      <c r="R405" s="646"/>
      <c r="S405" s="646"/>
      <c r="T405" s="646"/>
      <c r="U405" s="646"/>
      <c r="V405" s="646"/>
      <c r="W405" s="646"/>
      <c r="X405" s="646"/>
      <c r="Y405" s="646"/>
      <c r="Z405" s="646"/>
      <c r="AA405" s="66"/>
      <c r="AB405" s="66"/>
      <c r="AC405" s="80"/>
    </row>
    <row r="406" spans="1:68" ht="27" customHeight="1" x14ac:dyDescent="0.25">
      <c r="A406" s="63" t="s">
        <v>642</v>
      </c>
      <c r="B406" s="63" t="s">
        <v>643</v>
      </c>
      <c r="C406" s="36">
        <v>4301051284</v>
      </c>
      <c r="D406" s="647">
        <v>4607091384352</v>
      </c>
      <c r="E406" s="647"/>
      <c r="F406" s="62">
        <v>0.6</v>
      </c>
      <c r="G406" s="37">
        <v>4</v>
      </c>
      <c r="H406" s="62">
        <v>2.4</v>
      </c>
      <c r="I406" s="62">
        <v>2.6459999999999999</v>
      </c>
      <c r="J406" s="37">
        <v>132</v>
      </c>
      <c r="K406" s="37" t="s">
        <v>122</v>
      </c>
      <c r="L406" s="37" t="s">
        <v>45</v>
      </c>
      <c r="M406" s="38" t="s">
        <v>89</v>
      </c>
      <c r="N406" s="38"/>
      <c r="O406" s="37">
        <v>45</v>
      </c>
      <c r="P406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649"/>
      <c r="R406" s="649"/>
      <c r="S406" s="649"/>
      <c r="T406" s="650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IFERROR(IF(Y406=0,"",ROUNDUP(Y406/H406,0)*0.00902),"")</f>
        <v/>
      </c>
      <c r="AA406" s="68" t="s">
        <v>45</v>
      </c>
      <c r="AB406" s="69" t="s">
        <v>45</v>
      </c>
      <c r="AC406" s="472" t="s">
        <v>644</v>
      </c>
      <c r="AG406" s="78"/>
      <c r="AJ406" s="84" t="s">
        <v>45</v>
      </c>
      <c r="AK406" s="84">
        <v>0</v>
      </c>
      <c r="BB406" s="473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27" customHeight="1" x14ac:dyDescent="0.25">
      <c r="A407" s="63" t="s">
        <v>645</v>
      </c>
      <c r="B407" s="63" t="s">
        <v>646</v>
      </c>
      <c r="C407" s="36">
        <v>4301051431</v>
      </c>
      <c r="D407" s="647">
        <v>4607091389654</v>
      </c>
      <c r="E407" s="647"/>
      <c r="F407" s="62">
        <v>0.33</v>
      </c>
      <c r="G407" s="37">
        <v>6</v>
      </c>
      <c r="H407" s="62">
        <v>1.98</v>
      </c>
      <c r="I407" s="62">
        <v>2.238</v>
      </c>
      <c r="J407" s="37">
        <v>182</v>
      </c>
      <c r="K407" s="37" t="s">
        <v>90</v>
      </c>
      <c r="L407" s="37" t="s">
        <v>45</v>
      </c>
      <c r="M407" s="38" t="s">
        <v>89</v>
      </c>
      <c r="N407" s="38"/>
      <c r="O407" s="37">
        <v>45</v>
      </c>
      <c r="P407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649"/>
      <c r="R407" s="649"/>
      <c r="S407" s="649"/>
      <c r="T407" s="65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4" t="s">
        <v>647</v>
      </c>
      <c r="AG407" s="78"/>
      <c r="AJ407" s="84" t="s">
        <v>45</v>
      </c>
      <c r="AK407" s="84">
        <v>0</v>
      </c>
      <c r="BB407" s="475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4"/>
      <c r="B408" s="654"/>
      <c r="C408" s="654"/>
      <c r="D408" s="654"/>
      <c r="E408" s="654"/>
      <c r="F408" s="654"/>
      <c r="G408" s="654"/>
      <c r="H408" s="654"/>
      <c r="I408" s="654"/>
      <c r="J408" s="654"/>
      <c r="K408" s="654"/>
      <c r="L408" s="654"/>
      <c r="M408" s="654"/>
      <c r="N408" s="654"/>
      <c r="O408" s="655"/>
      <c r="P408" s="651" t="s">
        <v>40</v>
      </c>
      <c r="Q408" s="652"/>
      <c r="R408" s="652"/>
      <c r="S408" s="652"/>
      <c r="T408" s="652"/>
      <c r="U408" s="652"/>
      <c r="V408" s="653"/>
      <c r="W408" s="42" t="s">
        <v>39</v>
      </c>
      <c r="X408" s="43">
        <f>IFERROR(X406/H406,"0")+IFERROR(X407/H407,"0")</f>
        <v>0</v>
      </c>
      <c r="Y408" s="43">
        <f>IFERROR(Y406/H406,"0")+IFERROR(Y407/H407,"0")</f>
        <v>0</v>
      </c>
      <c r="Z408" s="43">
        <f>IFERROR(IF(Z406="",0,Z406),"0")+IFERROR(IF(Z407="",0,Z407),"0")</f>
        <v>0</v>
      </c>
      <c r="AA408" s="67"/>
      <c r="AB408" s="67"/>
      <c r="AC408" s="67"/>
    </row>
    <row r="409" spans="1:68" x14ac:dyDescent="0.2">
      <c r="A409" s="654"/>
      <c r="B409" s="654"/>
      <c r="C409" s="654"/>
      <c r="D409" s="654"/>
      <c r="E409" s="654"/>
      <c r="F409" s="654"/>
      <c r="G409" s="654"/>
      <c r="H409" s="654"/>
      <c r="I409" s="654"/>
      <c r="J409" s="654"/>
      <c r="K409" s="654"/>
      <c r="L409" s="654"/>
      <c r="M409" s="654"/>
      <c r="N409" s="654"/>
      <c r="O409" s="655"/>
      <c r="P409" s="651" t="s">
        <v>40</v>
      </c>
      <c r="Q409" s="652"/>
      <c r="R409" s="652"/>
      <c r="S409" s="652"/>
      <c r="T409" s="652"/>
      <c r="U409" s="652"/>
      <c r="V409" s="653"/>
      <c r="W409" s="42" t="s">
        <v>0</v>
      </c>
      <c r="X409" s="43">
        <f>IFERROR(SUM(X406:X407),"0")</f>
        <v>0</v>
      </c>
      <c r="Y409" s="43">
        <f>IFERROR(SUM(Y406:Y407),"0")</f>
        <v>0</v>
      </c>
      <c r="Z409" s="42"/>
      <c r="AA409" s="67"/>
      <c r="AB409" s="67"/>
      <c r="AC409" s="67"/>
    </row>
    <row r="410" spans="1:68" ht="16.5" customHeight="1" x14ac:dyDescent="0.25">
      <c r="A410" s="645" t="s">
        <v>648</v>
      </c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5"/>
      <c r="P410" s="645"/>
      <c r="Q410" s="645"/>
      <c r="R410" s="645"/>
      <c r="S410" s="645"/>
      <c r="T410" s="645"/>
      <c r="U410" s="645"/>
      <c r="V410" s="645"/>
      <c r="W410" s="645"/>
      <c r="X410" s="645"/>
      <c r="Y410" s="645"/>
      <c r="Z410" s="645"/>
      <c r="AA410" s="65"/>
      <c r="AB410" s="65"/>
      <c r="AC410" s="79"/>
    </row>
    <row r="411" spans="1:68" ht="14.25" customHeight="1" x14ac:dyDescent="0.25">
      <c r="A411" s="646" t="s">
        <v>148</v>
      </c>
      <c r="B411" s="646"/>
      <c r="C411" s="646"/>
      <c r="D411" s="646"/>
      <c r="E411" s="646"/>
      <c r="F411" s="646"/>
      <c r="G411" s="646"/>
      <c r="H411" s="646"/>
      <c r="I411" s="646"/>
      <c r="J411" s="646"/>
      <c r="K411" s="646"/>
      <c r="L411" s="646"/>
      <c r="M411" s="646"/>
      <c r="N411" s="646"/>
      <c r="O411" s="646"/>
      <c r="P411" s="646"/>
      <c r="Q411" s="646"/>
      <c r="R411" s="646"/>
      <c r="S411" s="646"/>
      <c r="T411" s="646"/>
      <c r="U411" s="646"/>
      <c r="V411" s="646"/>
      <c r="W411" s="646"/>
      <c r="X411" s="646"/>
      <c r="Y411" s="646"/>
      <c r="Z411" s="646"/>
      <c r="AA411" s="66"/>
      <c r="AB411" s="66"/>
      <c r="AC411" s="80"/>
    </row>
    <row r="412" spans="1:68" ht="27" customHeight="1" x14ac:dyDescent="0.25">
      <c r="A412" s="63" t="s">
        <v>649</v>
      </c>
      <c r="B412" s="63" t="s">
        <v>650</v>
      </c>
      <c r="C412" s="36">
        <v>4301020319</v>
      </c>
      <c r="D412" s="647">
        <v>4680115885240</v>
      </c>
      <c r="E412" s="647"/>
      <c r="F412" s="62">
        <v>0.35</v>
      </c>
      <c r="G412" s="37">
        <v>6</v>
      </c>
      <c r="H412" s="62">
        <v>2.1</v>
      </c>
      <c r="I412" s="62">
        <v>2.31</v>
      </c>
      <c r="J412" s="37">
        <v>182</v>
      </c>
      <c r="K412" s="37" t="s">
        <v>90</v>
      </c>
      <c r="L412" s="37" t="s">
        <v>45</v>
      </c>
      <c r="M412" s="38" t="s">
        <v>83</v>
      </c>
      <c r="N412" s="38"/>
      <c r="O412" s="37">
        <v>40</v>
      </c>
      <c r="P412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649"/>
      <c r="R412" s="649"/>
      <c r="S412" s="649"/>
      <c r="T412" s="65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IFERROR(IF(Y412=0,"",ROUNDUP(Y412/H412,0)*0.00651),"")</f>
        <v/>
      </c>
      <c r="AA412" s="68" t="s">
        <v>45</v>
      </c>
      <c r="AB412" s="69" t="s">
        <v>45</v>
      </c>
      <c r="AC412" s="476" t="s">
        <v>651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654"/>
      <c r="B413" s="654"/>
      <c r="C413" s="654"/>
      <c r="D413" s="654"/>
      <c r="E413" s="654"/>
      <c r="F413" s="654"/>
      <c r="G413" s="654"/>
      <c r="H413" s="654"/>
      <c r="I413" s="654"/>
      <c r="J413" s="654"/>
      <c r="K413" s="654"/>
      <c r="L413" s="654"/>
      <c r="M413" s="654"/>
      <c r="N413" s="654"/>
      <c r="O413" s="655"/>
      <c r="P413" s="651" t="s">
        <v>40</v>
      </c>
      <c r="Q413" s="652"/>
      <c r="R413" s="652"/>
      <c r="S413" s="652"/>
      <c r="T413" s="652"/>
      <c r="U413" s="652"/>
      <c r="V413" s="653"/>
      <c r="W413" s="42" t="s">
        <v>39</v>
      </c>
      <c r="X413" s="43">
        <f>IFERROR(X412/H412,"0")</f>
        <v>0</v>
      </c>
      <c r="Y413" s="43">
        <f>IFERROR(Y412/H412,"0")</f>
        <v>0</v>
      </c>
      <c r="Z413" s="43">
        <f>IFERROR(IF(Z412="",0,Z412),"0")</f>
        <v>0</v>
      </c>
      <c r="AA413" s="67"/>
      <c r="AB413" s="67"/>
      <c r="AC413" s="67"/>
    </row>
    <row r="414" spans="1:68" x14ac:dyDescent="0.2">
      <c r="A414" s="654"/>
      <c r="B414" s="654"/>
      <c r="C414" s="654"/>
      <c r="D414" s="654"/>
      <c r="E414" s="654"/>
      <c r="F414" s="654"/>
      <c r="G414" s="654"/>
      <c r="H414" s="654"/>
      <c r="I414" s="654"/>
      <c r="J414" s="654"/>
      <c r="K414" s="654"/>
      <c r="L414" s="654"/>
      <c r="M414" s="654"/>
      <c r="N414" s="654"/>
      <c r="O414" s="655"/>
      <c r="P414" s="651" t="s">
        <v>40</v>
      </c>
      <c r="Q414" s="652"/>
      <c r="R414" s="652"/>
      <c r="S414" s="652"/>
      <c r="T414" s="652"/>
      <c r="U414" s="652"/>
      <c r="V414" s="653"/>
      <c r="W414" s="42" t="s">
        <v>0</v>
      </c>
      <c r="X414" s="43">
        <f>IFERROR(SUM(X412:X412),"0")</f>
        <v>0</v>
      </c>
      <c r="Y414" s="43">
        <f>IFERROR(SUM(Y412:Y412),"0")</f>
        <v>0</v>
      </c>
      <c r="Z414" s="42"/>
      <c r="AA414" s="67"/>
      <c r="AB414" s="67"/>
      <c r="AC414" s="67"/>
    </row>
    <row r="415" spans="1:68" ht="14.25" customHeight="1" x14ac:dyDescent="0.25">
      <c r="A415" s="646" t="s">
        <v>78</v>
      </c>
      <c r="B415" s="646"/>
      <c r="C415" s="646"/>
      <c r="D415" s="646"/>
      <c r="E415" s="646"/>
      <c r="F415" s="646"/>
      <c r="G415" s="646"/>
      <c r="H415" s="646"/>
      <c r="I415" s="646"/>
      <c r="J415" s="646"/>
      <c r="K415" s="646"/>
      <c r="L415" s="646"/>
      <c r="M415" s="646"/>
      <c r="N415" s="646"/>
      <c r="O415" s="646"/>
      <c r="P415" s="646"/>
      <c r="Q415" s="646"/>
      <c r="R415" s="646"/>
      <c r="S415" s="646"/>
      <c r="T415" s="646"/>
      <c r="U415" s="646"/>
      <c r="V415" s="646"/>
      <c r="W415" s="646"/>
      <c r="X415" s="646"/>
      <c r="Y415" s="646"/>
      <c r="Z415" s="646"/>
      <c r="AA415" s="66"/>
      <c r="AB415" s="66"/>
      <c r="AC415" s="80"/>
    </row>
    <row r="416" spans="1:68" ht="27" customHeight="1" x14ac:dyDescent="0.25">
      <c r="A416" s="63" t="s">
        <v>652</v>
      </c>
      <c r="B416" s="63" t="s">
        <v>653</v>
      </c>
      <c r="C416" s="36">
        <v>4301031403</v>
      </c>
      <c r="D416" s="647">
        <v>4680115886094</v>
      </c>
      <c r="E416" s="647"/>
      <c r="F416" s="62">
        <v>0.9</v>
      </c>
      <c r="G416" s="37">
        <v>6</v>
      </c>
      <c r="H416" s="62">
        <v>5.4</v>
      </c>
      <c r="I416" s="62">
        <v>5.61</v>
      </c>
      <c r="J416" s="37">
        <v>132</v>
      </c>
      <c r="K416" s="37" t="s">
        <v>122</v>
      </c>
      <c r="L416" s="37" t="s">
        <v>45</v>
      </c>
      <c r="M416" s="38" t="s">
        <v>118</v>
      </c>
      <c r="N416" s="38"/>
      <c r="O416" s="37">
        <v>50</v>
      </c>
      <c r="P416" s="85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649"/>
      <c r="R416" s="649"/>
      <c r="S416" s="649"/>
      <c r="T416" s="65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478" t="s">
        <v>654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 x14ac:dyDescent="0.25">
      <c r="A417" s="63" t="s">
        <v>655</v>
      </c>
      <c r="B417" s="63" t="s">
        <v>656</v>
      </c>
      <c r="C417" s="36">
        <v>4301031363</v>
      </c>
      <c r="D417" s="647">
        <v>4607091389425</v>
      </c>
      <c r="E417" s="647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8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649"/>
      <c r="R417" s="649"/>
      <c r="S417" s="649"/>
      <c r="T417" s="650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657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658</v>
      </c>
      <c r="B418" s="63" t="s">
        <v>659</v>
      </c>
      <c r="C418" s="36">
        <v>4301031373</v>
      </c>
      <c r="D418" s="647">
        <v>4680115880771</v>
      </c>
      <c r="E418" s="647"/>
      <c r="F418" s="62">
        <v>0.28000000000000003</v>
      </c>
      <c r="G418" s="37">
        <v>6</v>
      </c>
      <c r="H418" s="62">
        <v>1.68</v>
      </c>
      <c r="I418" s="62">
        <v>1.81</v>
      </c>
      <c r="J418" s="37">
        <v>234</v>
      </c>
      <c r="K418" s="37" t="s">
        <v>84</v>
      </c>
      <c r="L418" s="37" t="s">
        <v>45</v>
      </c>
      <c r="M418" s="38" t="s">
        <v>83</v>
      </c>
      <c r="N418" s="38"/>
      <c r="O418" s="37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649"/>
      <c r="R418" s="649"/>
      <c r="S418" s="649"/>
      <c r="T418" s="650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IFERROR(IF(Y418=0,"",ROUNDUP(Y418/H418,0)*0.00502),"")</f>
        <v/>
      </c>
      <c r="AA418" s="68" t="s">
        <v>45</v>
      </c>
      <c r="AB418" s="69" t="s">
        <v>45</v>
      </c>
      <c r="AC418" s="482" t="s">
        <v>660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661</v>
      </c>
      <c r="B419" s="63" t="s">
        <v>662</v>
      </c>
      <c r="C419" s="36">
        <v>4301031359</v>
      </c>
      <c r="D419" s="647">
        <v>4607091389500</v>
      </c>
      <c r="E419" s="647"/>
      <c r="F419" s="62">
        <v>0.35</v>
      </c>
      <c r="G419" s="37">
        <v>6</v>
      </c>
      <c r="H419" s="62">
        <v>2.1</v>
      </c>
      <c r="I419" s="62">
        <v>2.23</v>
      </c>
      <c r="J419" s="37">
        <v>234</v>
      </c>
      <c r="K419" s="37" t="s">
        <v>84</v>
      </c>
      <c r="L419" s="37" t="s">
        <v>45</v>
      </c>
      <c r="M419" s="38" t="s">
        <v>83</v>
      </c>
      <c r="N419" s="38"/>
      <c r="O419" s="37">
        <v>50</v>
      </c>
      <c r="P419" s="85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649"/>
      <c r="R419" s="649"/>
      <c r="S419" s="649"/>
      <c r="T419" s="65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IFERROR(IF(Y419=0,"",ROUNDUP(Y419/H419,0)*0.00502),"")</f>
        <v/>
      </c>
      <c r="AA419" s="68" t="s">
        <v>45</v>
      </c>
      <c r="AB419" s="69" t="s">
        <v>45</v>
      </c>
      <c r="AC419" s="484" t="s">
        <v>660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4"/>
      <c r="B420" s="654"/>
      <c r="C420" s="654"/>
      <c r="D420" s="654"/>
      <c r="E420" s="654"/>
      <c r="F420" s="654"/>
      <c r="G420" s="654"/>
      <c r="H420" s="654"/>
      <c r="I420" s="654"/>
      <c r="J420" s="654"/>
      <c r="K420" s="654"/>
      <c r="L420" s="654"/>
      <c r="M420" s="654"/>
      <c r="N420" s="654"/>
      <c r="O420" s="655"/>
      <c r="P420" s="651" t="s">
        <v>40</v>
      </c>
      <c r="Q420" s="652"/>
      <c r="R420" s="652"/>
      <c r="S420" s="652"/>
      <c r="T420" s="652"/>
      <c r="U420" s="652"/>
      <c r="V420" s="653"/>
      <c r="W420" s="42" t="s">
        <v>39</v>
      </c>
      <c r="X420" s="43">
        <f>IFERROR(X416/H416,"0")+IFERROR(X417/H417,"0")+IFERROR(X418/H418,"0")+IFERROR(X419/H419,"0")</f>
        <v>0</v>
      </c>
      <c r="Y420" s="43">
        <f>IFERROR(Y416/H416,"0")+IFERROR(Y417/H417,"0")+IFERROR(Y418/H418,"0")+IFERROR(Y419/H419,"0")</f>
        <v>0</v>
      </c>
      <c r="Z420" s="43">
        <f>IFERROR(IF(Z416="",0,Z416),"0")+IFERROR(IF(Z417="",0,Z417),"0")+IFERROR(IF(Z418="",0,Z418),"0")+IFERROR(IF(Z419="",0,Z419),"0")</f>
        <v>0</v>
      </c>
      <c r="AA420" s="67"/>
      <c r="AB420" s="67"/>
      <c r="AC420" s="67"/>
    </row>
    <row r="421" spans="1:68" x14ac:dyDescent="0.2">
      <c r="A421" s="654"/>
      <c r="B421" s="654"/>
      <c r="C421" s="654"/>
      <c r="D421" s="654"/>
      <c r="E421" s="654"/>
      <c r="F421" s="654"/>
      <c r="G421" s="654"/>
      <c r="H421" s="654"/>
      <c r="I421" s="654"/>
      <c r="J421" s="654"/>
      <c r="K421" s="654"/>
      <c r="L421" s="654"/>
      <c r="M421" s="654"/>
      <c r="N421" s="654"/>
      <c r="O421" s="655"/>
      <c r="P421" s="651" t="s">
        <v>40</v>
      </c>
      <c r="Q421" s="652"/>
      <c r="R421" s="652"/>
      <c r="S421" s="652"/>
      <c r="T421" s="652"/>
      <c r="U421" s="652"/>
      <c r="V421" s="653"/>
      <c r="W421" s="42" t="s">
        <v>0</v>
      </c>
      <c r="X421" s="43">
        <f>IFERROR(SUM(X416:X419),"0")</f>
        <v>0</v>
      </c>
      <c r="Y421" s="43">
        <f>IFERROR(SUM(Y416:Y419),"0")</f>
        <v>0</v>
      </c>
      <c r="Z421" s="42"/>
      <c r="AA421" s="67"/>
      <c r="AB421" s="67"/>
      <c r="AC421" s="67"/>
    </row>
    <row r="422" spans="1:68" ht="16.5" customHeight="1" x14ac:dyDescent="0.25">
      <c r="A422" s="645" t="s">
        <v>663</v>
      </c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5"/>
      <c r="P422" s="645"/>
      <c r="Q422" s="645"/>
      <c r="R422" s="645"/>
      <c r="S422" s="645"/>
      <c r="T422" s="645"/>
      <c r="U422" s="645"/>
      <c r="V422" s="645"/>
      <c r="W422" s="645"/>
      <c r="X422" s="645"/>
      <c r="Y422" s="645"/>
      <c r="Z422" s="645"/>
      <c r="AA422" s="65"/>
      <c r="AB422" s="65"/>
      <c r="AC422" s="79"/>
    </row>
    <row r="423" spans="1:68" ht="14.25" customHeight="1" x14ac:dyDescent="0.25">
      <c r="A423" s="646" t="s">
        <v>78</v>
      </c>
      <c r="B423" s="646"/>
      <c r="C423" s="646"/>
      <c r="D423" s="646"/>
      <c r="E423" s="646"/>
      <c r="F423" s="646"/>
      <c r="G423" s="646"/>
      <c r="H423" s="646"/>
      <c r="I423" s="646"/>
      <c r="J423" s="646"/>
      <c r="K423" s="646"/>
      <c r="L423" s="646"/>
      <c r="M423" s="646"/>
      <c r="N423" s="646"/>
      <c r="O423" s="646"/>
      <c r="P423" s="646"/>
      <c r="Q423" s="646"/>
      <c r="R423" s="646"/>
      <c r="S423" s="646"/>
      <c r="T423" s="646"/>
      <c r="U423" s="646"/>
      <c r="V423" s="646"/>
      <c r="W423" s="646"/>
      <c r="X423" s="646"/>
      <c r="Y423" s="646"/>
      <c r="Z423" s="646"/>
      <c r="AA423" s="66"/>
      <c r="AB423" s="66"/>
      <c r="AC423" s="80"/>
    </row>
    <row r="424" spans="1:68" ht="27" customHeight="1" x14ac:dyDescent="0.25">
      <c r="A424" s="63" t="s">
        <v>664</v>
      </c>
      <c r="B424" s="63" t="s">
        <v>665</v>
      </c>
      <c r="C424" s="36">
        <v>4301031347</v>
      </c>
      <c r="D424" s="647">
        <v>4680115885110</v>
      </c>
      <c r="E424" s="647"/>
      <c r="F424" s="62">
        <v>0.2</v>
      </c>
      <c r="G424" s="37">
        <v>6</v>
      </c>
      <c r="H424" s="62">
        <v>1.2</v>
      </c>
      <c r="I424" s="62">
        <v>2.1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50</v>
      </c>
      <c r="P424" s="85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649"/>
      <c r="R424" s="649"/>
      <c r="S424" s="649"/>
      <c r="T424" s="65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6" t="s">
        <v>666</v>
      </c>
      <c r="AG424" s="78"/>
      <c r="AJ424" s="84" t="s">
        <v>45</v>
      </c>
      <c r="AK424" s="84">
        <v>0</v>
      </c>
      <c r="BB424" s="48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4"/>
      <c r="B425" s="654"/>
      <c r="C425" s="654"/>
      <c r="D425" s="654"/>
      <c r="E425" s="654"/>
      <c r="F425" s="654"/>
      <c r="G425" s="654"/>
      <c r="H425" s="654"/>
      <c r="I425" s="654"/>
      <c r="J425" s="654"/>
      <c r="K425" s="654"/>
      <c r="L425" s="654"/>
      <c r="M425" s="654"/>
      <c r="N425" s="654"/>
      <c r="O425" s="655"/>
      <c r="P425" s="651" t="s">
        <v>40</v>
      </c>
      <c r="Q425" s="652"/>
      <c r="R425" s="652"/>
      <c r="S425" s="652"/>
      <c r="T425" s="652"/>
      <c r="U425" s="652"/>
      <c r="V425" s="653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4"/>
      <c r="B426" s="654"/>
      <c r="C426" s="654"/>
      <c r="D426" s="654"/>
      <c r="E426" s="654"/>
      <c r="F426" s="654"/>
      <c r="G426" s="654"/>
      <c r="H426" s="654"/>
      <c r="I426" s="654"/>
      <c r="J426" s="654"/>
      <c r="K426" s="654"/>
      <c r="L426" s="654"/>
      <c r="M426" s="654"/>
      <c r="N426" s="654"/>
      <c r="O426" s="655"/>
      <c r="P426" s="651" t="s">
        <v>40</v>
      </c>
      <c r="Q426" s="652"/>
      <c r="R426" s="652"/>
      <c r="S426" s="652"/>
      <c r="T426" s="652"/>
      <c r="U426" s="652"/>
      <c r="V426" s="653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16.5" customHeight="1" x14ac:dyDescent="0.25">
      <c r="A427" s="645" t="s">
        <v>667</v>
      </c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5"/>
      <c r="P427" s="645"/>
      <c r="Q427" s="645"/>
      <c r="R427" s="645"/>
      <c r="S427" s="645"/>
      <c r="T427" s="645"/>
      <c r="U427" s="645"/>
      <c r="V427" s="645"/>
      <c r="W427" s="645"/>
      <c r="X427" s="645"/>
      <c r="Y427" s="645"/>
      <c r="Z427" s="645"/>
      <c r="AA427" s="65"/>
      <c r="AB427" s="65"/>
      <c r="AC427" s="79"/>
    </row>
    <row r="428" spans="1:68" ht="14.25" customHeight="1" x14ac:dyDescent="0.25">
      <c r="A428" s="646" t="s">
        <v>78</v>
      </c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46"/>
      <c r="P428" s="646"/>
      <c r="Q428" s="646"/>
      <c r="R428" s="646"/>
      <c r="S428" s="646"/>
      <c r="T428" s="646"/>
      <c r="U428" s="646"/>
      <c r="V428" s="646"/>
      <c r="W428" s="646"/>
      <c r="X428" s="646"/>
      <c r="Y428" s="646"/>
      <c r="Z428" s="646"/>
      <c r="AA428" s="66"/>
      <c r="AB428" s="66"/>
      <c r="AC428" s="80"/>
    </row>
    <row r="429" spans="1:68" ht="27" customHeight="1" x14ac:dyDescent="0.25">
      <c r="A429" s="63" t="s">
        <v>668</v>
      </c>
      <c r="B429" s="63" t="s">
        <v>669</v>
      </c>
      <c r="C429" s="36">
        <v>4301031261</v>
      </c>
      <c r="D429" s="647">
        <v>4680115885103</v>
      </c>
      <c r="E429" s="647"/>
      <c r="F429" s="62">
        <v>0.27</v>
      </c>
      <c r="G429" s="37">
        <v>6</v>
      </c>
      <c r="H429" s="62">
        <v>1.62</v>
      </c>
      <c r="I429" s="62">
        <v>1.8</v>
      </c>
      <c r="J429" s="37">
        <v>182</v>
      </c>
      <c r="K429" s="37" t="s">
        <v>90</v>
      </c>
      <c r="L429" s="37" t="s">
        <v>45</v>
      </c>
      <c r="M429" s="38" t="s">
        <v>83</v>
      </c>
      <c r="N429" s="38"/>
      <c r="O429" s="37">
        <v>40</v>
      </c>
      <c r="P429" s="8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649"/>
      <c r="R429" s="649"/>
      <c r="S429" s="649"/>
      <c r="T429" s="65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IFERROR(IF(Y429=0,"",ROUNDUP(Y429/H429,0)*0.00651),"")</f>
        <v/>
      </c>
      <c r="AA429" s="68" t="s">
        <v>45</v>
      </c>
      <c r="AB429" s="69" t="s">
        <v>45</v>
      </c>
      <c r="AC429" s="488" t="s">
        <v>670</v>
      </c>
      <c r="AG429" s="78"/>
      <c r="AJ429" s="84" t="s">
        <v>45</v>
      </c>
      <c r="AK429" s="84">
        <v>0</v>
      </c>
      <c r="BB429" s="489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654"/>
      <c r="B430" s="654"/>
      <c r="C430" s="654"/>
      <c r="D430" s="654"/>
      <c r="E430" s="654"/>
      <c r="F430" s="654"/>
      <c r="G430" s="654"/>
      <c r="H430" s="654"/>
      <c r="I430" s="654"/>
      <c r="J430" s="654"/>
      <c r="K430" s="654"/>
      <c r="L430" s="654"/>
      <c r="M430" s="654"/>
      <c r="N430" s="654"/>
      <c r="O430" s="655"/>
      <c r="P430" s="651" t="s">
        <v>40</v>
      </c>
      <c r="Q430" s="652"/>
      <c r="R430" s="652"/>
      <c r="S430" s="652"/>
      <c r="T430" s="652"/>
      <c r="U430" s="652"/>
      <c r="V430" s="65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654"/>
      <c r="B431" s="654"/>
      <c r="C431" s="654"/>
      <c r="D431" s="654"/>
      <c r="E431" s="654"/>
      <c r="F431" s="654"/>
      <c r="G431" s="654"/>
      <c r="H431" s="654"/>
      <c r="I431" s="654"/>
      <c r="J431" s="654"/>
      <c r="K431" s="654"/>
      <c r="L431" s="654"/>
      <c r="M431" s="654"/>
      <c r="N431" s="654"/>
      <c r="O431" s="655"/>
      <c r="P431" s="651" t="s">
        <v>40</v>
      </c>
      <c r="Q431" s="652"/>
      <c r="R431" s="652"/>
      <c r="S431" s="652"/>
      <c r="T431" s="652"/>
      <c r="U431" s="652"/>
      <c r="V431" s="65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27.75" customHeight="1" x14ac:dyDescent="0.2">
      <c r="A432" s="644" t="s">
        <v>671</v>
      </c>
      <c r="B432" s="644"/>
      <c r="C432" s="644"/>
      <c r="D432" s="644"/>
      <c r="E432" s="644"/>
      <c r="F432" s="644"/>
      <c r="G432" s="644"/>
      <c r="H432" s="644"/>
      <c r="I432" s="644"/>
      <c r="J432" s="644"/>
      <c r="K432" s="644"/>
      <c r="L432" s="644"/>
      <c r="M432" s="644"/>
      <c r="N432" s="644"/>
      <c r="O432" s="644"/>
      <c r="P432" s="644"/>
      <c r="Q432" s="644"/>
      <c r="R432" s="644"/>
      <c r="S432" s="644"/>
      <c r="T432" s="644"/>
      <c r="U432" s="644"/>
      <c r="V432" s="644"/>
      <c r="W432" s="644"/>
      <c r="X432" s="644"/>
      <c r="Y432" s="644"/>
      <c r="Z432" s="644"/>
      <c r="AA432" s="54"/>
      <c r="AB432" s="54"/>
      <c r="AC432" s="54"/>
    </row>
    <row r="433" spans="1:68" ht="16.5" customHeight="1" x14ac:dyDescent="0.25">
      <c r="A433" s="645" t="s">
        <v>671</v>
      </c>
      <c r="B433" s="645"/>
      <c r="C433" s="645"/>
      <c r="D433" s="645"/>
      <c r="E433" s="645"/>
      <c r="F433" s="645"/>
      <c r="G433" s="645"/>
      <c r="H433" s="645"/>
      <c r="I433" s="645"/>
      <c r="J433" s="645"/>
      <c r="K433" s="645"/>
      <c r="L433" s="645"/>
      <c r="M433" s="645"/>
      <c r="N433" s="645"/>
      <c r="O433" s="645"/>
      <c r="P433" s="645"/>
      <c r="Q433" s="645"/>
      <c r="R433" s="645"/>
      <c r="S433" s="645"/>
      <c r="T433" s="645"/>
      <c r="U433" s="645"/>
      <c r="V433" s="645"/>
      <c r="W433" s="645"/>
      <c r="X433" s="645"/>
      <c r="Y433" s="645"/>
      <c r="Z433" s="645"/>
      <c r="AA433" s="65"/>
      <c r="AB433" s="65"/>
      <c r="AC433" s="79"/>
    </row>
    <row r="434" spans="1:68" ht="14.25" customHeight="1" x14ac:dyDescent="0.25">
      <c r="A434" s="646" t="s">
        <v>114</v>
      </c>
      <c r="B434" s="646"/>
      <c r="C434" s="646"/>
      <c r="D434" s="646"/>
      <c r="E434" s="646"/>
      <c r="F434" s="646"/>
      <c r="G434" s="646"/>
      <c r="H434" s="646"/>
      <c r="I434" s="646"/>
      <c r="J434" s="646"/>
      <c r="K434" s="646"/>
      <c r="L434" s="646"/>
      <c r="M434" s="646"/>
      <c r="N434" s="646"/>
      <c r="O434" s="646"/>
      <c r="P434" s="646"/>
      <c r="Q434" s="646"/>
      <c r="R434" s="646"/>
      <c r="S434" s="646"/>
      <c r="T434" s="646"/>
      <c r="U434" s="646"/>
      <c r="V434" s="646"/>
      <c r="W434" s="646"/>
      <c r="X434" s="646"/>
      <c r="Y434" s="646"/>
      <c r="Z434" s="646"/>
      <c r="AA434" s="66"/>
      <c r="AB434" s="66"/>
      <c r="AC434" s="80"/>
    </row>
    <row r="435" spans="1:68" ht="27" customHeight="1" x14ac:dyDescent="0.25">
      <c r="A435" s="63" t="s">
        <v>672</v>
      </c>
      <c r="B435" s="63" t="s">
        <v>673</v>
      </c>
      <c r="C435" s="36">
        <v>4301011795</v>
      </c>
      <c r="D435" s="647">
        <v>4607091389067</v>
      </c>
      <c r="E435" s="64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649"/>
      <c r="R435" s="649"/>
      <c r="S435" s="649"/>
      <c r="T435" s="65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ref="Y435:Y449" si="63">IFERROR(IF(X435="",0,CEILING((X435/$H435),1)*$H435),"")</f>
        <v>0</v>
      </c>
      <c r="Z435" s="41" t="str">
        <f t="shared" ref="Z435:Z441" si="64">IFERROR(IF(Y435=0,"",ROUNDUP(Y435/H435,0)*0.01196),"")</f>
        <v/>
      </c>
      <c r="AA435" s="68" t="s">
        <v>45</v>
      </c>
      <c r="AB435" s="69" t="s">
        <v>45</v>
      </c>
      <c r="AC435" s="490" t="s">
        <v>674</v>
      </c>
      <c r="AG435" s="78"/>
      <c r="AJ435" s="84" t="s">
        <v>45</v>
      </c>
      <c r="AK435" s="84">
        <v>0</v>
      </c>
      <c r="BB435" s="491" t="s">
        <v>66</v>
      </c>
      <c r="BM435" s="78">
        <f t="shared" ref="BM435:BM449" si="65">IFERROR(X435*I435/H435,"0")</f>
        <v>0</v>
      </c>
      <c r="BN435" s="78">
        <f t="shared" ref="BN435:BN449" si="66">IFERROR(Y435*I435/H435,"0")</f>
        <v>0</v>
      </c>
      <c r="BO435" s="78">
        <f t="shared" ref="BO435:BO449" si="67">IFERROR(1/J435*(X435/H435),"0")</f>
        <v>0</v>
      </c>
      <c r="BP435" s="78">
        <f t="shared" ref="BP435:BP449" si="68">IFERROR(1/J435*(Y435/H435),"0")</f>
        <v>0</v>
      </c>
    </row>
    <row r="436" spans="1:68" ht="27" customHeight="1" x14ac:dyDescent="0.25">
      <c r="A436" s="63" t="s">
        <v>675</v>
      </c>
      <c r="B436" s="63" t="s">
        <v>676</v>
      </c>
      <c r="C436" s="36">
        <v>4301011961</v>
      </c>
      <c r="D436" s="647">
        <v>4680115885271</v>
      </c>
      <c r="E436" s="64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649"/>
      <c r="R436" s="649"/>
      <c r="S436" s="649"/>
      <c r="T436" s="65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2" t="s">
        <v>677</v>
      </c>
      <c r="AG436" s="78"/>
      <c r="AJ436" s="84" t="s">
        <v>45</v>
      </c>
      <c r="AK436" s="84">
        <v>0</v>
      </c>
      <c r="BB436" s="493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678</v>
      </c>
      <c r="B437" s="63" t="s">
        <v>679</v>
      </c>
      <c r="C437" s="36">
        <v>4301011376</v>
      </c>
      <c r="D437" s="647">
        <v>4680115885226</v>
      </c>
      <c r="E437" s="64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89</v>
      </c>
      <c r="N437" s="38"/>
      <c r="O437" s="37">
        <v>60</v>
      </c>
      <c r="P437" s="8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649"/>
      <c r="R437" s="649"/>
      <c r="S437" s="649"/>
      <c r="T437" s="65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4"/>
        <v/>
      </c>
      <c r="AA437" s="68" t="s">
        <v>45</v>
      </c>
      <c r="AB437" s="69" t="s">
        <v>45</v>
      </c>
      <c r="AC437" s="494" t="s">
        <v>680</v>
      </c>
      <c r="AG437" s="78"/>
      <c r="AJ437" s="84" t="s">
        <v>45</v>
      </c>
      <c r="AK437" s="84">
        <v>0</v>
      </c>
      <c r="BB437" s="495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681</v>
      </c>
      <c r="B438" s="63" t="s">
        <v>682</v>
      </c>
      <c r="C438" s="36">
        <v>4301012145</v>
      </c>
      <c r="D438" s="647">
        <v>4607091383522</v>
      </c>
      <c r="E438" s="64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860" t="s">
        <v>683</v>
      </c>
      <c r="Q438" s="649"/>
      <c r="R438" s="649"/>
      <c r="S438" s="649"/>
      <c r="T438" s="65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4"/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16.5" customHeight="1" x14ac:dyDescent="0.25">
      <c r="A439" s="63" t="s">
        <v>685</v>
      </c>
      <c r="B439" s="63" t="s">
        <v>686</v>
      </c>
      <c r="C439" s="36">
        <v>4301011774</v>
      </c>
      <c r="D439" s="647">
        <v>4680115884502</v>
      </c>
      <c r="E439" s="647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649"/>
      <c r="R439" s="649"/>
      <c r="S439" s="649"/>
      <c r="T439" s="65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4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688</v>
      </c>
      <c r="B440" s="63" t="s">
        <v>689</v>
      </c>
      <c r="C440" s="36">
        <v>4301011771</v>
      </c>
      <c r="D440" s="647">
        <v>4607091389104</v>
      </c>
      <c r="E440" s="647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118</v>
      </c>
      <c r="N440" s="38"/>
      <c r="O440" s="37">
        <v>60</v>
      </c>
      <c r="P440" s="86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649"/>
      <c r="R440" s="649"/>
      <c r="S440" s="649"/>
      <c r="T440" s="65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4"/>
        <v/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16.5" customHeight="1" x14ac:dyDescent="0.25">
      <c r="A441" s="63" t="s">
        <v>691</v>
      </c>
      <c r="B441" s="63" t="s">
        <v>692</v>
      </c>
      <c r="C441" s="36">
        <v>4301011799</v>
      </c>
      <c r="D441" s="647">
        <v>4680115884519</v>
      </c>
      <c r="E441" s="647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89</v>
      </c>
      <c r="N441" s="38"/>
      <c r="O441" s="37">
        <v>60</v>
      </c>
      <c r="P441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649"/>
      <c r="R441" s="649"/>
      <c r="S441" s="649"/>
      <c r="T441" s="65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4"/>
        <v/>
      </c>
      <c r="AA441" s="68" t="s">
        <v>45</v>
      </c>
      <c r="AB441" s="69" t="s">
        <v>45</v>
      </c>
      <c r="AC441" s="502" t="s">
        <v>693</v>
      </c>
      <c r="AG441" s="78"/>
      <c r="AJ441" s="84" t="s">
        <v>45</v>
      </c>
      <c r="AK441" s="84">
        <v>0</v>
      </c>
      <c r="BB441" s="503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694</v>
      </c>
      <c r="B442" s="63" t="s">
        <v>695</v>
      </c>
      <c r="C442" s="36">
        <v>4301012125</v>
      </c>
      <c r="D442" s="647">
        <v>4680115886391</v>
      </c>
      <c r="E442" s="647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89</v>
      </c>
      <c r="N442" s="38"/>
      <c r="O442" s="37">
        <v>60</v>
      </c>
      <c r="P442" s="86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649"/>
      <c r="R442" s="649"/>
      <c r="S442" s="649"/>
      <c r="T442" s="65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674</v>
      </c>
      <c r="AG442" s="78"/>
      <c r="AJ442" s="84" t="s">
        <v>45</v>
      </c>
      <c r="AK442" s="84">
        <v>0</v>
      </c>
      <c r="BB442" s="505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696</v>
      </c>
      <c r="B443" s="63" t="s">
        <v>697</v>
      </c>
      <c r="C443" s="36">
        <v>4301011778</v>
      </c>
      <c r="D443" s="647">
        <v>4680115880603</v>
      </c>
      <c r="E443" s="647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649"/>
      <c r="R443" s="649"/>
      <c r="S443" s="649"/>
      <c r="T443" s="65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06" t="s">
        <v>674</v>
      </c>
      <c r="AG443" s="78"/>
      <c r="AJ443" s="84" t="s">
        <v>45</v>
      </c>
      <c r="AK443" s="84">
        <v>0</v>
      </c>
      <c r="BB443" s="507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696</v>
      </c>
      <c r="B444" s="63" t="s">
        <v>698</v>
      </c>
      <c r="C444" s="36">
        <v>4301012035</v>
      </c>
      <c r="D444" s="647">
        <v>4680115880603</v>
      </c>
      <c r="E444" s="647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649"/>
      <c r="R444" s="649"/>
      <c r="S444" s="649"/>
      <c r="T444" s="65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674</v>
      </c>
      <c r="AG444" s="78"/>
      <c r="AJ444" s="84" t="s">
        <v>45</v>
      </c>
      <c r="AK444" s="84">
        <v>0</v>
      </c>
      <c r="BB444" s="509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ht="27" customHeight="1" x14ac:dyDescent="0.25">
      <c r="A445" s="63" t="s">
        <v>699</v>
      </c>
      <c r="B445" s="63" t="s">
        <v>700</v>
      </c>
      <c r="C445" s="36">
        <v>4301012146</v>
      </c>
      <c r="D445" s="647">
        <v>4607091389999</v>
      </c>
      <c r="E445" s="647"/>
      <c r="F445" s="62">
        <v>0.6</v>
      </c>
      <c r="G445" s="37">
        <v>8</v>
      </c>
      <c r="H445" s="62">
        <v>4.8</v>
      </c>
      <c r="I445" s="62">
        <v>5.01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67" t="s">
        <v>701</v>
      </c>
      <c r="Q445" s="649"/>
      <c r="R445" s="649"/>
      <c r="S445" s="649"/>
      <c r="T445" s="65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3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65"/>
        <v>0</v>
      </c>
      <c r="BN445" s="78">
        <f t="shared" si="66"/>
        <v>0</v>
      </c>
      <c r="BO445" s="78">
        <f t="shared" si="67"/>
        <v>0</v>
      </c>
      <c r="BP445" s="78">
        <f t="shared" si="68"/>
        <v>0</v>
      </c>
    </row>
    <row r="446" spans="1:68" ht="27" customHeight="1" x14ac:dyDescent="0.25">
      <c r="A446" s="63" t="s">
        <v>702</v>
      </c>
      <c r="B446" s="63" t="s">
        <v>703</v>
      </c>
      <c r="C446" s="36">
        <v>4301012036</v>
      </c>
      <c r="D446" s="647">
        <v>4680115882782</v>
      </c>
      <c r="E446" s="647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6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649"/>
      <c r="R446" s="649"/>
      <c r="S446" s="649"/>
      <c r="T446" s="65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3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677</v>
      </c>
      <c r="AG446" s="78"/>
      <c r="AJ446" s="84" t="s">
        <v>45</v>
      </c>
      <c r="AK446" s="84">
        <v>0</v>
      </c>
      <c r="BB446" s="513" t="s">
        <v>66</v>
      </c>
      <c r="BM446" s="78">
        <f t="shared" si="65"/>
        <v>0</v>
      </c>
      <c r="BN446" s="78">
        <f t="shared" si="66"/>
        <v>0</v>
      </c>
      <c r="BO446" s="78">
        <f t="shared" si="67"/>
        <v>0</v>
      </c>
      <c r="BP446" s="78">
        <f t="shared" si="68"/>
        <v>0</v>
      </c>
    </row>
    <row r="447" spans="1:68" ht="27" customHeight="1" x14ac:dyDescent="0.25">
      <c r="A447" s="63" t="s">
        <v>704</v>
      </c>
      <c r="B447" s="63" t="s">
        <v>705</v>
      </c>
      <c r="C447" s="36">
        <v>4301012050</v>
      </c>
      <c r="D447" s="647">
        <v>4680115885479</v>
      </c>
      <c r="E447" s="647"/>
      <c r="F447" s="62">
        <v>0.4</v>
      </c>
      <c r="G447" s="37">
        <v>6</v>
      </c>
      <c r="H447" s="62">
        <v>2.4</v>
      </c>
      <c r="I447" s="62">
        <v>2.58</v>
      </c>
      <c r="J447" s="37">
        <v>182</v>
      </c>
      <c r="K447" s="37" t="s">
        <v>90</v>
      </c>
      <c r="L447" s="37" t="s">
        <v>45</v>
      </c>
      <c r="M447" s="38" t="s">
        <v>118</v>
      </c>
      <c r="N447" s="38"/>
      <c r="O447" s="37">
        <v>60</v>
      </c>
      <c r="P44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649"/>
      <c r="R447" s="649"/>
      <c r="S447" s="649"/>
      <c r="T447" s="65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3"/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4" t="s">
        <v>690</v>
      </c>
      <c r="AG447" s="78"/>
      <c r="AJ447" s="84" t="s">
        <v>45</v>
      </c>
      <c r="AK447" s="84">
        <v>0</v>
      </c>
      <c r="BB447" s="515" t="s">
        <v>66</v>
      </c>
      <c r="BM447" s="78">
        <f t="shared" si="65"/>
        <v>0</v>
      </c>
      <c r="BN447" s="78">
        <f t="shared" si="66"/>
        <v>0</v>
      </c>
      <c r="BO447" s="78">
        <f t="shared" si="67"/>
        <v>0</v>
      </c>
      <c r="BP447" s="78">
        <f t="shared" si="68"/>
        <v>0</v>
      </c>
    </row>
    <row r="448" spans="1:68" ht="27" customHeight="1" x14ac:dyDescent="0.25">
      <c r="A448" s="63" t="s">
        <v>706</v>
      </c>
      <c r="B448" s="63" t="s">
        <v>707</v>
      </c>
      <c r="C448" s="36">
        <v>4301011784</v>
      </c>
      <c r="D448" s="647">
        <v>4607091389982</v>
      </c>
      <c r="E448" s="647"/>
      <c r="F448" s="62">
        <v>0.6</v>
      </c>
      <c r="G448" s="37">
        <v>6</v>
      </c>
      <c r="H448" s="62">
        <v>3.6</v>
      </c>
      <c r="I448" s="62">
        <v>3.81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8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649"/>
      <c r="R448" s="649"/>
      <c r="S448" s="649"/>
      <c r="T448" s="65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3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690</v>
      </c>
      <c r="AG448" s="78"/>
      <c r="AJ448" s="84" t="s">
        <v>45</v>
      </c>
      <c r="AK448" s="84">
        <v>0</v>
      </c>
      <c r="BB448" s="517" t="s">
        <v>66</v>
      </c>
      <c r="BM448" s="78">
        <f t="shared" si="65"/>
        <v>0</v>
      </c>
      <c r="BN448" s="78">
        <f t="shared" si="66"/>
        <v>0</v>
      </c>
      <c r="BO448" s="78">
        <f t="shared" si="67"/>
        <v>0</v>
      </c>
      <c r="BP448" s="78">
        <f t="shared" si="68"/>
        <v>0</v>
      </c>
    </row>
    <row r="449" spans="1:68" ht="27" customHeight="1" x14ac:dyDescent="0.25">
      <c r="A449" s="63" t="s">
        <v>706</v>
      </c>
      <c r="B449" s="63" t="s">
        <v>708</v>
      </c>
      <c r="C449" s="36">
        <v>4301012034</v>
      </c>
      <c r="D449" s="647">
        <v>4607091389982</v>
      </c>
      <c r="E449" s="647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87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649"/>
      <c r="R449" s="649"/>
      <c r="S449" s="649"/>
      <c r="T449" s="65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3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690</v>
      </c>
      <c r="AG449" s="78"/>
      <c r="AJ449" s="84" t="s">
        <v>45</v>
      </c>
      <c r="AK449" s="84">
        <v>0</v>
      </c>
      <c r="BB449" s="519" t="s">
        <v>66</v>
      </c>
      <c r="BM449" s="78">
        <f t="shared" si="65"/>
        <v>0</v>
      </c>
      <c r="BN449" s="78">
        <f t="shared" si="66"/>
        <v>0</v>
      </c>
      <c r="BO449" s="78">
        <f t="shared" si="67"/>
        <v>0</v>
      </c>
      <c r="BP449" s="78">
        <f t="shared" si="68"/>
        <v>0</v>
      </c>
    </row>
    <row r="450" spans="1:68" x14ac:dyDescent="0.2">
      <c r="A450" s="654"/>
      <c r="B450" s="654"/>
      <c r="C450" s="654"/>
      <c r="D450" s="654"/>
      <c r="E450" s="654"/>
      <c r="F450" s="654"/>
      <c r="G450" s="654"/>
      <c r="H450" s="654"/>
      <c r="I450" s="654"/>
      <c r="J450" s="654"/>
      <c r="K450" s="654"/>
      <c r="L450" s="654"/>
      <c r="M450" s="654"/>
      <c r="N450" s="654"/>
      <c r="O450" s="655"/>
      <c r="P450" s="651" t="s">
        <v>40</v>
      </c>
      <c r="Q450" s="652"/>
      <c r="R450" s="652"/>
      <c r="S450" s="652"/>
      <c r="T450" s="652"/>
      <c r="U450" s="652"/>
      <c r="V450" s="653"/>
      <c r="W450" s="42" t="s">
        <v>39</v>
      </c>
      <c r="X450" s="43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3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3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7"/>
      <c r="AB450" s="67"/>
      <c r="AC450" s="67"/>
    </row>
    <row r="451" spans="1:68" x14ac:dyDescent="0.2">
      <c r="A451" s="654"/>
      <c r="B451" s="654"/>
      <c r="C451" s="654"/>
      <c r="D451" s="654"/>
      <c r="E451" s="654"/>
      <c r="F451" s="654"/>
      <c r="G451" s="654"/>
      <c r="H451" s="654"/>
      <c r="I451" s="654"/>
      <c r="J451" s="654"/>
      <c r="K451" s="654"/>
      <c r="L451" s="654"/>
      <c r="M451" s="654"/>
      <c r="N451" s="654"/>
      <c r="O451" s="655"/>
      <c r="P451" s="651" t="s">
        <v>40</v>
      </c>
      <c r="Q451" s="652"/>
      <c r="R451" s="652"/>
      <c r="S451" s="652"/>
      <c r="T451" s="652"/>
      <c r="U451" s="652"/>
      <c r="V451" s="653"/>
      <c r="W451" s="42" t="s">
        <v>0</v>
      </c>
      <c r="X451" s="43">
        <f>IFERROR(SUM(X435:X449),"0")</f>
        <v>0</v>
      </c>
      <c r="Y451" s="43">
        <f>IFERROR(SUM(Y435:Y449),"0")</f>
        <v>0</v>
      </c>
      <c r="Z451" s="42"/>
      <c r="AA451" s="67"/>
      <c r="AB451" s="67"/>
      <c r="AC451" s="67"/>
    </row>
    <row r="452" spans="1:68" ht="14.25" customHeight="1" x14ac:dyDescent="0.25">
      <c r="A452" s="646" t="s">
        <v>148</v>
      </c>
      <c r="B452" s="646"/>
      <c r="C452" s="646"/>
      <c r="D452" s="646"/>
      <c r="E452" s="646"/>
      <c r="F452" s="646"/>
      <c r="G452" s="646"/>
      <c r="H452" s="646"/>
      <c r="I452" s="646"/>
      <c r="J452" s="646"/>
      <c r="K452" s="646"/>
      <c r="L452" s="646"/>
      <c r="M452" s="646"/>
      <c r="N452" s="646"/>
      <c r="O452" s="646"/>
      <c r="P452" s="646"/>
      <c r="Q452" s="646"/>
      <c r="R452" s="646"/>
      <c r="S452" s="646"/>
      <c r="T452" s="646"/>
      <c r="U452" s="646"/>
      <c r="V452" s="646"/>
      <c r="W452" s="646"/>
      <c r="X452" s="646"/>
      <c r="Y452" s="646"/>
      <c r="Z452" s="646"/>
      <c r="AA452" s="66"/>
      <c r="AB452" s="66"/>
      <c r="AC452" s="80"/>
    </row>
    <row r="453" spans="1:68" ht="16.5" customHeight="1" x14ac:dyDescent="0.25">
      <c r="A453" s="63" t="s">
        <v>709</v>
      </c>
      <c r="B453" s="63" t="s">
        <v>710</v>
      </c>
      <c r="C453" s="36">
        <v>4301020334</v>
      </c>
      <c r="D453" s="647">
        <v>4607091388930</v>
      </c>
      <c r="E453" s="647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89</v>
      </c>
      <c r="N453" s="38"/>
      <c r="O453" s="37">
        <v>70</v>
      </c>
      <c r="P453" s="87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649"/>
      <c r="R453" s="649"/>
      <c r="S453" s="649"/>
      <c r="T453" s="65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20" t="s">
        <v>711</v>
      </c>
      <c r="AG453" s="78"/>
      <c r="AJ453" s="84" t="s">
        <v>45</v>
      </c>
      <c r="AK453" s="84">
        <v>0</v>
      </c>
      <c r="BB453" s="521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16.5" customHeight="1" x14ac:dyDescent="0.25">
      <c r="A454" s="63" t="s">
        <v>712</v>
      </c>
      <c r="B454" s="63" t="s">
        <v>713</v>
      </c>
      <c r="C454" s="36">
        <v>4301020384</v>
      </c>
      <c r="D454" s="647">
        <v>4680115886407</v>
      </c>
      <c r="E454" s="64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90</v>
      </c>
      <c r="L454" s="37" t="s">
        <v>45</v>
      </c>
      <c r="M454" s="38" t="s">
        <v>89</v>
      </c>
      <c r="N454" s="38"/>
      <c r="O454" s="37">
        <v>70</v>
      </c>
      <c r="P454" s="87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649"/>
      <c r="R454" s="649"/>
      <c r="S454" s="649"/>
      <c r="T454" s="65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22" t="s">
        <v>711</v>
      </c>
      <c r="AG454" s="78"/>
      <c r="AJ454" s="84" t="s">
        <v>45</v>
      </c>
      <c r="AK454" s="84">
        <v>0</v>
      </c>
      <c r="BB454" s="523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16.5" customHeight="1" x14ac:dyDescent="0.25">
      <c r="A455" s="63" t="s">
        <v>714</v>
      </c>
      <c r="B455" s="63" t="s">
        <v>715</v>
      </c>
      <c r="C455" s="36">
        <v>4301020385</v>
      </c>
      <c r="D455" s="647">
        <v>4680115880054</v>
      </c>
      <c r="E455" s="647"/>
      <c r="F455" s="62">
        <v>0.6</v>
      </c>
      <c r="G455" s="37">
        <v>8</v>
      </c>
      <c r="H455" s="62">
        <v>4.8</v>
      </c>
      <c r="I455" s="62">
        <v>6.93</v>
      </c>
      <c r="J455" s="37">
        <v>132</v>
      </c>
      <c r="K455" s="37" t="s">
        <v>122</v>
      </c>
      <c r="L455" s="37" t="s">
        <v>45</v>
      </c>
      <c r="M455" s="38" t="s">
        <v>118</v>
      </c>
      <c r="N455" s="38"/>
      <c r="O455" s="37">
        <v>70</v>
      </c>
      <c r="P455" s="87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649"/>
      <c r="R455" s="649"/>
      <c r="S455" s="649"/>
      <c r="T455" s="650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IFERROR(IF(Y455=0,"",ROUNDUP(Y455/H455,0)*0.00902),"")</f>
        <v/>
      </c>
      <c r="AA455" s="68" t="s">
        <v>45</v>
      </c>
      <c r="AB455" s="69" t="s">
        <v>45</v>
      </c>
      <c r="AC455" s="524" t="s">
        <v>711</v>
      </c>
      <c r="AG455" s="78"/>
      <c r="AJ455" s="84" t="s">
        <v>45</v>
      </c>
      <c r="AK455" s="84">
        <v>0</v>
      </c>
      <c r="BB455" s="525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654"/>
      <c r="B456" s="654"/>
      <c r="C456" s="654"/>
      <c r="D456" s="654"/>
      <c r="E456" s="654"/>
      <c r="F456" s="654"/>
      <c r="G456" s="654"/>
      <c r="H456" s="654"/>
      <c r="I456" s="654"/>
      <c r="J456" s="654"/>
      <c r="K456" s="654"/>
      <c r="L456" s="654"/>
      <c r="M456" s="654"/>
      <c r="N456" s="654"/>
      <c r="O456" s="655"/>
      <c r="P456" s="651" t="s">
        <v>40</v>
      </c>
      <c r="Q456" s="652"/>
      <c r="R456" s="652"/>
      <c r="S456" s="652"/>
      <c r="T456" s="652"/>
      <c r="U456" s="652"/>
      <c r="V456" s="653"/>
      <c r="W456" s="42" t="s">
        <v>39</v>
      </c>
      <c r="X456" s="43">
        <f>IFERROR(X453/H453,"0")+IFERROR(X454/H454,"0")+IFERROR(X455/H455,"0")</f>
        <v>0</v>
      </c>
      <c r="Y456" s="43">
        <f>IFERROR(Y453/H453,"0")+IFERROR(Y454/H454,"0")+IFERROR(Y455/H455,"0")</f>
        <v>0</v>
      </c>
      <c r="Z456" s="43">
        <f>IFERROR(IF(Z453="",0,Z453),"0")+IFERROR(IF(Z454="",0,Z454),"0")+IFERROR(IF(Z455="",0,Z455),"0")</f>
        <v>0</v>
      </c>
      <c r="AA456" s="67"/>
      <c r="AB456" s="67"/>
      <c r="AC456" s="67"/>
    </row>
    <row r="457" spans="1:68" x14ac:dyDescent="0.2">
      <c r="A457" s="654"/>
      <c r="B457" s="654"/>
      <c r="C457" s="654"/>
      <c r="D457" s="654"/>
      <c r="E457" s="654"/>
      <c r="F457" s="654"/>
      <c r="G457" s="654"/>
      <c r="H457" s="654"/>
      <c r="I457" s="654"/>
      <c r="J457" s="654"/>
      <c r="K457" s="654"/>
      <c r="L457" s="654"/>
      <c r="M457" s="654"/>
      <c r="N457" s="654"/>
      <c r="O457" s="655"/>
      <c r="P457" s="651" t="s">
        <v>40</v>
      </c>
      <c r="Q457" s="652"/>
      <c r="R457" s="652"/>
      <c r="S457" s="652"/>
      <c r="T457" s="652"/>
      <c r="U457" s="652"/>
      <c r="V457" s="653"/>
      <c r="W457" s="42" t="s">
        <v>0</v>
      </c>
      <c r="X457" s="43">
        <f>IFERROR(SUM(X453:X455),"0")</f>
        <v>0</v>
      </c>
      <c r="Y457" s="43">
        <f>IFERROR(SUM(Y453:Y455),"0")</f>
        <v>0</v>
      </c>
      <c r="Z457" s="42"/>
      <c r="AA457" s="67"/>
      <c r="AB457" s="67"/>
      <c r="AC457" s="67"/>
    </row>
    <row r="458" spans="1:68" ht="14.25" customHeight="1" x14ac:dyDescent="0.25">
      <c r="A458" s="646" t="s">
        <v>78</v>
      </c>
      <c r="B458" s="646"/>
      <c r="C458" s="646"/>
      <c r="D458" s="646"/>
      <c r="E458" s="646"/>
      <c r="F458" s="646"/>
      <c r="G458" s="646"/>
      <c r="H458" s="646"/>
      <c r="I458" s="646"/>
      <c r="J458" s="646"/>
      <c r="K458" s="646"/>
      <c r="L458" s="646"/>
      <c r="M458" s="646"/>
      <c r="N458" s="646"/>
      <c r="O458" s="646"/>
      <c r="P458" s="646"/>
      <c r="Q458" s="646"/>
      <c r="R458" s="646"/>
      <c r="S458" s="646"/>
      <c r="T458" s="646"/>
      <c r="U458" s="646"/>
      <c r="V458" s="646"/>
      <c r="W458" s="646"/>
      <c r="X458" s="646"/>
      <c r="Y458" s="646"/>
      <c r="Z458" s="646"/>
      <c r="AA458" s="66"/>
      <c r="AB458" s="66"/>
      <c r="AC458" s="80"/>
    </row>
    <row r="459" spans="1:68" ht="27" customHeight="1" x14ac:dyDescent="0.25">
      <c r="A459" s="63" t="s">
        <v>716</v>
      </c>
      <c r="B459" s="63" t="s">
        <v>717</v>
      </c>
      <c r="C459" s="36">
        <v>4301031349</v>
      </c>
      <c r="D459" s="647">
        <v>4680115883116</v>
      </c>
      <c r="E459" s="647"/>
      <c r="F459" s="62">
        <v>0.88</v>
      </c>
      <c r="G459" s="37">
        <v>6</v>
      </c>
      <c r="H459" s="62">
        <v>5.28</v>
      </c>
      <c r="I459" s="62">
        <v>5.64</v>
      </c>
      <c r="J459" s="37">
        <v>104</v>
      </c>
      <c r="K459" s="37" t="s">
        <v>119</v>
      </c>
      <c r="L459" s="37" t="s">
        <v>45</v>
      </c>
      <c r="M459" s="38" t="s">
        <v>118</v>
      </c>
      <c r="N459" s="38"/>
      <c r="O459" s="37">
        <v>70</v>
      </c>
      <c r="P459" s="87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649"/>
      <c r="R459" s="649"/>
      <c r="S459" s="649"/>
      <c r="T459" s="65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ref="Y459:Y465" si="69">IFERROR(IF(X459="",0,CEILING((X459/$H459),1)*$H459),"")</f>
        <v>0</v>
      </c>
      <c r="Z459" s="41" t="str">
        <f>IFERROR(IF(Y459=0,"",ROUNDUP(Y459/H459,0)*0.01196),"")</f>
        <v/>
      </c>
      <c r="AA459" s="68" t="s">
        <v>45</v>
      </c>
      <c r="AB459" s="69" t="s">
        <v>45</v>
      </c>
      <c r="AC459" s="526" t="s">
        <v>718</v>
      </c>
      <c r="AG459" s="78"/>
      <c r="AJ459" s="84" t="s">
        <v>45</v>
      </c>
      <c r="AK459" s="84">
        <v>0</v>
      </c>
      <c r="BB459" s="527" t="s">
        <v>66</v>
      </c>
      <c r="BM459" s="78">
        <f t="shared" ref="BM459:BM465" si="70">IFERROR(X459*I459/H459,"0")</f>
        <v>0</v>
      </c>
      <c r="BN459" s="78">
        <f t="shared" ref="BN459:BN465" si="71">IFERROR(Y459*I459/H459,"0")</f>
        <v>0</v>
      </c>
      <c r="BO459" s="78">
        <f t="shared" ref="BO459:BO465" si="72">IFERROR(1/J459*(X459/H459),"0")</f>
        <v>0</v>
      </c>
      <c r="BP459" s="78">
        <f t="shared" ref="BP459:BP465" si="73">IFERROR(1/J459*(Y459/H459),"0")</f>
        <v>0</v>
      </c>
    </row>
    <row r="460" spans="1:68" ht="27" customHeight="1" x14ac:dyDescent="0.25">
      <c r="A460" s="63" t="s">
        <v>719</v>
      </c>
      <c r="B460" s="63" t="s">
        <v>720</v>
      </c>
      <c r="C460" s="36">
        <v>4301031350</v>
      </c>
      <c r="D460" s="647">
        <v>4680115883093</v>
      </c>
      <c r="E460" s="647"/>
      <c r="F460" s="62">
        <v>0.88</v>
      </c>
      <c r="G460" s="37">
        <v>6</v>
      </c>
      <c r="H460" s="62">
        <v>5.28</v>
      </c>
      <c r="I460" s="62">
        <v>5.64</v>
      </c>
      <c r="J460" s="37">
        <v>104</v>
      </c>
      <c r="K460" s="37" t="s">
        <v>119</v>
      </c>
      <c r="L460" s="37" t="s">
        <v>45</v>
      </c>
      <c r="M460" s="38" t="s">
        <v>83</v>
      </c>
      <c r="N460" s="38"/>
      <c r="O460" s="37">
        <v>70</v>
      </c>
      <c r="P460" s="8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649"/>
      <c r="R460" s="649"/>
      <c r="S460" s="649"/>
      <c r="T460" s="65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IFERROR(IF(Y460=0,"",ROUNDUP(Y460/H460,0)*0.01196),"")</f>
        <v/>
      </c>
      <c r="AA460" s="68" t="s">
        <v>45</v>
      </c>
      <c r="AB460" s="69" t="s">
        <v>45</v>
      </c>
      <c r="AC460" s="528" t="s">
        <v>721</v>
      </c>
      <c r="AG460" s="78"/>
      <c r="AJ460" s="84" t="s">
        <v>45</v>
      </c>
      <c r="AK460" s="84">
        <v>0</v>
      </c>
      <c r="BB460" s="529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ht="27" customHeight="1" x14ac:dyDescent="0.25">
      <c r="A461" s="63" t="s">
        <v>722</v>
      </c>
      <c r="B461" s="63" t="s">
        <v>723</v>
      </c>
      <c r="C461" s="36">
        <v>4301031353</v>
      </c>
      <c r="D461" s="647">
        <v>4680115883109</v>
      </c>
      <c r="E461" s="647"/>
      <c r="F461" s="62">
        <v>0.88</v>
      </c>
      <c r="G461" s="37">
        <v>6</v>
      </c>
      <c r="H461" s="62">
        <v>5.28</v>
      </c>
      <c r="I461" s="62">
        <v>5.64</v>
      </c>
      <c r="J461" s="37">
        <v>104</v>
      </c>
      <c r="K461" s="37" t="s">
        <v>119</v>
      </c>
      <c r="L461" s="37" t="s">
        <v>45</v>
      </c>
      <c r="M461" s="38" t="s">
        <v>83</v>
      </c>
      <c r="N461" s="38"/>
      <c r="O461" s="37">
        <v>70</v>
      </c>
      <c r="P461" s="87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649"/>
      <c r="R461" s="649"/>
      <c r="S461" s="649"/>
      <c r="T461" s="65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9"/>
        <v>0</v>
      </c>
      <c r="Z461" s="41" t="str">
        <f>IFERROR(IF(Y461=0,"",ROUNDUP(Y461/H461,0)*0.01196),"")</f>
        <v/>
      </c>
      <c r="AA461" s="68" t="s">
        <v>45</v>
      </c>
      <c r="AB461" s="69" t="s">
        <v>45</v>
      </c>
      <c r="AC461" s="530" t="s">
        <v>724</v>
      </c>
      <c r="AG461" s="78"/>
      <c r="AJ461" s="84" t="s">
        <v>45</v>
      </c>
      <c r="AK461" s="84">
        <v>0</v>
      </c>
      <c r="BB461" s="531" t="s">
        <v>66</v>
      </c>
      <c r="BM461" s="78">
        <f t="shared" si="70"/>
        <v>0</v>
      </c>
      <c r="BN461" s="78">
        <f t="shared" si="71"/>
        <v>0</v>
      </c>
      <c r="BO461" s="78">
        <f t="shared" si="72"/>
        <v>0</v>
      </c>
      <c r="BP461" s="78">
        <f t="shared" si="73"/>
        <v>0</v>
      </c>
    </row>
    <row r="462" spans="1:68" ht="27" customHeight="1" x14ac:dyDescent="0.25">
      <c r="A462" s="63" t="s">
        <v>725</v>
      </c>
      <c r="B462" s="63" t="s">
        <v>726</v>
      </c>
      <c r="C462" s="36">
        <v>4301031351</v>
      </c>
      <c r="D462" s="647">
        <v>4680115882072</v>
      </c>
      <c r="E462" s="647"/>
      <c r="F462" s="62">
        <v>0.6</v>
      </c>
      <c r="G462" s="37">
        <v>6</v>
      </c>
      <c r="H462" s="62">
        <v>3.6</v>
      </c>
      <c r="I462" s="62">
        <v>3.81</v>
      </c>
      <c r="J462" s="37">
        <v>132</v>
      </c>
      <c r="K462" s="37" t="s">
        <v>122</v>
      </c>
      <c r="L462" s="37" t="s">
        <v>45</v>
      </c>
      <c r="M462" s="38" t="s">
        <v>118</v>
      </c>
      <c r="N462" s="38"/>
      <c r="O462" s="37">
        <v>70</v>
      </c>
      <c r="P462" s="87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649"/>
      <c r="R462" s="649"/>
      <c r="S462" s="649"/>
      <c r="T462" s="650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9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718</v>
      </c>
      <c r="AG462" s="78"/>
      <c r="AJ462" s="84" t="s">
        <v>45</v>
      </c>
      <c r="AK462" s="84">
        <v>0</v>
      </c>
      <c r="BB462" s="533" t="s">
        <v>66</v>
      </c>
      <c r="BM462" s="78">
        <f t="shared" si="70"/>
        <v>0</v>
      </c>
      <c r="BN462" s="78">
        <f t="shared" si="71"/>
        <v>0</v>
      </c>
      <c r="BO462" s="78">
        <f t="shared" si="72"/>
        <v>0</v>
      </c>
      <c r="BP462" s="78">
        <f t="shared" si="73"/>
        <v>0</v>
      </c>
    </row>
    <row r="463" spans="1:68" ht="27" customHeight="1" x14ac:dyDescent="0.25">
      <c r="A463" s="63" t="s">
        <v>725</v>
      </c>
      <c r="B463" s="63" t="s">
        <v>727</v>
      </c>
      <c r="C463" s="36">
        <v>4301031419</v>
      </c>
      <c r="D463" s="647">
        <v>4680115882072</v>
      </c>
      <c r="E463" s="647"/>
      <c r="F463" s="62">
        <v>0.6</v>
      </c>
      <c r="G463" s="37">
        <v>8</v>
      </c>
      <c r="H463" s="62">
        <v>4.8</v>
      </c>
      <c r="I463" s="62">
        <v>6.93</v>
      </c>
      <c r="J463" s="37">
        <v>132</v>
      </c>
      <c r="K463" s="37" t="s">
        <v>122</v>
      </c>
      <c r="L463" s="37" t="s">
        <v>45</v>
      </c>
      <c r="M463" s="38" t="s">
        <v>118</v>
      </c>
      <c r="N463" s="38"/>
      <c r="O463" s="37">
        <v>70</v>
      </c>
      <c r="P463" s="87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649"/>
      <c r="R463" s="649"/>
      <c r="S463" s="649"/>
      <c r="T463" s="650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69"/>
        <v>0</v>
      </c>
      <c r="Z463" s="41" t="str">
        <f>IFERROR(IF(Y463=0,"",ROUNDUP(Y463/H463,0)*0.00902),"")</f>
        <v/>
      </c>
      <c r="AA463" s="68" t="s">
        <v>45</v>
      </c>
      <c r="AB463" s="69" t="s">
        <v>45</v>
      </c>
      <c r="AC463" s="534" t="s">
        <v>718</v>
      </c>
      <c r="AG463" s="78"/>
      <c r="AJ463" s="84" t="s">
        <v>45</v>
      </c>
      <c r="AK463" s="84">
        <v>0</v>
      </c>
      <c r="BB463" s="535" t="s">
        <v>66</v>
      </c>
      <c r="BM463" s="78">
        <f t="shared" si="70"/>
        <v>0</v>
      </c>
      <c r="BN463" s="78">
        <f t="shared" si="71"/>
        <v>0</v>
      </c>
      <c r="BO463" s="78">
        <f t="shared" si="72"/>
        <v>0</v>
      </c>
      <c r="BP463" s="78">
        <f t="shared" si="73"/>
        <v>0</v>
      </c>
    </row>
    <row r="464" spans="1:68" ht="27" customHeight="1" x14ac:dyDescent="0.25">
      <c r="A464" s="63" t="s">
        <v>728</v>
      </c>
      <c r="B464" s="63" t="s">
        <v>729</v>
      </c>
      <c r="C464" s="36">
        <v>4301031418</v>
      </c>
      <c r="D464" s="647">
        <v>4680115882102</v>
      </c>
      <c r="E464" s="647"/>
      <c r="F464" s="62">
        <v>0.6</v>
      </c>
      <c r="G464" s="37">
        <v>8</v>
      </c>
      <c r="H464" s="62">
        <v>4.8</v>
      </c>
      <c r="I464" s="62">
        <v>6.69</v>
      </c>
      <c r="J464" s="37">
        <v>132</v>
      </c>
      <c r="K464" s="37" t="s">
        <v>122</v>
      </c>
      <c r="L464" s="37" t="s">
        <v>45</v>
      </c>
      <c r="M464" s="38" t="s">
        <v>83</v>
      </c>
      <c r="N464" s="38"/>
      <c r="O464" s="37">
        <v>70</v>
      </c>
      <c r="P464" s="88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649"/>
      <c r="R464" s="649"/>
      <c r="S464" s="649"/>
      <c r="T464" s="65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69"/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36" t="s">
        <v>721</v>
      </c>
      <c r="AG464" s="78"/>
      <c r="AJ464" s="84" t="s">
        <v>45</v>
      </c>
      <c r="AK464" s="84">
        <v>0</v>
      </c>
      <c r="BB464" s="537" t="s">
        <v>66</v>
      </c>
      <c r="BM464" s="78">
        <f t="shared" si="70"/>
        <v>0</v>
      </c>
      <c r="BN464" s="78">
        <f t="shared" si="71"/>
        <v>0</v>
      </c>
      <c r="BO464" s="78">
        <f t="shared" si="72"/>
        <v>0</v>
      </c>
      <c r="BP464" s="78">
        <f t="shared" si="73"/>
        <v>0</v>
      </c>
    </row>
    <row r="465" spans="1:68" ht="27" customHeight="1" x14ac:dyDescent="0.25">
      <c r="A465" s="63" t="s">
        <v>730</v>
      </c>
      <c r="B465" s="63" t="s">
        <v>731</v>
      </c>
      <c r="C465" s="36">
        <v>4301031417</v>
      </c>
      <c r="D465" s="647">
        <v>4680115882096</v>
      </c>
      <c r="E465" s="647"/>
      <c r="F465" s="62">
        <v>0.6</v>
      </c>
      <c r="G465" s="37">
        <v>8</v>
      </c>
      <c r="H465" s="62">
        <v>4.8</v>
      </c>
      <c r="I465" s="62">
        <v>6.69</v>
      </c>
      <c r="J465" s="37">
        <v>132</v>
      </c>
      <c r="K465" s="37" t="s">
        <v>122</v>
      </c>
      <c r="L465" s="37" t="s">
        <v>45</v>
      </c>
      <c r="M465" s="38" t="s">
        <v>83</v>
      </c>
      <c r="N465" s="38"/>
      <c r="O465" s="37">
        <v>70</v>
      </c>
      <c r="P465" s="88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649"/>
      <c r="R465" s="649"/>
      <c r="S465" s="649"/>
      <c r="T465" s="65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9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724</v>
      </c>
      <c r="AG465" s="78"/>
      <c r="AJ465" s="84" t="s">
        <v>45</v>
      </c>
      <c r="AK465" s="84">
        <v>0</v>
      </c>
      <c r="BB465" s="539" t="s">
        <v>66</v>
      </c>
      <c r="BM465" s="78">
        <f t="shared" si="70"/>
        <v>0</v>
      </c>
      <c r="BN465" s="78">
        <f t="shared" si="71"/>
        <v>0</v>
      </c>
      <c r="BO465" s="78">
        <f t="shared" si="72"/>
        <v>0</v>
      </c>
      <c r="BP465" s="78">
        <f t="shared" si="73"/>
        <v>0</v>
      </c>
    </row>
    <row r="466" spans="1:68" x14ac:dyDescent="0.2">
      <c r="A466" s="654"/>
      <c r="B466" s="654"/>
      <c r="C466" s="654"/>
      <c r="D466" s="654"/>
      <c r="E466" s="654"/>
      <c r="F466" s="654"/>
      <c r="G466" s="654"/>
      <c r="H466" s="654"/>
      <c r="I466" s="654"/>
      <c r="J466" s="654"/>
      <c r="K466" s="654"/>
      <c r="L466" s="654"/>
      <c r="M466" s="654"/>
      <c r="N466" s="654"/>
      <c r="O466" s="655"/>
      <c r="P466" s="651" t="s">
        <v>40</v>
      </c>
      <c r="Q466" s="652"/>
      <c r="R466" s="652"/>
      <c r="S466" s="652"/>
      <c r="T466" s="652"/>
      <c r="U466" s="652"/>
      <c r="V466" s="653"/>
      <c r="W466" s="42" t="s">
        <v>39</v>
      </c>
      <c r="X466" s="43">
        <f>IFERROR(X459/H459,"0")+IFERROR(X460/H460,"0")+IFERROR(X461/H461,"0")+IFERROR(X462/H462,"0")+IFERROR(X463/H463,"0")+IFERROR(X464/H464,"0")+IFERROR(X465/H465,"0")</f>
        <v>0</v>
      </c>
      <c r="Y466" s="43">
        <f>IFERROR(Y459/H459,"0")+IFERROR(Y460/H460,"0")+IFERROR(Y461/H461,"0")+IFERROR(Y462/H462,"0")+IFERROR(Y463/H463,"0")+IFERROR(Y464/H464,"0")+IFERROR(Y465/H465,"0")</f>
        <v>0</v>
      </c>
      <c r="Z466" s="43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654"/>
      <c r="B467" s="654"/>
      <c r="C467" s="654"/>
      <c r="D467" s="654"/>
      <c r="E467" s="654"/>
      <c r="F467" s="654"/>
      <c r="G467" s="654"/>
      <c r="H467" s="654"/>
      <c r="I467" s="654"/>
      <c r="J467" s="654"/>
      <c r="K467" s="654"/>
      <c r="L467" s="654"/>
      <c r="M467" s="654"/>
      <c r="N467" s="654"/>
      <c r="O467" s="655"/>
      <c r="P467" s="651" t="s">
        <v>40</v>
      </c>
      <c r="Q467" s="652"/>
      <c r="R467" s="652"/>
      <c r="S467" s="652"/>
      <c r="T467" s="652"/>
      <c r="U467" s="652"/>
      <c r="V467" s="653"/>
      <c r="W467" s="42" t="s">
        <v>0</v>
      </c>
      <c r="X467" s="43">
        <f>IFERROR(SUM(X459:X465),"0")</f>
        <v>0</v>
      </c>
      <c r="Y467" s="43">
        <f>IFERROR(SUM(Y459:Y465),"0")</f>
        <v>0</v>
      </c>
      <c r="Z467" s="42"/>
      <c r="AA467" s="67"/>
      <c r="AB467" s="67"/>
      <c r="AC467" s="67"/>
    </row>
    <row r="468" spans="1:68" ht="14.25" customHeight="1" x14ac:dyDescent="0.25">
      <c r="A468" s="646" t="s">
        <v>85</v>
      </c>
      <c r="B468" s="646"/>
      <c r="C468" s="646"/>
      <c r="D468" s="646"/>
      <c r="E468" s="646"/>
      <c r="F468" s="646"/>
      <c r="G468" s="646"/>
      <c r="H468" s="646"/>
      <c r="I468" s="646"/>
      <c r="J468" s="646"/>
      <c r="K468" s="646"/>
      <c r="L468" s="646"/>
      <c r="M468" s="646"/>
      <c r="N468" s="646"/>
      <c r="O468" s="646"/>
      <c r="P468" s="646"/>
      <c r="Q468" s="646"/>
      <c r="R468" s="646"/>
      <c r="S468" s="646"/>
      <c r="T468" s="646"/>
      <c r="U468" s="646"/>
      <c r="V468" s="646"/>
      <c r="W468" s="646"/>
      <c r="X468" s="646"/>
      <c r="Y468" s="646"/>
      <c r="Z468" s="646"/>
      <c r="AA468" s="66"/>
      <c r="AB468" s="66"/>
      <c r="AC468" s="80"/>
    </row>
    <row r="469" spans="1:68" ht="16.5" customHeight="1" x14ac:dyDescent="0.25">
      <c r="A469" s="63" t="s">
        <v>732</v>
      </c>
      <c r="B469" s="63" t="s">
        <v>733</v>
      </c>
      <c r="C469" s="36">
        <v>4301051232</v>
      </c>
      <c r="D469" s="647">
        <v>4607091383409</v>
      </c>
      <c r="E469" s="647"/>
      <c r="F469" s="62">
        <v>1.3</v>
      </c>
      <c r="G469" s="37">
        <v>6</v>
      </c>
      <c r="H469" s="62">
        <v>7.8</v>
      </c>
      <c r="I469" s="62">
        <v>8.3010000000000002</v>
      </c>
      <c r="J469" s="37">
        <v>64</v>
      </c>
      <c r="K469" s="37" t="s">
        <v>119</v>
      </c>
      <c r="L469" s="37" t="s">
        <v>45</v>
      </c>
      <c r="M469" s="38" t="s">
        <v>89</v>
      </c>
      <c r="N469" s="38"/>
      <c r="O469" s="37">
        <v>45</v>
      </c>
      <c r="P469" s="8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649"/>
      <c r="R469" s="649"/>
      <c r="S469" s="649"/>
      <c r="T469" s="65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IFERROR(IF(Y469=0,"",ROUNDUP(Y469/H469,0)*0.01898),"")</f>
        <v/>
      </c>
      <c r="AA469" s="68" t="s">
        <v>45</v>
      </c>
      <c r="AB469" s="69" t="s">
        <v>45</v>
      </c>
      <c r="AC469" s="540" t="s">
        <v>734</v>
      </c>
      <c r="AG469" s="78"/>
      <c r="AJ469" s="84" t="s">
        <v>45</v>
      </c>
      <c r="AK469" s="84">
        <v>0</v>
      </c>
      <c r="BB469" s="541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ht="16.5" customHeight="1" x14ac:dyDescent="0.25">
      <c r="A470" s="63" t="s">
        <v>735</v>
      </c>
      <c r="B470" s="63" t="s">
        <v>736</v>
      </c>
      <c r="C470" s="36">
        <v>4301051233</v>
      </c>
      <c r="D470" s="647">
        <v>4607091383416</v>
      </c>
      <c r="E470" s="647"/>
      <c r="F470" s="62">
        <v>1.3</v>
      </c>
      <c r="G470" s="37">
        <v>6</v>
      </c>
      <c r="H470" s="62">
        <v>7.8</v>
      </c>
      <c r="I470" s="62">
        <v>8.3010000000000002</v>
      </c>
      <c r="J470" s="37">
        <v>64</v>
      </c>
      <c r="K470" s="37" t="s">
        <v>119</v>
      </c>
      <c r="L470" s="37" t="s">
        <v>45</v>
      </c>
      <c r="M470" s="38" t="s">
        <v>89</v>
      </c>
      <c r="N470" s="38"/>
      <c r="O470" s="37">
        <v>45</v>
      </c>
      <c r="P470" s="8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649"/>
      <c r="R470" s="649"/>
      <c r="S470" s="649"/>
      <c r="T470" s="650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42" t="s">
        <v>737</v>
      </c>
      <c r="AG470" s="78"/>
      <c r="AJ470" s="84" t="s">
        <v>45</v>
      </c>
      <c r="AK470" s="84">
        <v>0</v>
      </c>
      <c r="BB470" s="54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customHeight="1" x14ac:dyDescent="0.25">
      <c r="A471" s="63" t="s">
        <v>738</v>
      </c>
      <c r="B471" s="63" t="s">
        <v>739</v>
      </c>
      <c r="C471" s="36">
        <v>4301051064</v>
      </c>
      <c r="D471" s="647">
        <v>4680115883536</v>
      </c>
      <c r="E471" s="647"/>
      <c r="F471" s="62">
        <v>0.3</v>
      </c>
      <c r="G471" s="37">
        <v>6</v>
      </c>
      <c r="H471" s="62">
        <v>1.8</v>
      </c>
      <c r="I471" s="62">
        <v>2.0459999999999998</v>
      </c>
      <c r="J471" s="37">
        <v>182</v>
      </c>
      <c r="K471" s="37" t="s">
        <v>90</v>
      </c>
      <c r="L471" s="37" t="s">
        <v>45</v>
      </c>
      <c r="M471" s="38" t="s">
        <v>89</v>
      </c>
      <c r="N471" s="38"/>
      <c r="O471" s="37">
        <v>45</v>
      </c>
      <c r="P471" s="88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649"/>
      <c r="R471" s="649"/>
      <c r="S471" s="649"/>
      <c r="T471" s="650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44" t="s">
        <v>740</v>
      </c>
      <c r="AG471" s="78"/>
      <c r="AJ471" s="84" t="s">
        <v>45</v>
      </c>
      <c r="AK471" s="84">
        <v>0</v>
      </c>
      <c r="BB471" s="54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654"/>
      <c r="B472" s="654"/>
      <c r="C472" s="654"/>
      <c r="D472" s="654"/>
      <c r="E472" s="654"/>
      <c r="F472" s="654"/>
      <c r="G472" s="654"/>
      <c r="H472" s="654"/>
      <c r="I472" s="654"/>
      <c r="J472" s="654"/>
      <c r="K472" s="654"/>
      <c r="L472" s="654"/>
      <c r="M472" s="654"/>
      <c r="N472" s="654"/>
      <c r="O472" s="655"/>
      <c r="P472" s="651" t="s">
        <v>40</v>
      </c>
      <c r="Q472" s="652"/>
      <c r="R472" s="652"/>
      <c r="S472" s="652"/>
      <c r="T472" s="652"/>
      <c r="U472" s="652"/>
      <c r="V472" s="653"/>
      <c r="W472" s="42" t="s">
        <v>39</v>
      </c>
      <c r="X472" s="43">
        <f>IFERROR(X469/H469,"0")+IFERROR(X470/H470,"0")+IFERROR(X471/H471,"0")</f>
        <v>0</v>
      </c>
      <c r="Y472" s="43">
        <f>IFERROR(Y469/H469,"0")+IFERROR(Y470/H470,"0")+IFERROR(Y471/H471,"0")</f>
        <v>0</v>
      </c>
      <c r="Z472" s="43">
        <f>IFERROR(IF(Z469="",0,Z469),"0")+IFERROR(IF(Z470="",0,Z470),"0")+IFERROR(IF(Z471="",0,Z471),"0")</f>
        <v>0</v>
      </c>
      <c r="AA472" s="67"/>
      <c r="AB472" s="67"/>
      <c r="AC472" s="67"/>
    </row>
    <row r="473" spans="1:68" x14ac:dyDescent="0.2">
      <c r="A473" s="654"/>
      <c r="B473" s="654"/>
      <c r="C473" s="654"/>
      <c r="D473" s="654"/>
      <c r="E473" s="654"/>
      <c r="F473" s="654"/>
      <c r="G473" s="654"/>
      <c r="H473" s="654"/>
      <c r="I473" s="654"/>
      <c r="J473" s="654"/>
      <c r="K473" s="654"/>
      <c r="L473" s="654"/>
      <c r="M473" s="654"/>
      <c r="N473" s="654"/>
      <c r="O473" s="655"/>
      <c r="P473" s="651" t="s">
        <v>40</v>
      </c>
      <c r="Q473" s="652"/>
      <c r="R473" s="652"/>
      <c r="S473" s="652"/>
      <c r="T473" s="652"/>
      <c r="U473" s="652"/>
      <c r="V473" s="653"/>
      <c r="W473" s="42" t="s">
        <v>0</v>
      </c>
      <c r="X473" s="43">
        <f>IFERROR(SUM(X469:X471),"0")</f>
        <v>0</v>
      </c>
      <c r="Y473" s="43">
        <f>IFERROR(SUM(Y469:Y471),"0")</f>
        <v>0</v>
      </c>
      <c r="Z473" s="42"/>
      <c r="AA473" s="67"/>
      <c r="AB473" s="67"/>
      <c r="AC473" s="67"/>
    </row>
    <row r="474" spans="1:68" ht="27.75" customHeight="1" x14ac:dyDescent="0.2">
      <c r="A474" s="644" t="s">
        <v>741</v>
      </c>
      <c r="B474" s="644"/>
      <c r="C474" s="644"/>
      <c r="D474" s="644"/>
      <c r="E474" s="644"/>
      <c r="F474" s="644"/>
      <c r="G474" s="644"/>
      <c r="H474" s="644"/>
      <c r="I474" s="644"/>
      <c r="J474" s="644"/>
      <c r="K474" s="644"/>
      <c r="L474" s="644"/>
      <c r="M474" s="644"/>
      <c r="N474" s="644"/>
      <c r="O474" s="644"/>
      <c r="P474" s="644"/>
      <c r="Q474" s="644"/>
      <c r="R474" s="644"/>
      <c r="S474" s="644"/>
      <c r="T474" s="644"/>
      <c r="U474" s="644"/>
      <c r="V474" s="644"/>
      <c r="W474" s="644"/>
      <c r="X474" s="644"/>
      <c r="Y474" s="644"/>
      <c r="Z474" s="644"/>
      <c r="AA474" s="54"/>
      <c r="AB474" s="54"/>
      <c r="AC474" s="54"/>
    </row>
    <row r="475" spans="1:68" ht="16.5" customHeight="1" x14ac:dyDescent="0.25">
      <c r="A475" s="645" t="s">
        <v>741</v>
      </c>
      <c r="B475" s="645"/>
      <c r="C475" s="645"/>
      <c r="D475" s="645"/>
      <c r="E475" s="645"/>
      <c r="F475" s="645"/>
      <c r="G475" s="645"/>
      <c r="H475" s="645"/>
      <c r="I475" s="645"/>
      <c r="J475" s="645"/>
      <c r="K475" s="645"/>
      <c r="L475" s="645"/>
      <c r="M475" s="645"/>
      <c r="N475" s="645"/>
      <c r="O475" s="645"/>
      <c r="P475" s="645"/>
      <c r="Q475" s="645"/>
      <c r="R475" s="645"/>
      <c r="S475" s="645"/>
      <c r="T475" s="645"/>
      <c r="U475" s="645"/>
      <c r="V475" s="645"/>
      <c r="W475" s="645"/>
      <c r="X475" s="645"/>
      <c r="Y475" s="645"/>
      <c r="Z475" s="645"/>
      <c r="AA475" s="65"/>
      <c r="AB475" s="65"/>
      <c r="AC475" s="79"/>
    </row>
    <row r="476" spans="1:68" ht="14.25" customHeight="1" x14ac:dyDescent="0.25">
      <c r="A476" s="646" t="s">
        <v>114</v>
      </c>
      <c r="B476" s="646"/>
      <c r="C476" s="646"/>
      <c r="D476" s="646"/>
      <c r="E476" s="646"/>
      <c r="F476" s="646"/>
      <c r="G476" s="646"/>
      <c r="H476" s="646"/>
      <c r="I476" s="646"/>
      <c r="J476" s="646"/>
      <c r="K476" s="646"/>
      <c r="L476" s="646"/>
      <c r="M476" s="646"/>
      <c r="N476" s="646"/>
      <c r="O476" s="646"/>
      <c r="P476" s="646"/>
      <c r="Q476" s="646"/>
      <c r="R476" s="646"/>
      <c r="S476" s="646"/>
      <c r="T476" s="646"/>
      <c r="U476" s="646"/>
      <c r="V476" s="646"/>
      <c r="W476" s="646"/>
      <c r="X476" s="646"/>
      <c r="Y476" s="646"/>
      <c r="Z476" s="646"/>
      <c r="AA476" s="66"/>
      <c r="AB476" s="66"/>
      <c r="AC476" s="80"/>
    </row>
    <row r="477" spans="1:68" ht="27" customHeight="1" x14ac:dyDescent="0.25">
      <c r="A477" s="63" t="s">
        <v>742</v>
      </c>
      <c r="B477" s="63" t="s">
        <v>743</v>
      </c>
      <c r="C477" s="36">
        <v>4301011763</v>
      </c>
      <c r="D477" s="647">
        <v>4640242181011</v>
      </c>
      <c r="E477" s="647"/>
      <c r="F477" s="62">
        <v>1.35</v>
      </c>
      <c r="G477" s="37">
        <v>8</v>
      </c>
      <c r="H477" s="62">
        <v>10.8</v>
      </c>
      <c r="I477" s="62">
        <v>11.234999999999999</v>
      </c>
      <c r="J477" s="37">
        <v>64</v>
      </c>
      <c r="K477" s="37" t="s">
        <v>119</v>
      </c>
      <c r="L477" s="37" t="s">
        <v>45</v>
      </c>
      <c r="M477" s="38" t="s">
        <v>89</v>
      </c>
      <c r="N477" s="38"/>
      <c r="O477" s="37">
        <v>55</v>
      </c>
      <c r="P477" s="885" t="s">
        <v>744</v>
      </c>
      <c r="Q477" s="649"/>
      <c r="R477" s="649"/>
      <c r="S477" s="649"/>
      <c r="T477" s="650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6" t="s">
        <v>745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customHeight="1" x14ac:dyDescent="0.25">
      <c r="A478" s="63" t="s">
        <v>746</v>
      </c>
      <c r="B478" s="63" t="s">
        <v>747</v>
      </c>
      <c r="C478" s="36">
        <v>4301011585</v>
      </c>
      <c r="D478" s="647">
        <v>4640242180441</v>
      </c>
      <c r="E478" s="647"/>
      <c r="F478" s="62">
        <v>1.5</v>
      </c>
      <c r="G478" s="37">
        <v>8</v>
      </c>
      <c r="H478" s="62">
        <v>12</v>
      </c>
      <c r="I478" s="62">
        <v>12.435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86" t="s">
        <v>748</v>
      </c>
      <c r="Q478" s="649"/>
      <c r="R478" s="649"/>
      <c r="S478" s="649"/>
      <c r="T478" s="65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8" t="s">
        <v>749</v>
      </c>
      <c r="AG478" s="78"/>
      <c r="AJ478" s="84" t="s">
        <v>45</v>
      </c>
      <c r="AK478" s="84">
        <v>0</v>
      </c>
      <c r="BB478" s="549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750</v>
      </c>
      <c r="B479" s="63" t="s">
        <v>751</v>
      </c>
      <c r="C479" s="36">
        <v>4301011584</v>
      </c>
      <c r="D479" s="647">
        <v>4640242180564</v>
      </c>
      <c r="E479" s="647"/>
      <c r="F479" s="62">
        <v>1.5</v>
      </c>
      <c r="G479" s="37">
        <v>8</v>
      </c>
      <c r="H479" s="62">
        <v>12</v>
      </c>
      <c r="I479" s="62">
        <v>12.435</v>
      </c>
      <c r="J479" s="37">
        <v>64</v>
      </c>
      <c r="K479" s="37" t="s">
        <v>119</v>
      </c>
      <c r="L479" s="37" t="s">
        <v>45</v>
      </c>
      <c r="M479" s="38" t="s">
        <v>118</v>
      </c>
      <c r="N479" s="38"/>
      <c r="O479" s="37">
        <v>50</v>
      </c>
      <c r="P479" s="887" t="s">
        <v>752</v>
      </c>
      <c r="Q479" s="649"/>
      <c r="R479" s="649"/>
      <c r="S479" s="649"/>
      <c r="T479" s="65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753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755</v>
      </c>
      <c r="C480" s="36">
        <v>4301011764</v>
      </c>
      <c r="D480" s="647">
        <v>4640242181189</v>
      </c>
      <c r="E480" s="647"/>
      <c r="F480" s="62">
        <v>0.4</v>
      </c>
      <c r="G480" s="37">
        <v>10</v>
      </c>
      <c r="H480" s="62">
        <v>4</v>
      </c>
      <c r="I480" s="62">
        <v>4.21</v>
      </c>
      <c r="J480" s="37">
        <v>132</v>
      </c>
      <c r="K480" s="37" t="s">
        <v>122</v>
      </c>
      <c r="L480" s="37" t="s">
        <v>45</v>
      </c>
      <c r="M480" s="38" t="s">
        <v>89</v>
      </c>
      <c r="N480" s="38"/>
      <c r="O480" s="37">
        <v>55</v>
      </c>
      <c r="P480" s="888" t="s">
        <v>756</v>
      </c>
      <c r="Q480" s="649"/>
      <c r="R480" s="649"/>
      <c r="S480" s="649"/>
      <c r="T480" s="65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52" t="s">
        <v>745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x14ac:dyDescent="0.2">
      <c r="A481" s="654"/>
      <c r="B481" s="654"/>
      <c r="C481" s="654"/>
      <c r="D481" s="654"/>
      <c r="E481" s="654"/>
      <c r="F481" s="654"/>
      <c r="G481" s="654"/>
      <c r="H481" s="654"/>
      <c r="I481" s="654"/>
      <c r="J481" s="654"/>
      <c r="K481" s="654"/>
      <c r="L481" s="654"/>
      <c r="M481" s="654"/>
      <c r="N481" s="654"/>
      <c r="O481" s="655"/>
      <c r="P481" s="651" t="s">
        <v>40</v>
      </c>
      <c r="Q481" s="652"/>
      <c r="R481" s="652"/>
      <c r="S481" s="652"/>
      <c r="T481" s="652"/>
      <c r="U481" s="652"/>
      <c r="V481" s="653"/>
      <c r="W481" s="42" t="s">
        <v>39</v>
      </c>
      <c r="X481" s="43">
        <f>IFERROR(X477/H477,"0")+IFERROR(X478/H478,"0")+IFERROR(X479/H479,"0")+IFERROR(X480/H480,"0")</f>
        <v>0</v>
      </c>
      <c r="Y481" s="43">
        <f>IFERROR(Y477/H477,"0")+IFERROR(Y478/H478,"0")+IFERROR(Y479/H479,"0")+IFERROR(Y480/H480,"0")</f>
        <v>0</v>
      </c>
      <c r="Z481" s="43">
        <f>IFERROR(IF(Z477="",0,Z477),"0")+IFERROR(IF(Z478="",0,Z478),"0")+IFERROR(IF(Z479="",0,Z479),"0")+IFERROR(IF(Z480="",0,Z480),"0")</f>
        <v>0</v>
      </c>
      <c r="AA481" s="67"/>
      <c r="AB481" s="67"/>
      <c r="AC481" s="67"/>
    </row>
    <row r="482" spans="1:68" x14ac:dyDescent="0.2">
      <c r="A482" s="654"/>
      <c r="B482" s="654"/>
      <c r="C482" s="654"/>
      <c r="D482" s="654"/>
      <c r="E482" s="654"/>
      <c r="F482" s="654"/>
      <c r="G482" s="654"/>
      <c r="H482" s="654"/>
      <c r="I482" s="654"/>
      <c r="J482" s="654"/>
      <c r="K482" s="654"/>
      <c r="L482" s="654"/>
      <c r="M482" s="654"/>
      <c r="N482" s="654"/>
      <c r="O482" s="655"/>
      <c r="P482" s="651" t="s">
        <v>40</v>
      </c>
      <c r="Q482" s="652"/>
      <c r="R482" s="652"/>
      <c r="S482" s="652"/>
      <c r="T482" s="652"/>
      <c r="U482" s="652"/>
      <c r="V482" s="653"/>
      <c r="W482" s="42" t="s">
        <v>0</v>
      </c>
      <c r="X482" s="43">
        <f>IFERROR(SUM(X477:X480),"0")</f>
        <v>0</v>
      </c>
      <c r="Y482" s="43">
        <f>IFERROR(SUM(Y477:Y480),"0")</f>
        <v>0</v>
      </c>
      <c r="Z482" s="42"/>
      <c r="AA482" s="67"/>
      <c r="AB482" s="67"/>
      <c r="AC482" s="67"/>
    </row>
    <row r="483" spans="1:68" ht="14.25" customHeight="1" x14ac:dyDescent="0.25">
      <c r="A483" s="646" t="s">
        <v>148</v>
      </c>
      <c r="B483" s="646"/>
      <c r="C483" s="646"/>
      <c r="D483" s="646"/>
      <c r="E483" s="646"/>
      <c r="F483" s="646"/>
      <c r="G483" s="646"/>
      <c r="H483" s="646"/>
      <c r="I483" s="646"/>
      <c r="J483" s="646"/>
      <c r="K483" s="646"/>
      <c r="L483" s="646"/>
      <c r="M483" s="646"/>
      <c r="N483" s="646"/>
      <c r="O483" s="646"/>
      <c r="P483" s="646"/>
      <c r="Q483" s="646"/>
      <c r="R483" s="646"/>
      <c r="S483" s="646"/>
      <c r="T483" s="646"/>
      <c r="U483" s="646"/>
      <c r="V483" s="646"/>
      <c r="W483" s="646"/>
      <c r="X483" s="646"/>
      <c r="Y483" s="646"/>
      <c r="Z483" s="646"/>
      <c r="AA483" s="66"/>
      <c r="AB483" s="66"/>
      <c r="AC483" s="80"/>
    </row>
    <row r="484" spans="1:68" ht="27" customHeight="1" x14ac:dyDescent="0.25">
      <c r="A484" s="63" t="s">
        <v>757</v>
      </c>
      <c r="B484" s="63" t="s">
        <v>758</v>
      </c>
      <c r="C484" s="36">
        <v>4301020269</v>
      </c>
      <c r="D484" s="647">
        <v>4640242180519</v>
      </c>
      <c r="E484" s="647"/>
      <c r="F484" s="62">
        <v>1.35</v>
      </c>
      <c r="G484" s="37">
        <v>8</v>
      </c>
      <c r="H484" s="62">
        <v>10.8</v>
      </c>
      <c r="I484" s="62">
        <v>11.234999999999999</v>
      </c>
      <c r="J484" s="37">
        <v>64</v>
      </c>
      <c r="K484" s="37" t="s">
        <v>119</v>
      </c>
      <c r="L484" s="37" t="s">
        <v>45</v>
      </c>
      <c r="M484" s="38" t="s">
        <v>89</v>
      </c>
      <c r="N484" s="38"/>
      <c r="O484" s="37">
        <v>50</v>
      </c>
      <c r="P484" s="889" t="s">
        <v>759</v>
      </c>
      <c r="Q484" s="649"/>
      <c r="R484" s="649"/>
      <c r="S484" s="649"/>
      <c r="T484" s="650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IFERROR(IF(Y484=0,"",ROUNDUP(Y484/H484,0)*0.01898),"")</f>
        <v/>
      </c>
      <c r="AA484" s="68" t="s">
        <v>45</v>
      </c>
      <c r="AB484" s="69" t="s">
        <v>45</v>
      </c>
      <c r="AC484" s="554" t="s">
        <v>760</v>
      </c>
      <c r="AG484" s="78"/>
      <c r="AJ484" s="84" t="s">
        <v>45</v>
      </c>
      <c r="AK484" s="84">
        <v>0</v>
      </c>
      <c r="BB484" s="555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757</v>
      </c>
      <c r="B485" s="63" t="s">
        <v>761</v>
      </c>
      <c r="C485" s="36">
        <v>4301020400</v>
      </c>
      <c r="D485" s="647">
        <v>4640242180519</v>
      </c>
      <c r="E485" s="647"/>
      <c r="F485" s="62">
        <v>1.5</v>
      </c>
      <c r="G485" s="37">
        <v>8</v>
      </c>
      <c r="H485" s="62">
        <v>12</v>
      </c>
      <c r="I485" s="62">
        <v>12.435</v>
      </c>
      <c r="J485" s="37">
        <v>64</v>
      </c>
      <c r="K485" s="37" t="s">
        <v>119</v>
      </c>
      <c r="L485" s="37" t="s">
        <v>45</v>
      </c>
      <c r="M485" s="38" t="s">
        <v>118</v>
      </c>
      <c r="N485" s="38"/>
      <c r="O485" s="37">
        <v>50</v>
      </c>
      <c r="P485" s="890" t="s">
        <v>762</v>
      </c>
      <c r="Q485" s="649"/>
      <c r="R485" s="649"/>
      <c r="S485" s="649"/>
      <c r="T485" s="65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IFERROR(IF(Y485=0,"",ROUNDUP(Y485/H485,0)*0.01898),"")</f>
        <v/>
      </c>
      <c r="AA485" s="68" t="s">
        <v>45</v>
      </c>
      <c r="AB485" s="69" t="s">
        <v>45</v>
      </c>
      <c r="AC485" s="556" t="s">
        <v>763</v>
      </c>
      <c r="AG485" s="78"/>
      <c r="AJ485" s="84" t="s">
        <v>45</v>
      </c>
      <c r="AK485" s="84">
        <v>0</v>
      </c>
      <c r="BB485" s="557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ht="27" customHeight="1" x14ac:dyDescent="0.25">
      <c r="A486" s="63" t="s">
        <v>764</v>
      </c>
      <c r="B486" s="63" t="s">
        <v>765</v>
      </c>
      <c r="C486" s="36">
        <v>4301020260</v>
      </c>
      <c r="D486" s="647">
        <v>4640242180526</v>
      </c>
      <c r="E486" s="647"/>
      <c r="F486" s="62">
        <v>1.8</v>
      </c>
      <c r="G486" s="37">
        <v>6</v>
      </c>
      <c r="H486" s="62">
        <v>10.8</v>
      </c>
      <c r="I486" s="62">
        <v>11.234999999999999</v>
      </c>
      <c r="J486" s="37">
        <v>64</v>
      </c>
      <c r="K486" s="37" t="s">
        <v>119</v>
      </c>
      <c r="L486" s="37" t="s">
        <v>45</v>
      </c>
      <c r="M486" s="38" t="s">
        <v>118</v>
      </c>
      <c r="N486" s="38"/>
      <c r="O486" s="37">
        <v>50</v>
      </c>
      <c r="P486" s="891" t="s">
        <v>766</v>
      </c>
      <c r="Q486" s="649"/>
      <c r="R486" s="649"/>
      <c r="S486" s="649"/>
      <c r="T486" s="65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58" t="s">
        <v>760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767</v>
      </c>
      <c r="B487" s="63" t="s">
        <v>768</v>
      </c>
      <c r="C487" s="36">
        <v>4301020295</v>
      </c>
      <c r="D487" s="647">
        <v>4640242181363</v>
      </c>
      <c r="E487" s="647"/>
      <c r="F487" s="62">
        <v>0.4</v>
      </c>
      <c r="G487" s="37">
        <v>10</v>
      </c>
      <c r="H487" s="62">
        <v>4</v>
      </c>
      <c r="I487" s="62">
        <v>4.21</v>
      </c>
      <c r="J487" s="37">
        <v>132</v>
      </c>
      <c r="K487" s="37" t="s">
        <v>122</v>
      </c>
      <c r="L487" s="37" t="s">
        <v>45</v>
      </c>
      <c r="M487" s="38" t="s">
        <v>118</v>
      </c>
      <c r="N487" s="38"/>
      <c r="O487" s="37">
        <v>50</v>
      </c>
      <c r="P487" s="892" t="s">
        <v>769</v>
      </c>
      <c r="Q487" s="649"/>
      <c r="R487" s="649"/>
      <c r="S487" s="649"/>
      <c r="T487" s="65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4"/>
      <c r="B488" s="654"/>
      <c r="C488" s="654"/>
      <c r="D488" s="654"/>
      <c r="E488" s="654"/>
      <c r="F488" s="654"/>
      <c r="G488" s="654"/>
      <c r="H488" s="654"/>
      <c r="I488" s="654"/>
      <c r="J488" s="654"/>
      <c r="K488" s="654"/>
      <c r="L488" s="654"/>
      <c r="M488" s="654"/>
      <c r="N488" s="654"/>
      <c r="O488" s="655"/>
      <c r="P488" s="651" t="s">
        <v>40</v>
      </c>
      <c r="Q488" s="652"/>
      <c r="R488" s="652"/>
      <c r="S488" s="652"/>
      <c r="T488" s="652"/>
      <c r="U488" s="652"/>
      <c r="V488" s="653"/>
      <c r="W488" s="42" t="s">
        <v>39</v>
      </c>
      <c r="X488" s="43">
        <f>IFERROR(X484/H484,"0")+IFERROR(X485/H485,"0")+IFERROR(X486/H486,"0")+IFERROR(X487/H487,"0")</f>
        <v>0</v>
      </c>
      <c r="Y488" s="43">
        <f>IFERROR(Y484/H484,"0")+IFERROR(Y485/H485,"0")+IFERROR(Y486/H486,"0")+IFERROR(Y487/H487,"0")</f>
        <v>0</v>
      </c>
      <c r="Z488" s="43">
        <f>IFERROR(IF(Z484="",0,Z484),"0")+IFERROR(IF(Z485="",0,Z485),"0")+IFERROR(IF(Z486="",0,Z486),"0")+IFERROR(IF(Z487="",0,Z487),"0")</f>
        <v>0</v>
      </c>
      <c r="AA488" s="67"/>
      <c r="AB488" s="67"/>
      <c r="AC488" s="67"/>
    </row>
    <row r="489" spans="1:68" x14ac:dyDescent="0.2">
      <c r="A489" s="654"/>
      <c r="B489" s="654"/>
      <c r="C489" s="654"/>
      <c r="D489" s="654"/>
      <c r="E489" s="654"/>
      <c r="F489" s="654"/>
      <c r="G489" s="654"/>
      <c r="H489" s="654"/>
      <c r="I489" s="654"/>
      <c r="J489" s="654"/>
      <c r="K489" s="654"/>
      <c r="L489" s="654"/>
      <c r="M489" s="654"/>
      <c r="N489" s="654"/>
      <c r="O489" s="655"/>
      <c r="P489" s="651" t="s">
        <v>40</v>
      </c>
      <c r="Q489" s="652"/>
      <c r="R489" s="652"/>
      <c r="S489" s="652"/>
      <c r="T489" s="652"/>
      <c r="U489" s="652"/>
      <c r="V489" s="653"/>
      <c r="W489" s="42" t="s">
        <v>0</v>
      </c>
      <c r="X489" s="43">
        <f>IFERROR(SUM(X484:X487),"0")</f>
        <v>0</v>
      </c>
      <c r="Y489" s="43">
        <f>IFERROR(SUM(Y484:Y487),"0")</f>
        <v>0</v>
      </c>
      <c r="Z489" s="42"/>
      <c r="AA489" s="67"/>
      <c r="AB489" s="67"/>
      <c r="AC489" s="67"/>
    </row>
    <row r="490" spans="1:68" ht="14.25" customHeight="1" x14ac:dyDescent="0.25">
      <c r="A490" s="646" t="s">
        <v>78</v>
      </c>
      <c r="B490" s="646"/>
      <c r="C490" s="646"/>
      <c r="D490" s="646"/>
      <c r="E490" s="646"/>
      <c r="F490" s="646"/>
      <c r="G490" s="646"/>
      <c r="H490" s="646"/>
      <c r="I490" s="646"/>
      <c r="J490" s="646"/>
      <c r="K490" s="646"/>
      <c r="L490" s="646"/>
      <c r="M490" s="646"/>
      <c r="N490" s="646"/>
      <c r="O490" s="646"/>
      <c r="P490" s="646"/>
      <c r="Q490" s="646"/>
      <c r="R490" s="646"/>
      <c r="S490" s="646"/>
      <c r="T490" s="646"/>
      <c r="U490" s="646"/>
      <c r="V490" s="646"/>
      <c r="W490" s="646"/>
      <c r="X490" s="646"/>
      <c r="Y490" s="646"/>
      <c r="Z490" s="646"/>
      <c r="AA490" s="66"/>
      <c r="AB490" s="66"/>
      <c r="AC490" s="80"/>
    </row>
    <row r="491" spans="1:68" ht="27" customHeight="1" x14ac:dyDescent="0.25">
      <c r="A491" s="63" t="s">
        <v>771</v>
      </c>
      <c r="B491" s="63" t="s">
        <v>772</v>
      </c>
      <c r="C491" s="36">
        <v>4301031280</v>
      </c>
      <c r="D491" s="647">
        <v>4640242180816</v>
      </c>
      <c r="E491" s="647"/>
      <c r="F491" s="62">
        <v>0.7</v>
      </c>
      <c r="G491" s="37">
        <v>6</v>
      </c>
      <c r="H491" s="62">
        <v>4.2</v>
      </c>
      <c r="I491" s="62">
        <v>4.47</v>
      </c>
      <c r="J491" s="37">
        <v>132</v>
      </c>
      <c r="K491" s="37" t="s">
        <v>122</v>
      </c>
      <c r="L491" s="37" t="s">
        <v>45</v>
      </c>
      <c r="M491" s="38" t="s">
        <v>83</v>
      </c>
      <c r="N491" s="38"/>
      <c r="O491" s="37">
        <v>40</v>
      </c>
      <c r="P491" s="893" t="s">
        <v>773</v>
      </c>
      <c r="Q491" s="649"/>
      <c r="R491" s="649"/>
      <c r="S491" s="649"/>
      <c r="T491" s="65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2" t="s">
        <v>774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775</v>
      </c>
      <c r="B492" s="63" t="s">
        <v>776</v>
      </c>
      <c r="C492" s="36">
        <v>4301031244</v>
      </c>
      <c r="D492" s="647">
        <v>4640242180595</v>
      </c>
      <c r="E492" s="647"/>
      <c r="F492" s="62">
        <v>0.7</v>
      </c>
      <c r="G492" s="37">
        <v>6</v>
      </c>
      <c r="H492" s="62">
        <v>4.2</v>
      </c>
      <c r="I492" s="62">
        <v>4.47</v>
      </c>
      <c r="J492" s="37">
        <v>132</v>
      </c>
      <c r="K492" s="37" t="s">
        <v>122</v>
      </c>
      <c r="L492" s="37" t="s">
        <v>45</v>
      </c>
      <c r="M492" s="38" t="s">
        <v>83</v>
      </c>
      <c r="N492" s="38"/>
      <c r="O492" s="37">
        <v>40</v>
      </c>
      <c r="P492" s="894" t="s">
        <v>777</v>
      </c>
      <c r="Q492" s="649"/>
      <c r="R492" s="649"/>
      <c r="S492" s="649"/>
      <c r="T492" s="65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4" t="s">
        <v>778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4"/>
      <c r="B493" s="654"/>
      <c r="C493" s="654"/>
      <c r="D493" s="654"/>
      <c r="E493" s="654"/>
      <c r="F493" s="654"/>
      <c r="G493" s="654"/>
      <c r="H493" s="654"/>
      <c r="I493" s="654"/>
      <c r="J493" s="654"/>
      <c r="K493" s="654"/>
      <c r="L493" s="654"/>
      <c r="M493" s="654"/>
      <c r="N493" s="654"/>
      <c r="O493" s="655"/>
      <c r="P493" s="651" t="s">
        <v>40</v>
      </c>
      <c r="Q493" s="652"/>
      <c r="R493" s="652"/>
      <c r="S493" s="652"/>
      <c r="T493" s="652"/>
      <c r="U493" s="652"/>
      <c r="V493" s="65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4"/>
      <c r="B494" s="654"/>
      <c r="C494" s="654"/>
      <c r="D494" s="654"/>
      <c r="E494" s="654"/>
      <c r="F494" s="654"/>
      <c r="G494" s="654"/>
      <c r="H494" s="654"/>
      <c r="I494" s="654"/>
      <c r="J494" s="654"/>
      <c r="K494" s="654"/>
      <c r="L494" s="654"/>
      <c r="M494" s="654"/>
      <c r="N494" s="654"/>
      <c r="O494" s="655"/>
      <c r="P494" s="651" t="s">
        <v>40</v>
      </c>
      <c r="Q494" s="652"/>
      <c r="R494" s="652"/>
      <c r="S494" s="652"/>
      <c r="T494" s="652"/>
      <c r="U494" s="652"/>
      <c r="V494" s="65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6" t="s">
        <v>85</v>
      </c>
      <c r="B495" s="646"/>
      <c r="C495" s="646"/>
      <c r="D495" s="646"/>
      <c r="E495" s="646"/>
      <c r="F495" s="646"/>
      <c r="G495" s="646"/>
      <c r="H495" s="646"/>
      <c r="I495" s="646"/>
      <c r="J495" s="646"/>
      <c r="K495" s="646"/>
      <c r="L495" s="646"/>
      <c r="M495" s="646"/>
      <c r="N495" s="646"/>
      <c r="O495" s="646"/>
      <c r="P495" s="646"/>
      <c r="Q495" s="646"/>
      <c r="R495" s="646"/>
      <c r="S495" s="646"/>
      <c r="T495" s="646"/>
      <c r="U495" s="646"/>
      <c r="V495" s="646"/>
      <c r="W495" s="646"/>
      <c r="X495" s="646"/>
      <c r="Y495" s="646"/>
      <c r="Z495" s="646"/>
      <c r="AA495" s="66"/>
      <c r="AB495" s="66"/>
      <c r="AC495" s="80"/>
    </row>
    <row r="496" spans="1:68" ht="27" customHeight="1" x14ac:dyDescent="0.25">
      <c r="A496" s="63" t="s">
        <v>779</v>
      </c>
      <c r="B496" s="63" t="s">
        <v>780</v>
      </c>
      <c r="C496" s="36">
        <v>4301052046</v>
      </c>
      <c r="D496" s="647">
        <v>4640242180533</v>
      </c>
      <c r="E496" s="647"/>
      <c r="F496" s="62">
        <v>1.5</v>
      </c>
      <c r="G496" s="37">
        <v>6</v>
      </c>
      <c r="H496" s="62">
        <v>9</v>
      </c>
      <c r="I496" s="62">
        <v>9.5190000000000001</v>
      </c>
      <c r="J496" s="37">
        <v>64</v>
      </c>
      <c r="K496" s="37" t="s">
        <v>119</v>
      </c>
      <c r="L496" s="37" t="s">
        <v>45</v>
      </c>
      <c r="M496" s="38" t="s">
        <v>105</v>
      </c>
      <c r="N496" s="38"/>
      <c r="O496" s="37">
        <v>45</v>
      </c>
      <c r="P496" s="895" t="s">
        <v>781</v>
      </c>
      <c r="Q496" s="649"/>
      <c r="R496" s="649"/>
      <c r="S496" s="649"/>
      <c r="T496" s="65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782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783</v>
      </c>
      <c r="B497" s="63" t="s">
        <v>784</v>
      </c>
      <c r="C497" s="36">
        <v>4301051920</v>
      </c>
      <c r="D497" s="647">
        <v>4640242181233</v>
      </c>
      <c r="E497" s="647"/>
      <c r="F497" s="62">
        <v>0.3</v>
      </c>
      <c r="G497" s="37">
        <v>6</v>
      </c>
      <c r="H497" s="62">
        <v>1.8</v>
      </c>
      <c r="I497" s="62">
        <v>2.0640000000000001</v>
      </c>
      <c r="J497" s="37">
        <v>182</v>
      </c>
      <c r="K497" s="37" t="s">
        <v>90</v>
      </c>
      <c r="L497" s="37" t="s">
        <v>45</v>
      </c>
      <c r="M497" s="38" t="s">
        <v>105</v>
      </c>
      <c r="N497" s="38"/>
      <c r="O497" s="37">
        <v>45</v>
      </c>
      <c r="P497" s="896" t="s">
        <v>785</v>
      </c>
      <c r="Q497" s="649"/>
      <c r="R497" s="649"/>
      <c r="S497" s="649"/>
      <c r="T497" s="65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IFERROR(IF(Y497=0,"",ROUNDUP(Y497/H497,0)*0.00651),"")</f>
        <v/>
      </c>
      <c r="AA497" s="68" t="s">
        <v>45</v>
      </c>
      <c r="AB497" s="69" t="s">
        <v>45</v>
      </c>
      <c r="AC497" s="568" t="s">
        <v>782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4"/>
      <c r="B498" s="654"/>
      <c r="C498" s="654"/>
      <c r="D498" s="654"/>
      <c r="E498" s="654"/>
      <c r="F498" s="654"/>
      <c r="G498" s="654"/>
      <c r="H498" s="654"/>
      <c r="I498" s="654"/>
      <c r="J498" s="654"/>
      <c r="K498" s="654"/>
      <c r="L498" s="654"/>
      <c r="M498" s="654"/>
      <c r="N498" s="654"/>
      <c r="O498" s="655"/>
      <c r="P498" s="651" t="s">
        <v>40</v>
      </c>
      <c r="Q498" s="652"/>
      <c r="R498" s="652"/>
      <c r="S498" s="652"/>
      <c r="T498" s="652"/>
      <c r="U498" s="652"/>
      <c r="V498" s="65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4"/>
      <c r="B499" s="654"/>
      <c r="C499" s="654"/>
      <c r="D499" s="654"/>
      <c r="E499" s="654"/>
      <c r="F499" s="654"/>
      <c r="G499" s="654"/>
      <c r="H499" s="654"/>
      <c r="I499" s="654"/>
      <c r="J499" s="654"/>
      <c r="K499" s="654"/>
      <c r="L499" s="654"/>
      <c r="M499" s="654"/>
      <c r="N499" s="654"/>
      <c r="O499" s="655"/>
      <c r="P499" s="651" t="s">
        <v>40</v>
      </c>
      <c r="Q499" s="652"/>
      <c r="R499" s="652"/>
      <c r="S499" s="652"/>
      <c r="T499" s="652"/>
      <c r="U499" s="652"/>
      <c r="V499" s="65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4.25" customHeight="1" x14ac:dyDescent="0.25">
      <c r="A500" s="646" t="s">
        <v>183</v>
      </c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46"/>
      <c r="P500" s="646"/>
      <c r="Q500" s="646"/>
      <c r="R500" s="646"/>
      <c r="S500" s="646"/>
      <c r="T500" s="646"/>
      <c r="U500" s="646"/>
      <c r="V500" s="646"/>
      <c r="W500" s="646"/>
      <c r="X500" s="646"/>
      <c r="Y500" s="646"/>
      <c r="Z500" s="646"/>
      <c r="AA500" s="66"/>
      <c r="AB500" s="66"/>
      <c r="AC500" s="80"/>
    </row>
    <row r="501" spans="1:68" ht="27" customHeight="1" x14ac:dyDescent="0.25">
      <c r="A501" s="63" t="s">
        <v>786</v>
      </c>
      <c r="B501" s="63" t="s">
        <v>787</v>
      </c>
      <c r="C501" s="36">
        <v>4301060491</v>
      </c>
      <c r="D501" s="647">
        <v>4640242180120</v>
      </c>
      <c r="E501" s="647"/>
      <c r="F501" s="62">
        <v>1.5</v>
      </c>
      <c r="G501" s="37">
        <v>6</v>
      </c>
      <c r="H501" s="62">
        <v>9</v>
      </c>
      <c r="I501" s="62">
        <v>9.4350000000000005</v>
      </c>
      <c r="J501" s="37">
        <v>64</v>
      </c>
      <c r="K501" s="37" t="s">
        <v>119</v>
      </c>
      <c r="L501" s="37" t="s">
        <v>45</v>
      </c>
      <c r="M501" s="38" t="s">
        <v>89</v>
      </c>
      <c r="N501" s="38"/>
      <c r="O501" s="37">
        <v>40</v>
      </c>
      <c r="P501" s="897" t="s">
        <v>788</v>
      </c>
      <c r="Q501" s="649"/>
      <c r="R501" s="649"/>
      <c r="S501" s="649"/>
      <c r="T501" s="65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IFERROR(IF(Y501=0,"",ROUNDUP(Y501/H501,0)*0.01898),"")</f>
        <v/>
      </c>
      <c r="AA501" s="68" t="s">
        <v>45</v>
      </c>
      <c r="AB501" s="69" t="s">
        <v>45</v>
      </c>
      <c r="AC501" s="570" t="s">
        <v>789</v>
      </c>
      <c r="AG501" s="78"/>
      <c r="AJ501" s="84" t="s">
        <v>45</v>
      </c>
      <c r="AK501" s="84">
        <v>0</v>
      </c>
      <c r="BB501" s="57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27" customHeight="1" x14ac:dyDescent="0.25">
      <c r="A502" s="63" t="s">
        <v>790</v>
      </c>
      <c r="B502" s="63" t="s">
        <v>791</v>
      </c>
      <c r="C502" s="36">
        <v>4301060498</v>
      </c>
      <c r="D502" s="647">
        <v>4640242180137</v>
      </c>
      <c r="E502" s="647"/>
      <c r="F502" s="62">
        <v>1.5</v>
      </c>
      <c r="G502" s="37">
        <v>6</v>
      </c>
      <c r="H502" s="62">
        <v>9</v>
      </c>
      <c r="I502" s="62">
        <v>9.4350000000000005</v>
      </c>
      <c r="J502" s="37">
        <v>64</v>
      </c>
      <c r="K502" s="37" t="s">
        <v>119</v>
      </c>
      <c r="L502" s="37" t="s">
        <v>45</v>
      </c>
      <c r="M502" s="38" t="s">
        <v>105</v>
      </c>
      <c r="N502" s="38"/>
      <c r="O502" s="37">
        <v>40</v>
      </c>
      <c r="P502" s="898" t="s">
        <v>792</v>
      </c>
      <c r="Q502" s="649"/>
      <c r="R502" s="649"/>
      <c r="S502" s="649"/>
      <c r="T502" s="65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2" t="s">
        <v>793</v>
      </c>
      <c r="AG502" s="78"/>
      <c r="AJ502" s="84" t="s">
        <v>45</v>
      </c>
      <c r="AK502" s="84">
        <v>0</v>
      </c>
      <c r="BB502" s="573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4"/>
      <c r="B503" s="654"/>
      <c r="C503" s="654"/>
      <c r="D503" s="654"/>
      <c r="E503" s="654"/>
      <c r="F503" s="654"/>
      <c r="G503" s="654"/>
      <c r="H503" s="654"/>
      <c r="I503" s="654"/>
      <c r="J503" s="654"/>
      <c r="K503" s="654"/>
      <c r="L503" s="654"/>
      <c r="M503" s="654"/>
      <c r="N503" s="654"/>
      <c r="O503" s="655"/>
      <c r="P503" s="651" t="s">
        <v>40</v>
      </c>
      <c r="Q503" s="652"/>
      <c r="R503" s="652"/>
      <c r="S503" s="652"/>
      <c r="T503" s="652"/>
      <c r="U503" s="652"/>
      <c r="V503" s="653"/>
      <c r="W503" s="42" t="s">
        <v>39</v>
      </c>
      <c r="X503" s="43">
        <f>IFERROR(X501/H501,"0")+IFERROR(X502/H502,"0")</f>
        <v>0</v>
      </c>
      <c r="Y503" s="43">
        <f>IFERROR(Y501/H501,"0")+IFERROR(Y502/H502,"0")</f>
        <v>0</v>
      </c>
      <c r="Z503" s="43">
        <f>IFERROR(IF(Z501="",0,Z501),"0")+IFERROR(IF(Z502="",0,Z502),"0")</f>
        <v>0</v>
      </c>
      <c r="AA503" s="67"/>
      <c r="AB503" s="67"/>
      <c r="AC503" s="67"/>
    </row>
    <row r="504" spans="1:68" x14ac:dyDescent="0.2">
      <c r="A504" s="654"/>
      <c r="B504" s="654"/>
      <c r="C504" s="654"/>
      <c r="D504" s="654"/>
      <c r="E504" s="654"/>
      <c r="F504" s="654"/>
      <c r="G504" s="654"/>
      <c r="H504" s="654"/>
      <c r="I504" s="654"/>
      <c r="J504" s="654"/>
      <c r="K504" s="654"/>
      <c r="L504" s="654"/>
      <c r="M504" s="654"/>
      <c r="N504" s="654"/>
      <c r="O504" s="655"/>
      <c r="P504" s="651" t="s">
        <v>40</v>
      </c>
      <c r="Q504" s="652"/>
      <c r="R504" s="652"/>
      <c r="S504" s="652"/>
      <c r="T504" s="652"/>
      <c r="U504" s="652"/>
      <c r="V504" s="653"/>
      <c r="W504" s="42" t="s">
        <v>0</v>
      </c>
      <c r="X504" s="43">
        <f>IFERROR(SUM(X501:X502),"0")</f>
        <v>0</v>
      </c>
      <c r="Y504" s="43">
        <f>IFERROR(SUM(Y501:Y502),"0")</f>
        <v>0</v>
      </c>
      <c r="Z504" s="42"/>
      <c r="AA504" s="67"/>
      <c r="AB504" s="67"/>
      <c r="AC504" s="67"/>
    </row>
    <row r="505" spans="1:68" ht="16.5" customHeight="1" x14ac:dyDescent="0.25">
      <c r="A505" s="645" t="s">
        <v>794</v>
      </c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645"/>
      <c r="P505" s="645"/>
      <c r="Q505" s="645"/>
      <c r="R505" s="645"/>
      <c r="S505" s="645"/>
      <c r="T505" s="645"/>
      <c r="U505" s="645"/>
      <c r="V505" s="645"/>
      <c r="W505" s="645"/>
      <c r="X505" s="645"/>
      <c r="Y505" s="645"/>
      <c r="Z505" s="645"/>
      <c r="AA505" s="65"/>
      <c r="AB505" s="65"/>
      <c r="AC505" s="79"/>
    </row>
    <row r="506" spans="1:68" ht="14.25" customHeight="1" x14ac:dyDescent="0.25">
      <c r="A506" s="646" t="s">
        <v>148</v>
      </c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646"/>
      <c r="P506" s="646"/>
      <c r="Q506" s="646"/>
      <c r="R506" s="646"/>
      <c r="S506" s="646"/>
      <c r="T506" s="646"/>
      <c r="U506" s="646"/>
      <c r="V506" s="646"/>
      <c r="W506" s="646"/>
      <c r="X506" s="646"/>
      <c r="Y506" s="646"/>
      <c r="Z506" s="646"/>
      <c r="AA506" s="66"/>
      <c r="AB506" s="66"/>
      <c r="AC506" s="80"/>
    </row>
    <row r="507" spans="1:68" ht="27" customHeight="1" x14ac:dyDescent="0.25">
      <c r="A507" s="63" t="s">
        <v>795</v>
      </c>
      <c r="B507" s="63" t="s">
        <v>796</v>
      </c>
      <c r="C507" s="36">
        <v>4301020314</v>
      </c>
      <c r="D507" s="647">
        <v>4640242180090</v>
      </c>
      <c r="E507" s="647"/>
      <c r="F507" s="62">
        <v>1.5</v>
      </c>
      <c r="G507" s="37">
        <v>8</v>
      </c>
      <c r="H507" s="62">
        <v>12</v>
      </c>
      <c r="I507" s="62">
        <v>12.435</v>
      </c>
      <c r="J507" s="37">
        <v>64</v>
      </c>
      <c r="K507" s="37" t="s">
        <v>119</v>
      </c>
      <c r="L507" s="37" t="s">
        <v>45</v>
      </c>
      <c r="M507" s="38" t="s">
        <v>118</v>
      </c>
      <c r="N507" s="38"/>
      <c r="O507" s="37">
        <v>50</v>
      </c>
      <c r="P507" s="899" t="s">
        <v>797</v>
      </c>
      <c r="Q507" s="649"/>
      <c r="R507" s="649"/>
      <c r="S507" s="649"/>
      <c r="T507" s="65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IFERROR(IF(Y507=0,"",ROUNDUP(Y507/H507,0)*0.01898),"")</f>
        <v/>
      </c>
      <c r="AA507" s="68" t="s">
        <v>45</v>
      </c>
      <c r="AB507" s="69" t="s">
        <v>45</v>
      </c>
      <c r="AC507" s="574" t="s">
        <v>798</v>
      </c>
      <c r="AG507" s="78"/>
      <c r="AJ507" s="84" t="s">
        <v>45</v>
      </c>
      <c r="AK507" s="84">
        <v>0</v>
      </c>
      <c r="BB507" s="57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654"/>
      <c r="B508" s="654"/>
      <c r="C508" s="654"/>
      <c r="D508" s="654"/>
      <c r="E508" s="654"/>
      <c r="F508" s="654"/>
      <c r="G508" s="654"/>
      <c r="H508" s="654"/>
      <c r="I508" s="654"/>
      <c r="J508" s="654"/>
      <c r="K508" s="654"/>
      <c r="L508" s="654"/>
      <c r="M508" s="654"/>
      <c r="N508" s="654"/>
      <c r="O508" s="655"/>
      <c r="P508" s="651" t="s">
        <v>40</v>
      </c>
      <c r="Q508" s="652"/>
      <c r="R508" s="652"/>
      <c r="S508" s="652"/>
      <c r="T508" s="652"/>
      <c r="U508" s="652"/>
      <c r="V508" s="653"/>
      <c r="W508" s="42" t="s">
        <v>39</v>
      </c>
      <c r="X508" s="43">
        <f>IFERROR(X507/H507,"0")</f>
        <v>0</v>
      </c>
      <c r="Y508" s="43">
        <f>IFERROR(Y507/H507,"0")</f>
        <v>0</v>
      </c>
      <c r="Z508" s="43">
        <f>IFERROR(IF(Z507="",0,Z507),"0")</f>
        <v>0</v>
      </c>
      <c r="AA508" s="67"/>
      <c r="AB508" s="67"/>
      <c r="AC508" s="67"/>
    </row>
    <row r="509" spans="1:68" x14ac:dyDescent="0.2">
      <c r="A509" s="654"/>
      <c r="B509" s="654"/>
      <c r="C509" s="654"/>
      <c r="D509" s="654"/>
      <c r="E509" s="654"/>
      <c r="F509" s="654"/>
      <c r="G509" s="654"/>
      <c r="H509" s="654"/>
      <c r="I509" s="654"/>
      <c r="J509" s="654"/>
      <c r="K509" s="654"/>
      <c r="L509" s="654"/>
      <c r="M509" s="654"/>
      <c r="N509" s="654"/>
      <c r="O509" s="655"/>
      <c r="P509" s="651" t="s">
        <v>40</v>
      </c>
      <c r="Q509" s="652"/>
      <c r="R509" s="652"/>
      <c r="S509" s="652"/>
      <c r="T509" s="652"/>
      <c r="U509" s="652"/>
      <c r="V509" s="653"/>
      <c r="W509" s="42" t="s">
        <v>0</v>
      </c>
      <c r="X509" s="43">
        <f>IFERROR(SUM(X507:X507),"0")</f>
        <v>0</v>
      </c>
      <c r="Y509" s="43">
        <f>IFERROR(SUM(Y507:Y507),"0")</f>
        <v>0</v>
      </c>
      <c r="Z509" s="42"/>
      <c r="AA509" s="67"/>
      <c r="AB509" s="67"/>
      <c r="AC509" s="67"/>
    </row>
    <row r="510" spans="1:68" ht="15" customHeight="1" x14ac:dyDescent="0.2">
      <c r="A510" s="654"/>
      <c r="B510" s="654"/>
      <c r="C510" s="654"/>
      <c r="D510" s="654"/>
      <c r="E510" s="654"/>
      <c r="F510" s="654"/>
      <c r="G510" s="654"/>
      <c r="H510" s="654"/>
      <c r="I510" s="654"/>
      <c r="J510" s="654"/>
      <c r="K510" s="654"/>
      <c r="L510" s="654"/>
      <c r="M510" s="654"/>
      <c r="N510" s="654"/>
      <c r="O510" s="903"/>
      <c r="P510" s="900" t="s">
        <v>33</v>
      </c>
      <c r="Q510" s="901"/>
      <c r="R510" s="901"/>
      <c r="S510" s="901"/>
      <c r="T510" s="901"/>
      <c r="U510" s="901"/>
      <c r="V510" s="902"/>
      <c r="W510" s="42" t="s">
        <v>0</v>
      </c>
      <c r="X510" s="43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0</v>
      </c>
      <c r="Y510" s="43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0</v>
      </c>
      <c r="Z510" s="42"/>
      <c r="AA510" s="67"/>
      <c r="AB510" s="67"/>
      <c r="AC510" s="67"/>
    </row>
    <row r="511" spans="1:68" x14ac:dyDescent="0.2">
      <c r="A511" s="654"/>
      <c r="B511" s="654"/>
      <c r="C511" s="654"/>
      <c r="D511" s="654"/>
      <c r="E511" s="654"/>
      <c r="F511" s="654"/>
      <c r="G511" s="654"/>
      <c r="H511" s="654"/>
      <c r="I511" s="654"/>
      <c r="J511" s="654"/>
      <c r="K511" s="654"/>
      <c r="L511" s="654"/>
      <c r="M511" s="654"/>
      <c r="N511" s="654"/>
      <c r="O511" s="903"/>
      <c r="P511" s="900" t="s">
        <v>34</v>
      </c>
      <c r="Q511" s="901"/>
      <c r="R511" s="901"/>
      <c r="S511" s="901"/>
      <c r="T511" s="901"/>
      <c r="U511" s="901"/>
      <c r="V511" s="902"/>
      <c r="W511" s="42" t="s">
        <v>0</v>
      </c>
      <c r="X511" s="43">
        <f>IFERROR(SUM(BM22:BM507),"0")</f>
        <v>0</v>
      </c>
      <c r="Y511" s="43">
        <f>IFERROR(SUM(BN22:BN507),"0")</f>
        <v>0</v>
      </c>
      <c r="Z511" s="42"/>
      <c r="AA511" s="67"/>
      <c r="AB511" s="67"/>
      <c r="AC511" s="67"/>
    </row>
    <row r="512" spans="1:68" x14ac:dyDescent="0.2">
      <c r="A512" s="654"/>
      <c r="B512" s="654"/>
      <c r="C512" s="654"/>
      <c r="D512" s="654"/>
      <c r="E512" s="654"/>
      <c r="F512" s="654"/>
      <c r="G512" s="654"/>
      <c r="H512" s="654"/>
      <c r="I512" s="654"/>
      <c r="J512" s="654"/>
      <c r="K512" s="654"/>
      <c r="L512" s="654"/>
      <c r="M512" s="654"/>
      <c r="N512" s="654"/>
      <c r="O512" s="903"/>
      <c r="P512" s="900" t="s">
        <v>35</v>
      </c>
      <c r="Q512" s="901"/>
      <c r="R512" s="901"/>
      <c r="S512" s="901"/>
      <c r="T512" s="901"/>
      <c r="U512" s="901"/>
      <c r="V512" s="902"/>
      <c r="W512" s="42" t="s">
        <v>20</v>
      </c>
      <c r="X512" s="44">
        <f>ROUNDUP(SUM(BO22:BO507),0)</f>
        <v>0</v>
      </c>
      <c r="Y512" s="44">
        <f>ROUNDUP(SUM(BP22:BP507),0)</f>
        <v>0</v>
      </c>
      <c r="Z512" s="42"/>
      <c r="AA512" s="67"/>
      <c r="AB512" s="67"/>
      <c r="AC512" s="67"/>
    </row>
    <row r="513" spans="1:32" x14ac:dyDescent="0.2">
      <c r="A513" s="654"/>
      <c r="B513" s="654"/>
      <c r="C513" s="654"/>
      <c r="D513" s="654"/>
      <c r="E513" s="654"/>
      <c r="F513" s="654"/>
      <c r="G513" s="654"/>
      <c r="H513" s="654"/>
      <c r="I513" s="654"/>
      <c r="J513" s="654"/>
      <c r="K513" s="654"/>
      <c r="L513" s="654"/>
      <c r="M513" s="654"/>
      <c r="N513" s="654"/>
      <c r="O513" s="903"/>
      <c r="P513" s="900" t="s">
        <v>36</v>
      </c>
      <c r="Q513" s="901"/>
      <c r="R513" s="901"/>
      <c r="S513" s="901"/>
      <c r="T513" s="901"/>
      <c r="U513" s="901"/>
      <c r="V513" s="902"/>
      <c r="W513" s="42" t="s">
        <v>0</v>
      </c>
      <c r="X513" s="43">
        <f>GrossWeightTotal+PalletQtyTotal*25</f>
        <v>0</v>
      </c>
      <c r="Y513" s="43">
        <f>GrossWeightTotalR+PalletQtyTotalR*25</f>
        <v>0</v>
      </c>
      <c r="Z513" s="42"/>
      <c r="AA513" s="67"/>
      <c r="AB513" s="67"/>
      <c r="AC513" s="67"/>
    </row>
    <row r="514" spans="1:32" x14ac:dyDescent="0.2">
      <c r="A514" s="654"/>
      <c r="B514" s="654"/>
      <c r="C514" s="654"/>
      <c r="D514" s="654"/>
      <c r="E514" s="654"/>
      <c r="F514" s="654"/>
      <c r="G514" s="654"/>
      <c r="H514" s="654"/>
      <c r="I514" s="654"/>
      <c r="J514" s="654"/>
      <c r="K514" s="654"/>
      <c r="L514" s="654"/>
      <c r="M514" s="654"/>
      <c r="N514" s="654"/>
      <c r="O514" s="903"/>
      <c r="P514" s="900" t="s">
        <v>37</v>
      </c>
      <c r="Q514" s="901"/>
      <c r="R514" s="901"/>
      <c r="S514" s="901"/>
      <c r="T514" s="901"/>
      <c r="U514" s="901"/>
      <c r="V514" s="902"/>
      <c r="W514" s="42" t="s">
        <v>20</v>
      </c>
      <c r="X514" s="43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0</v>
      </c>
      <c r="Y514" s="43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0</v>
      </c>
      <c r="Z514" s="42"/>
      <c r="AA514" s="67"/>
      <c r="AB514" s="67"/>
      <c r="AC514" s="67"/>
    </row>
    <row r="515" spans="1:32" ht="14.25" x14ac:dyDescent="0.2">
      <c r="A515" s="654"/>
      <c r="B515" s="654"/>
      <c r="C515" s="654"/>
      <c r="D515" s="654"/>
      <c r="E515" s="654"/>
      <c r="F515" s="654"/>
      <c r="G515" s="654"/>
      <c r="H515" s="654"/>
      <c r="I515" s="654"/>
      <c r="J515" s="654"/>
      <c r="K515" s="654"/>
      <c r="L515" s="654"/>
      <c r="M515" s="654"/>
      <c r="N515" s="654"/>
      <c r="O515" s="903"/>
      <c r="P515" s="900" t="s">
        <v>38</v>
      </c>
      <c r="Q515" s="901"/>
      <c r="R515" s="901"/>
      <c r="S515" s="901"/>
      <c r="T515" s="901"/>
      <c r="U515" s="901"/>
      <c r="V515" s="902"/>
      <c r="W515" s="45" t="s">
        <v>51</v>
      </c>
      <c r="X515" s="42"/>
      <c r="Y515" s="42"/>
      <c r="Z515" s="42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0</v>
      </c>
      <c r="AA515" s="67"/>
      <c r="AB515" s="67"/>
      <c r="AC515" s="67"/>
    </row>
    <row r="516" spans="1:32" ht="13.5" thickBot="1" x14ac:dyDescent="0.25"/>
    <row r="517" spans="1:32" ht="27" thickTop="1" thickBot="1" x14ac:dyDescent="0.25">
      <c r="A517" s="46" t="s">
        <v>9</v>
      </c>
      <c r="B517" s="85" t="s">
        <v>77</v>
      </c>
      <c r="C517" s="906" t="s">
        <v>112</v>
      </c>
      <c r="D517" s="906" t="s">
        <v>112</v>
      </c>
      <c r="E517" s="906" t="s">
        <v>112</v>
      </c>
      <c r="F517" s="906" t="s">
        <v>112</v>
      </c>
      <c r="G517" s="906" t="s">
        <v>112</v>
      </c>
      <c r="H517" s="906" t="s">
        <v>112</v>
      </c>
      <c r="I517" s="906" t="s">
        <v>270</v>
      </c>
      <c r="J517" s="906" t="s">
        <v>270</v>
      </c>
      <c r="K517" s="906" t="s">
        <v>270</v>
      </c>
      <c r="L517" s="906" t="s">
        <v>270</v>
      </c>
      <c r="M517" s="906" t="s">
        <v>270</v>
      </c>
      <c r="N517" s="907"/>
      <c r="O517" s="906" t="s">
        <v>270</v>
      </c>
      <c r="P517" s="906" t="s">
        <v>270</v>
      </c>
      <c r="Q517" s="906" t="s">
        <v>270</v>
      </c>
      <c r="R517" s="906" t="s">
        <v>270</v>
      </c>
      <c r="S517" s="906" t="s">
        <v>270</v>
      </c>
      <c r="T517" s="906" t="s">
        <v>558</v>
      </c>
      <c r="U517" s="906" t="s">
        <v>558</v>
      </c>
      <c r="V517" s="906" t="s">
        <v>615</v>
      </c>
      <c r="W517" s="906" t="s">
        <v>615</v>
      </c>
      <c r="X517" s="906" t="s">
        <v>615</v>
      </c>
      <c r="Y517" s="906" t="s">
        <v>615</v>
      </c>
      <c r="Z517" s="85" t="s">
        <v>671</v>
      </c>
      <c r="AA517" s="906" t="s">
        <v>741</v>
      </c>
      <c r="AB517" s="906" t="s">
        <v>741</v>
      </c>
      <c r="AC517" s="60"/>
      <c r="AF517" s="1"/>
    </row>
    <row r="518" spans="1:32" ht="14.25" customHeight="1" thickTop="1" x14ac:dyDescent="0.2">
      <c r="A518" s="904" t="s">
        <v>10</v>
      </c>
      <c r="B518" s="906" t="s">
        <v>77</v>
      </c>
      <c r="C518" s="906" t="s">
        <v>113</v>
      </c>
      <c r="D518" s="906" t="s">
        <v>130</v>
      </c>
      <c r="E518" s="906" t="s">
        <v>190</v>
      </c>
      <c r="F518" s="906" t="s">
        <v>213</v>
      </c>
      <c r="G518" s="906" t="s">
        <v>246</v>
      </c>
      <c r="H518" s="906" t="s">
        <v>112</v>
      </c>
      <c r="I518" s="906" t="s">
        <v>271</v>
      </c>
      <c r="J518" s="906" t="s">
        <v>311</v>
      </c>
      <c r="K518" s="906" t="s">
        <v>372</v>
      </c>
      <c r="L518" s="906" t="s">
        <v>413</v>
      </c>
      <c r="M518" s="906" t="s">
        <v>429</v>
      </c>
      <c r="N518" s="1"/>
      <c r="O518" s="906" t="s">
        <v>442</v>
      </c>
      <c r="P518" s="906" t="s">
        <v>452</v>
      </c>
      <c r="Q518" s="906" t="s">
        <v>459</v>
      </c>
      <c r="R518" s="906" t="s">
        <v>464</v>
      </c>
      <c r="S518" s="906" t="s">
        <v>548</v>
      </c>
      <c r="T518" s="906" t="s">
        <v>559</v>
      </c>
      <c r="U518" s="906" t="s">
        <v>593</v>
      </c>
      <c r="V518" s="906" t="s">
        <v>616</v>
      </c>
      <c r="W518" s="906" t="s">
        <v>648</v>
      </c>
      <c r="X518" s="906" t="s">
        <v>663</v>
      </c>
      <c r="Y518" s="906" t="s">
        <v>667</v>
      </c>
      <c r="Z518" s="906" t="s">
        <v>671</v>
      </c>
      <c r="AA518" s="906" t="s">
        <v>741</v>
      </c>
      <c r="AB518" s="906" t="s">
        <v>794</v>
      </c>
      <c r="AC518" s="60"/>
      <c r="AF518" s="1"/>
    </row>
    <row r="519" spans="1:32" ht="13.5" thickBot="1" x14ac:dyDescent="0.25">
      <c r="A519" s="905"/>
      <c r="B519" s="906"/>
      <c r="C519" s="906"/>
      <c r="D519" s="906"/>
      <c r="E519" s="906"/>
      <c r="F519" s="906"/>
      <c r="G519" s="906"/>
      <c r="H519" s="906"/>
      <c r="I519" s="906"/>
      <c r="J519" s="906"/>
      <c r="K519" s="906"/>
      <c r="L519" s="906"/>
      <c r="M519" s="906"/>
      <c r="N519" s="1"/>
      <c r="O519" s="906"/>
      <c r="P519" s="906"/>
      <c r="Q519" s="906"/>
      <c r="R519" s="906"/>
      <c r="S519" s="906"/>
      <c r="T519" s="906"/>
      <c r="U519" s="906"/>
      <c r="V519" s="906"/>
      <c r="W519" s="906"/>
      <c r="X519" s="906"/>
      <c r="Y519" s="906"/>
      <c r="Z519" s="906"/>
      <c r="AA519" s="906"/>
      <c r="AB519" s="906"/>
      <c r="AC519" s="60"/>
      <c r="AF519" s="1"/>
    </row>
    <row r="520" spans="1:32" ht="18" thickTop="1" thickBot="1" x14ac:dyDescent="0.25">
      <c r="A520" s="46" t="s">
        <v>13</v>
      </c>
      <c r="B520" s="52">
        <f>IFERROR(Y22*1,"0")+IFERROR(Y26*1,"0")+IFERROR(Y27*1,"0")+IFERROR(Y28*1,"0")+IFERROR(Y29*1,"0")+IFERROR(Y30*1,"0")+IFERROR(Y31*1,"0")+IFERROR(Y35*1,"0")</f>
        <v>0</v>
      </c>
      <c r="C520" s="52">
        <f>IFERROR(Y41*1,"0")+IFERROR(Y42*1,"0")+IFERROR(Y43*1,"0")+IFERROR(Y47*1,"0")</f>
        <v>0</v>
      </c>
      <c r="D520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52">
        <f>IFERROR(Y89*1,"0")+IFERROR(Y90*1,"0")+IFERROR(Y91*1,"0")+IFERROR(Y95*1,"0")+IFERROR(Y96*1,"0")+IFERROR(Y97*1,"0")+IFERROR(Y98*1,"0")+IFERROR(Y99*1,"0")+IFERROR(Y100*1,"0")</f>
        <v>0</v>
      </c>
      <c r="F520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52">
        <f>IFERROR(Y131*1,"0")+IFERROR(Y132*1,"0")+IFERROR(Y136*1,"0")+IFERROR(Y137*1,"0")+IFERROR(Y141*1,"0")+IFERROR(Y142*1,"0")</f>
        <v>0</v>
      </c>
      <c r="H520" s="52">
        <f>IFERROR(Y147*1,"0")+IFERROR(Y151*1,"0")+IFERROR(Y152*1,"0")+IFERROR(Y153*1,"0")</f>
        <v>0</v>
      </c>
      <c r="I520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520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52">
        <f>IFERROR(Y253*1,"0")+IFERROR(Y254*1,"0")+IFERROR(Y255*1,"0")+IFERROR(Y256*1,"0")+IFERROR(Y257*1,"0")</f>
        <v>0</v>
      </c>
      <c r="M520" s="52">
        <f>IFERROR(Y262*1,"0")+IFERROR(Y263*1,"0")+IFERROR(Y264*1,"0")+IFERROR(Y265*1,"0")</f>
        <v>0</v>
      </c>
      <c r="N520" s="1"/>
      <c r="O520" s="52">
        <f>IFERROR(Y270*1,"0")+IFERROR(Y271*1,"0")+IFERROR(Y272*1,"0")</f>
        <v>0</v>
      </c>
      <c r="P520" s="52">
        <f>IFERROR(Y277*1,"0")+IFERROR(Y281*1,"0")</f>
        <v>0</v>
      </c>
      <c r="Q520" s="52">
        <f>IFERROR(Y286*1,"0")</f>
        <v>0</v>
      </c>
      <c r="R520" s="52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52">
        <f>IFERROR(Y338*1,"0")+IFERROR(Y339*1,"0")+IFERROR(Y340*1,"0")</f>
        <v>0</v>
      </c>
      <c r="T520" s="52">
        <f>IFERROR(Y346*1,"0")+IFERROR(Y347*1,"0")+IFERROR(Y348*1,"0")+IFERROR(Y349*1,"0")+IFERROR(Y350*1,"0")+IFERROR(Y351*1,"0")+IFERROR(Y352*1,"0")+IFERROR(Y356*1,"0")+IFERROR(Y357*1,"0")+IFERROR(Y361*1,"0")+IFERROR(Y362*1,"0")+IFERROR(Y366*1,"0")</f>
        <v>0</v>
      </c>
      <c r="U520" s="52">
        <f>IFERROR(Y371*1,"0")+IFERROR(Y372*1,"0")+IFERROR(Y373*1,"0")+IFERROR(Y374*1,"0")+IFERROR(Y378*1,"0")+IFERROR(Y382*1,"0")+IFERROR(Y383*1,"0")+IFERROR(Y387*1,"0")</f>
        <v>0</v>
      </c>
      <c r="V520" s="52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52">
        <f>IFERROR(Y412*1,"0")+IFERROR(Y416*1,"0")+IFERROR(Y417*1,"0")+IFERROR(Y418*1,"0")+IFERROR(Y419*1,"0")</f>
        <v>0</v>
      </c>
      <c r="X520" s="52">
        <f>IFERROR(Y424*1,"0")</f>
        <v>0</v>
      </c>
      <c r="Y520" s="52">
        <f>IFERROR(Y429*1,"0")</f>
        <v>0</v>
      </c>
      <c r="Z520" s="52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0</v>
      </c>
      <c r="AA520" s="52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52">
        <f>IFERROR(Y507*1,"0")</f>
        <v>0</v>
      </c>
      <c r="AC520" s="60"/>
      <c r="AF520" s="1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2">
    <mergeCell ref="U518:U519"/>
    <mergeCell ref="V518:V519"/>
    <mergeCell ref="W518:W519"/>
    <mergeCell ref="X518:X519"/>
    <mergeCell ref="Y518:Y519"/>
    <mergeCell ref="Z518:Z519"/>
    <mergeCell ref="AA518:AA519"/>
    <mergeCell ref="AB518:AB519"/>
    <mergeCell ref="C517:H517"/>
    <mergeCell ref="I517:S517"/>
    <mergeCell ref="T517:U517"/>
    <mergeCell ref="V517:Y517"/>
    <mergeCell ref="AA517:AB517"/>
    <mergeCell ref="J518:J519"/>
    <mergeCell ref="K518:K519"/>
    <mergeCell ref="L518:L519"/>
    <mergeCell ref="M518:M519"/>
    <mergeCell ref="O518:O519"/>
    <mergeCell ref="P518:P519"/>
    <mergeCell ref="Q518:Q519"/>
    <mergeCell ref="R518:R519"/>
    <mergeCell ref="S518:S519"/>
    <mergeCell ref="T518:T519"/>
    <mergeCell ref="A518:A519"/>
    <mergeCell ref="B518:B519"/>
    <mergeCell ref="C518:C519"/>
    <mergeCell ref="D518:D519"/>
    <mergeCell ref="E518:E519"/>
    <mergeCell ref="F518:F519"/>
    <mergeCell ref="G518:G519"/>
    <mergeCell ref="H518:H519"/>
    <mergeCell ref="I518:I519"/>
    <mergeCell ref="D507:E507"/>
    <mergeCell ref="P507:T507"/>
    <mergeCell ref="P508:V508"/>
    <mergeCell ref="A508:O509"/>
    <mergeCell ref="P509:V509"/>
    <mergeCell ref="P510:V510"/>
    <mergeCell ref="A510:O515"/>
    <mergeCell ref="P511:V511"/>
    <mergeCell ref="P512:V512"/>
    <mergeCell ref="P513:V513"/>
    <mergeCell ref="P514:V514"/>
    <mergeCell ref="P515:V515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D471:E471"/>
    <mergeCell ref="P471:T471"/>
    <mergeCell ref="P472:V472"/>
    <mergeCell ref="A472:O473"/>
    <mergeCell ref="P473:V473"/>
    <mergeCell ref="A474:Z474"/>
    <mergeCell ref="A475:Z475"/>
    <mergeCell ref="A476:Z476"/>
    <mergeCell ref="D477:E477"/>
    <mergeCell ref="P477:T477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A432:Z432"/>
    <mergeCell ref="A433:Z433"/>
    <mergeCell ref="A434:Z434"/>
    <mergeCell ref="D435:E435"/>
    <mergeCell ref="P435:T435"/>
    <mergeCell ref="D436:E436"/>
    <mergeCell ref="P436:T436"/>
    <mergeCell ref="D437:E437"/>
    <mergeCell ref="P437:T437"/>
    <mergeCell ref="P425:V425"/>
    <mergeCell ref="A425:O426"/>
    <mergeCell ref="P426:V426"/>
    <mergeCell ref="A427:Z427"/>
    <mergeCell ref="A428:Z428"/>
    <mergeCell ref="D429:E429"/>
    <mergeCell ref="P429:T429"/>
    <mergeCell ref="P430:V430"/>
    <mergeCell ref="A430:O431"/>
    <mergeCell ref="P431:V431"/>
    <mergeCell ref="D419:E419"/>
    <mergeCell ref="P419:T419"/>
    <mergeCell ref="P420:V420"/>
    <mergeCell ref="A420:O421"/>
    <mergeCell ref="P421:V421"/>
    <mergeCell ref="A422:Z422"/>
    <mergeCell ref="A423:Z423"/>
    <mergeCell ref="D424:E424"/>
    <mergeCell ref="P424:T424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407:E407"/>
    <mergeCell ref="P407:T407"/>
    <mergeCell ref="P408:V408"/>
    <mergeCell ref="A408:O409"/>
    <mergeCell ref="P409:V409"/>
    <mergeCell ref="A410:Z410"/>
    <mergeCell ref="A411:Z411"/>
    <mergeCell ref="D412:E412"/>
    <mergeCell ref="P412:T412"/>
    <mergeCell ref="D401:E401"/>
    <mergeCell ref="P401:T401"/>
    <mergeCell ref="D402:E402"/>
    <mergeCell ref="P402:T402"/>
    <mergeCell ref="P403:V403"/>
    <mergeCell ref="A403:O404"/>
    <mergeCell ref="P404:V404"/>
    <mergeCell ref="A405:Z405"/>
    <mergeCell ref="D406:E406"/>
    <mergeCell ref="P406:T406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A390:Z390"/>
    <mergeCell ref="A391:Z391"/>
    <mergeCell ref="A392:Z392"/>
    <mergeCell ref="D393:E393"/>
    <mergeCell ref="P393:T393"/>
    <mergeCell ref="D394:E394"/>
    <mergeCell ref="P394:T394"/>
    <mergeCell ref="D395:E395"/>
    <mergeCell ref="P395:T395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P388:V388"/>
    <mergeCell ref="A388:O389"/>
    <mergeCell ref="P389:V389"/>
    <mergeCell ref="A377:Z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65:Z365"/>
    <mergeCell ref="D366:E366"/>
    <mergeCell ref="P366:T366"/>
    <mergeCell ref="P367:V367"/>
    <mergeCell ref="A367:O368"/>
    <mergeCell ref="P368:V368"/>
    <mergeCell ref="A369:Z369"/>
    <mergeCell ref="A370:Z370"/>
    <mergeCell ref="D371:E371"/>
    <mergeCell ref="P371:T371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P363:V363"/>
    <mergeCell ref="A363:O364"/>
    <mergeCell ref="P364:V364"/>
    <mergeCell ref="D352:E352"/>
    <mergeCell ref="P352:T352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40:E340"/>
    <mergeCell ref="P340:T340"/>
    <mergeCell ref="P341:V341"/>
    <mergeCell ref="A341:O342"/>
    <mergeCell ref="P342:V342"/>
    <mergeCell ref="A343:Z343"/>
    <mergeCell ref="A344:Z344"/>
    <mergeCell ref="A345:Z345"/>
    <mergeCell ref="D346:E346"/>
    <mergeCell ref="P346:T346"/>
    <mergeCell ref="P334:V334"/>
    <mergeCell ref="A334:O335"/>
    <mergeCell ref="P335:V335"/>
    <mergeCell ref="A336:Z336"/>
    <mergeCell ref="A337:Z337"/>
    <mergeCell ref="D338:E338"/>
    <mergeCell ref="P338:T338"/>
    <mergeCell ref="D339:E339"/>
    <mergeCell ref="P339:T33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D333:E333"/>
    <mergeCell ref="P333:T333"/>
    <mergeCell ref="A323:Z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A317:Z317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D306:E306"/>
    <mergeCell ref="P306:T306"/>
    <mergeCell ref="P307:V307"/>
    <mergeCell ref="A307:O308"/>
    <mergeCell ref="P308:V308"/>
    <mergeCell ref="A309:Z309"/>
    <mergeCell ref="D310:E310"/>
    <mergeCell ref="P310:T310"/>
    <mergeCell ref="D311:E311"/>
    <mergeCell ref="P311:T311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D300:E300"/>
    <mergeCell ref="P300:T300"/>
    <mergeCell ref="A289:Z289"/>
    <mergeCell ref="A290:Z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D263:E263"/>
    <mergeCell ref="P263:T263"/>
    <mergeCell ref="D264:E264"/>
    <mergeCell ref="P264:T264"/>
    <mergeCell ref="D265:E265"/>
    <mergeCell ref="P265:T265"/>
    <mergeCell ref="P266:V266"/>
    <mergeCell ref="A266:O267"/>
    <mergeCell ref="P267:V267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6 X349 X346:X347 X272 X91 X64 X57 X53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7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9"/>
    </row>
    <row r="3" spans="2:8" x14ac:dyDescent="0.2">
      <c r="B3" s="53" t="s">
        <v>800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802</v>
      </c>
      <c r="D6" s="53" t="s">
        <v>803</v>
      </c>
      <c r="E6" s="53" t="s">
        <v>45</v>
      </c>
    </row>
    <row r="8" spans="2:8" x14ac:dyDescent="0.2">
      <c r="B8" s="53" t="s">
        <v>76</v>
      </c>
      <c r="C8" s="53" t="s">
        <v>802</v>
      </c>
      <c r="D8" s="53" t="s">
        <v>45</v>
      </c>
      <c r="E8" s="53" t="s">
        <v>45</v>
      </c>
    </row>
    <row r="10" spans="2:8" x14ac:dyDescent="0.2">
      <c r="B10" s="53" t="s">
        <v>804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814</v>
      </c>
      <c r="C20" s="53" t="s">
        <v>45</v>
      </c>
      <c r="D20" s="53" t="s">
        <v>45</v>
      </c>
      <c r="E20" s="53" t="s">
        <v>45</v>
      </c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1022</vt:i4>
      </vt:variant>
    </vt:vector>
  </HeadingPairs>
  <TitlesOfParts>
    <vt:vector size="102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