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998975F8-2334-4D32-8F0F-0AB56F680C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Y311" i="1" s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4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O524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L524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O221" i="1"/>
  <c r="BM221" i="1"/>
  <c r="Y221" i="1"/>
  <c r="P221" i="1"/>
  <c r="BO220" i="1"/>
  <c r="BM220" i="1"/>
  <c r="Y220" i="1"/>
  <c r="Z220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Y161" i="1" s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Y5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H10" i="1"/>
  <c r="A9" i="1"/>
  <c r="F10" i="1" s="1"/>
  <c r="D7" i="1"/>
  <c r="Q6" i="1"/>
  <c r="P2" i="1"/>
  <c r="BP197" i="1" l="1"/>
  <c r="BN197" i="1"/>
  <c r="Z197" i="1"/>
  <c r="BP221" i="1"/>
  <c r="BN221" i="1"/>
  <c r="Z221" i="1"/>
  <c r="Z222" i="1" s="1"/>
  <c r="BP259" i="1"/>
  <c r="BN259" i="1"/>
  <c r="Z259" i="1"/>
  <c r="BP306" i="1"/>
  <c r="BN306" i="1"/>
  <c r="Z306" i="1"/>
  <c r="BP327" i="1"/>
  <c r="BN327" i="1"/>
  <c r="Z327" i="1"/>
  <c r="BP329" i="1"/>
  <c r="BN329" i="1"/>
  <c r="Z329" i="1"/>
  <c r="BP354" i="1"/>
  <c r="BN354" i="1"/>
  <c r="Z354" i="1"/>
  <c r="BP399" i="1"/>
  <c r="BN399" i="1"/>
  <c r="Z399" i="1"/>
  <c r="X524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63" i="1"/>
  <c r="BN463" i="1"/>
  <c r="Z463" i="1"/>
  <c r="BP494" i="1"/>
  <c r="BN494" i="1"/>
  <c r="Z494" i="1"/>
  <c r="X515" i="1"/>
  <c r="X518" i="1"/>
  <c r="Z26" i="1"/>
  <c r="BN26" i="1"/>
  <c r="Z55" i="1"/>
  <c r="BN55" i="1"/>
  <c r="Z69" i="1"/>
  <c r="BN69" i="1"/>
  <c r="Y80" i="1"/>
  <c r="Z83" i="1"/>
  <c r="BN83" i="1"/>
  <c r="Y86" i="1"/>
  <c r="E524" i="1"/>
  <c r="Z97" i="1"/>
  <c r="BN97" i="1"/>
  <c r="Z112" i="1"/>
  <c r="BN112" i="1"/>
  <c r="Y115" i="1"/>
  <c r="Z122" i="1"/>
  <c r="BN122" i="1"/>
  <c r="Z143" i="1"/>
  <c r="BN143" i="1"/>
  <c r="Z166" i="1"/>
  <c r="BN166" i="1"/>
  <c r="BP176" i="1"/>
  <c r="BN176" i="1"/>
  <c r="Z176" i="1"/>
  <c r="BP209" i="1"/>
  <c r="BN209" i="1"/>
  <c r="Z209" i="1"/>
  <c r="BP232" i="1"/>
  <c r="BN232" i="1"/>
  <c r="Z232" i="1"/>
  <c r="Y291" i="1"/>
  <c r="Y290" i="1"/>
  <c r="BP289" i="1"/>
  <c r="BN289" i="1"/>
  <c r="Z289" i="1"/>
  <c r="Z290" i="1" s="1"/>
  <c r="BP294" i="1"/>
  <c r="BN294" i="1"/>
  <c r="Z294" i="1"/>
  <c r="BP322" i="1"/>
  <c r="BN322" i="1"/>
  <c r="Z322" i="1"/>
  <c r="BP328" i="1"/>
  <c r="BN328" i="1"/>
  <c r="Z328" i="1"/>
  <c r="BP342" i="1"/>
  <c r="BN342" i="1"/>
  <c r="Z342" i="1"/>
  <c r="Y372" i="1"/>
  <c r="Y371" i="1"/>
  <c r="BP370" i="1"/>
  <c r="BN370" i="1"/>
  <c r="Z370" i="1"/>
  <c r="Z371" i="1" s="1"/>
  <c r="BP375" i="1"/>
  <c r="BN375" i="1"/>
  <c r="Z375" i="1"/>
  <c r="BP411" i="1"/>
  <c r="BN411" i="1"/>
  <c r="Z411" i="1"/>
  <c r="Y496" i="1"/>
  <c r="Y495" i="1"/>
  <c r="BP493" i="1"/>
  <c r="BN493" i="1"/>
  <c r="Z493" i="1"/>
  <c r="Z495" i="1" s="1"/>
  <c r="Y179" i="1"/>
  <c r="M524" i="1"/>
  <c r="Y332" i="1"/>
  <c r="BP331" i="1"/>
  <c r="BN331" i="1"/>
  <c r="BP337" i="1"/>
  <c r="BN337" i="1"/>
  <c r="Z337" i="1"/>
  <c r="BP352" i="1"/>
  <c r="BN352" i="1"/>
  <c r="Z352" i="1"/>
  <c r="BP366" i="1"/>
  <c r="BN366" i="1"/>
  <c r="Z366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24" i="1"/>
  <c r="BN424" i="1"/>
  <c r="Z424" i="1"/>
  <c r="BP446" i="1"/>
  <c r="BN446" i="1"/>
  <c r="Z446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B524" i="1"/>
  <c r="X516" i="1"/>
  <c r="X514" i="1"/>
  <c r="Y32" i="1"/>
  <c r="Z28" i="1"/>
  <c r="BN28" i="1"/>
  <c r="Z53" i="1"/>
  <c r="BN53" i="1"/>
  <c r="Z57" i="1"/>
  <c r="BN57" i="1"/>
  <c r="Y65" i="1"/>
  <c r="Z63" i="1"/>
  <c r="BN63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4" i="1"/>
  <c r="Z108" i="1"/>
  <c r="BN108" i="1"/>
  <c r="Y116" i="1"/>
  <c r="Z114" i="1"/>
  <c r="BN114" i="1"/>
  <c r="Y124" i="1"/>
  <c r="Z120" i="1"/>
  <c r="BN120" i="1"/>
  <c r="Z126" i="1"/>
  <c r="BN126" i="1"/>
  <c r="BP126" i="1"/>
  <c r="Y129" i="1"/>
  <c r="G524" i="1"/>
  <c r="Z137" i="1"/>
  <c r="BN137" i="1"/>
  <c r="BP137" i="1"/>
  <c r="Y140" i="1"/>
  <c r="Z148" i="1"/>
  <c r="Z149" i="1" s="1"/>
  <c r="BN148" i="1"/>
  <c r="BP148" i="1"/>
  <c r="Z152" i="1"/>
  <c r="BN152" i="1"/>
  <c r="BP152" i="1"/>
  <c r="Y155" i="1"/>
  <c r="Z160" i="1"/>
  <c r="Z161" i="1" s="1"/>
  <c r="BN160" i="1"/>
  <c r="BP160" i="1"/>
  <c r="Z164" i="1"/>
  <c r="BN164" i="1"/>
  <c r="BP164" i="1"/>
  <c r="Y173" i="1"/>
  <c r="Z168" i="1"/>
  <c r="BN168" i="1"/>
  <c r="Z172" i="1"/>
  <c r="BN172" i="1"/>
  <c r="Y180" i="1"/>
  <c r="Z178" i="1"/>
  <c r="BN178" i="1"/>
  <c r="Z193" i="1"/>
  <c r="BN193" i="1"/>
  <c r="Y206" i="1"/>
  <c r="Z199" i="1"/>
  <c r="BN199" i="1"/>
  <c r="Z203" i="1"/>
  <c r="BN203" i="1"/>
  <c r="Y218" i="1"/>
  <c r="Z211" i="1"/>
  <c r="BN211" i="1"/>
  <c r="Z215" i="1"/>
  <c r="BN215" i="1"/>
  <c r="Z226" i="1"/>
  <c r="BN226" i="1"/>
  <c r="Z230" i="1"/>
  <c r="BN230" i="1"/>
  <c r="Z236" i="1"/>
  <c r="BN236" i="1"/>
  <c r="BP236" i="1"/>
  <c r="Y239" i="1"/>
  <c r="Z241" i="1"/>
  <c r="BN241" i="1"/>
  <c r="BP241" i="1"/>
  <c r="Y244" i="1"/>
  <c r="Y253" i="1"/>
  <c r="Z248" i="1"/>
  <c r="BN248" i="1"/>
  <c r="Z257" i="1"/>
  <c r="BN257" i="1"/>
  <c r="Z266" i="1"/>
  <c r="BN266" i="1"/>
  <c r="Z274" i="1"/>
  <c r="BN274" i="1"/>
  <c r="Z296" i="1"/>
  <c r="BN296" i="1"/>
  <c r="Z304" i="1"/>
  <c r="BN304" i="1"/>
  <c r="Z308" i="1"/>
  <c r="BN308" i="1"/>
  <c r="Z316" i="1"/>
  <c r="BN316" i="1"/>
  <c r="Y333" i="1"/>
  <c r="Z331" i="1"/>
  <c r="BP344" i="1"/>
  <c r="BN344" i="1"/>
  <c r="Z344" i="1"/>
  <c r="BP356" i="1"/>
  <c r="BN356" i="1"/>
  <c r="Z356" i="1"/>
  <c r="BP377" i="1"/>
  <c r="BN377" i="1"/>
  <c r="Z377" i="1"/>
  <c r="BP401" i="1"/>
  <c r="BN401" i="1"/>
  <c r="Z401" i="1"/>
  <c r="W524" i="1"/>
  <c r="BP416" i="1"/>
  <c r="BN416" i="1"/>
  <c r="Z416" i="1"/>
  <c r="BP442" i="1"/>
  <c r="BN442" i="1"/>
  <c r="Z442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Y339" i="1"/>
  <c r="S524" i="1"/>
  <c r="Y362" i="1"/>
  <c r="Y379" i="1"/>
  <c r="Y426" i="1"/>
  <c r="H9" i="1"/>
  <c r="A10" i="1"/>
  <c r="Z22" i="1"/>
  <c r="Z23" i="1" s="1"/>
  <c r="BN22" i="1"/>
  <c r="BP22" i="1"/>
  <c r="Y23" i="1"/>
  <c r="Y33" i="1"/>
  <c r="Y37" i="1"/>
  <c r="Z42" i="1"/>
  <c r="BN42" i="1"/>
  <c r="Y45" i="1"/>
  <c r="BP54" i="1"/>
  <c r="BN54" i="1"/>
  <c r="Z54" i="1"/>
  <c r="BP62" i="1"/>
  <c r="BN62" i="1"/>
  <c r="Z62" i="1"/>
  <c r="BP70" i="1"/>
  <c r="BN70" i="1"/>
  <c r="Z70" i="1"/>
  <c r="F9" i="1"/>
  <c r="J9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Y49" i="1"/>
  <c r="D524" i="1"/>
  <c r="Y59" i="1"/>
  <c r="BP52" i="1"/>
  <c r="BN52" i="1"/>
  <c r="Z52" i="1"/>
  <c r="BP56" i="1"/>
  <c r="BN56" i="1"/>
  <c r="Z56" i="1"/>
  <c r="BP64" i="1"/>
  <c r="BN64" i="1"/>
  <c r="Z64" i="1"/>
  <c r="Y66" i="1"/>
  <c r="Y72" i="1"/>
  <c r="Y71" i="1"/>
  <c r="BP68" i="1"/>
  <c r="BN68" i="1"/>
  <c r="Z68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BN121" i="1"/>
  <c r="Z127" i="1"/>
  <c r="BN127" i="1"/>
  <c r="BP127" i="1"/>
  <c r="Z132" i="1"/>
  <c r="Z134" i="1" s="1"/>
  <c r="BN132" i="1"/>
  <c r="BP132" i="1"/>
  <c r="Y135" i="1"/>
  <c r="Z138" i="1"/>
  <c r="BN138" i="1"/>
  <c r="BP138" i="1"/>
  <c r="Z142" i="1"/>
  <c r="Z144" i="1" s="1"/>
  <c r="BN142" i="1"/>
  <c r="BP142" i="1"/>
  <c r="Y145" i="1"/>
  <c r="H524" i="1"/>
  <c r="Y150" i="1"/>
  <c r="Z153" i="1"/>
  <c r="BN153" i="1"/>
  <c r="BP153" i="1"/>
  <c r="I524" i="1"/>
  <c r="Y162" i="1"/>
  <c r="Z165" i="1"/>
  <c r="BN165" i="1"/>
  <c r="BP165" i="1"/>
  <c r="Z167" i="1"/>
  <c r="BN167" i="1"/>
  <c r="Z169" i="1"/>
  <c r="BN169" i="1"/>
  <c r="Z171" i="1"/>
  <c r="BN171" i="1"/>
  <c r="Z177" i="1"/>
  <c r="BN177" i="1"/>
  <c r="BP177" i="1"/>
  <c r="J524" i="1"/>
  <c r="Z188" i="1"/>
  <c r="Z189" i="1" s="1"/>
  <c r="BN188" i="1"/>
  <c r="BP188" i="1"/>
  <c r="Y189" i="1"/>
  <c r="Z192" i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BP229" i="1"/>
  <c r="BN229" i="1"/>
  <c r="Z229" i="1"/>
  <c r="Y93" i="1"/>
  <c r="Y109" i="1"/>
  <c r="Y134" i="1"/>
  <c r="Y223" i="1"/>
  <c r="BP220" i="1"/>
  <c r="BN220" i="1"/>
  <c r="Y222" i="1"/>
  <c r="Y233" i="1"/>
  <c r="BP227" i="1"/>
  <c r="BN227" i="1"/>
  <c r="Z227" i="1"/>
  <c r="BP231" i="1"/>
  <c r="BN231" i="1"/>
  <c r="Z231" i="1"/>
  <c r="K524" i="1"/>
  <c r="Y234" i="1"/>
  <c r="Z237" i="1"/>
  <c r="Z238" i="1" s="1"/>
  <c r="BN237" i="1"/>
  <c r="BP237" i="1"/>
  <c r="Z242" i="1"/>
  <c r="BN242" i="1"/>
  <c r="BP242" i="1"/>
  <c r="Z246" i="1"/>
  <c r="BN246" i="1"/>
  <c r="BP246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Y261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Y285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262" i="1"/>
  <c r="Y270" i="1"/>
  <c r="Y277" i="1"/>
  <c r="Y282" i="1"/>
  <c r="BP295" i="1"/>
  <c r="BN295" i="1"/>
  <c r="Z295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Y338" i="1"/>
  <c r="Y345" i="1"/>
  <c r="Y357" i="1"/>
  <c r="Y363" i="1"/>
  <c r="Y367" i="1"/>
  <c r="Y380" i="1"/>
  <c r="Y384" i="1"/>
  <c r="Y388" i="1"/>
  <c r="Y408" i="1"/>
  <c r="Y412" i="1"/>
  <c r="Y419" i="1"/>
  <c r="Y425" i="1"/>
  <c r="BP452" i="1"/>
  <c r="BN452" i="1"/>
  <c r="Z452" i="1"/>
  <c r="Y454" i="1"/>
  <c r="Y459" i="1"/>
  <c r="BP456" i="1"/>
  <c r="BN456" i="1"/>
  <c r="Z456" i="1"/>
  <c r="BP464" i="1"/>
  <c r="BN464" i="1"/>
  <c r="Z464" i="1"/>
  <c r="BP468" i="1"/>
  <c r="BN468" i="1"/>
  <c r="Z468" i="1"/>
  <c r="Y470" i="1"/>
  <c r="Y475" i="1"/>
  <c r="BP472" i="1"/>
  <c r="BN472" i="1"/>
  <c r="Z472" i="1"/>
  <c r="BP487" i="1"/>
  <c r="BN487" i="1"/>
  <c r="Z487" i="1"/>
  <c r="BP489" i="1"/>
  <c r="BN489" i="1"/>
  <c r="Z489" i="1"/>
  <c r="Y491" i="1"/>
  <c r="Y500" i="1"/>
  <c r="BP498" i="1"/>
  <c r="BN498" i="1"/>
  <c r="Z498" i="1"/>
  <c r="Q524" i="1"/>
  <c r="U524" i="1"/>
  <c r="Y524" i="1"/>
  <c r="R524" i="1"/>
  <c r="Y300" i="1"/>
  <c r="Z336" i="1"/>
  <c r="Z338" i="1" s="1"/>
  <c r="BN336" i="1"/>
  <c r="Z343" i="1"/>
  <c r="Z345" i="1" s="1"/>
  <c r="BN343" i="1"/>
  <c r="Y346" i="1"/>
  <c r="T524" i="1"/>
  <c r="Z351" i="1"/>
  <c r="BN351" i="1"/>
  <c r="Z353" i="1"/>
  <c r="BN353" i="1"/>
  <c r="Z355" i="1"/>
  <c r="BN355" i="1"/>
  <c r="Y358" i="1"/>
  <c r="Z361" i="1"/>
  <c r="Z362" i="1" s="1"/>
  <c r="BN361" i="1"/>
  <c r="Z365" i="1"/>
  <c r="BN365" i="1"/>
  <c r="BP365" i="1"/>
  <c r="Z376" i="1"/>
  <c r="BN376" i="1"/>
  <c r="Z378" i="1"/>
  <c r="BN378" i="1"/>
  <c r="Z382" i="1"/>
  <c r="Z383" i="1" s="1"/>
  <c r="BN382" i="1"/>
  <c r="BP382" i="1"/>
  <c r="Z386" i="1"/>
  <c r="Z388" i="1" s="1"/>
  <c r="BN386" i="1"/>
  <c r="BP386" i="1"/>
  <c r="V524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Z417" i="1"/>
  <c r="BN417" i="1"/>
  <c r="Y418" i="1"/>
  <c r="Z421" i="1"/>
  <c r="BN421" i="1"/>
  <c r="BP421" i="1"/>
  <c r="Z423" i="1"/>
  <c r="BN423" i="1"/>
  <c r="Y431" i="1"/>
  <c r="Z524" i="1"/>
  <c r="Y453" i="1"/>
  <c r="Z441" i="1"/>
  <c r="BN441" i="1"/>
  <c r="Z443" i="1"/>
  <c r="BN443" i="1"/>
  <c r="Z445" i="1"/>
  <c r="BN445" i="1"/>
  <c r="Z447" i="1"/>
  <c r="BN447" i="1"/>
  <c r="BP448" i="1"/>
  <c r="BN448" i="1"/>
  <c r="BP450" i="1"/>
  <c r="BN450" i="1"/>
  <c r="Z450" i="1"/>
  <c r="BP458" i="1"/>
  <c r="BN458" i="1"/>
  <c r="Z458" i="1"/>
  <c r="Y460" i="1"/>
  <c r="Y469" i="1"/>
  <c r="BP462" i="1"/>
  <c r="BN462" i="1"/>
  <c r="Z462" i="1"/>
  <c r="BP466" i="1"/>
  <c r="BN466" i="1"/>
  <c r="Z466" i="1"/>
  <c r="BP474" i="1"/>
  <c r="BN474" i="1"/>
  <c r="Z474" i="1"/>
  <c r="Y476" i="1"/>
  <c r="Y490" i="1"/>
  <c r="BP486" i="1"/>
  <c r="BN486" i="1"/>
  <c r="Z486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AA524" i="1"/>
  <c r="Z418" i="1" l="1"/>
  <c r="Z300" i="1"/>
  <c r="Z243" i="1"/>
  <c r="Z173" i="1"/>
  <c r="Z139" i="1"/>
  <c r="Z123" i="1"/>
  <c r="Z101" i="1"/>
  <c r="Z71" i="1"/>
  <c r="Z58" i="1"/>
  <c r="Z44" i="1"/>
  <c r="X517" i="1"/>
  <c r="Z453" i="1"/>
  <c r="Z379" i="1"/>
  <c r="Z357" i="1"/>
  <c r="Z65" i="1"/>
  <c r="Z490" i="1"/>
  <c r="Z407" i="1"/>
  <c r="Z367" i="1"/>
  <c r="Z318" i="1"/>
  <c r="Z276" i="1"/>
  <c r="Z269" i="1"/>
  <c r="Z261" i="1"/>
  <c r="Z252" i="1"/>
  <c r="Z233" i="1"/>
  <c r="Z205" i="1"/>
  <c r="Z194" i="1"/>
  <c r="Z179" i="1"/>
  <c r="Z155" i="1"/>
  <c r="Z128" i="1"/>
  <c r="Z109" i="1"/>
  <c r="Z80" i="1"/>
  <c r="Z32" i="1"/>
  <c r="Z507" i="1"/>
  <c r="Z483" i="1"/>
  <c r="Z469" i="1"/>
  <c r="Z425" i="1"/>
  <c r="Z500" i="1"/>
  <c r="Z459" i="1"/>
  <c r="Z310" i="1"/>
  <c r="Z217" i="1"/>
  <c r="Z92" i="1"/>
  <c r="Y518" i="1"/>
  <c r="Y515" i="1"/>
  <c r="Z475" i="1"/>
  <c r="Z324" i="1"/>
  <c r="Y514" i="1"/>
  <c r="Y516" i="1"/>
  <c r="Z519" i="1" l="1"/>
  <c r="Y517" i="1"/>
</calcChain>
</file>

<file path=xl/sharedStrings.xml><?xml version="1.0" encoding="utf-8"?>
<sst xmlns="http://schemas.openxmlformats.org/spreadsheetml/2006/main" count="2306" uniqueCount="817">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</sst>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498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45828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Пятница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0.375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70</v>
      </c>
      <c r="X42" s="575">
        <v>680</v>
      </c>
      <c r="Y42" s="576">
        <f>IFERROR(IF(X42="",0,CEILING((X42/$H42),1)*$H42),"")</f>
        <v>680</v>
      </c>
      <c r="Z42" s="36">
        <f>IFERROR(IF(Y42=0,"",ROUNDUP(Y42/H42,0)*0.00902),"")</f>
        <v>1.5334000000000001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715.7</v>
      </c>
      <c r="BN42" s="64">
        <f>IFERROR(Y42*I42/H42,"0")</f>
        <v>715.7</v>
      </c>
      <c r="BO42" s="64">
        <f>IFERROR(1/J42*(X42/H42),"0")</f>
        <v>1.2878787878787878</v>
      </c>
      <c r="BP42" s="64">
        <f>IFERROR(1/J42*(Y42/H42),"0")</f>
        <v>1.2878787878787878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170</v>
      </c>
      <c r="Y44" s="577">
        <f>IFERROR(Y41/H41,"0")+IFERROR(Y42/H42,"0")+IFERROR(Y43/H43,"0")</f>
        <v>170</v>
      </c>
      <c r="Z44" s="577">
        <f>IFERROR(IF(Z41="",0,Z41),"0")+IFERROR(IF(Z42="",0,Z42),"0")+IFERROR(IF(Z43="",0,Z43),"0")</f>
        <v>1.5334000000000001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680</v>
      </c>
      <c r="Y45" s="577">
        <f>IFERROR(SUM(Y41:Y43),"0")</f>
        <v>680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832.5</v>
      </c>
      <c r="Y57" s="576">
        <f t="shared" si="6"/>
        <v>832.5</v>
      </c>
      <c r="Z57" s="36">
        <f>IFERROR(IF(Y57=0,"",ROUNDUP(Y57/H57,0)*0.00902),"")</f>
        <v>1.6687000000000001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871.34999999999991</v>
      </c>
      <c r="BN57" s="64">
        <f t="shared" si="8"/>
        <v>871.34999999999991</v>
      </c>
      <c r="BO57" s="64">
        <f t="shared" si="9"/>
        <v>1.4015151515151516</v>
      </c>
      <c r="BP57" s="64">
        <f t="shared" si="10"/>
        <v>1.4015151515151516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185</v>
      </c>
      <c r="Y58" s="577">
        <f>IFERROR(Y52/H52,"0")+IFERROR(Y53/H53,"0")+IFERROR(Y54/H54,"0")+IFERROR(Y55/H55,"0")+IFERROR(Y56/H56,"0")+IFERROR(Y57/H57,"0")</f>
        <v>185</v>
      </c>
      <c r="Z58" s="577">
        <f>IFERROR(IF(Z52="",0,Z52),"0")+IFERROR(IF(Z53="",0,Z53),"0")+IFERROR(IF(Z54="",0,Z54),"0")+IFERROR(IF(Z55="",0,Z55),"0")+IFERROR(IF(Z56="",0,Z56),"0")+IFERROR(IF(Z57="",0,Z57),"0")</f>
        <v>1.6687000000000001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832.5</v>
      </c>
      <c r="Y59" s="577">
        <f>IFERROR(SUM(Y52:Y57),"0")</f>
        <v>832.5</v>
      </c>
      <c r="Z59" s="37"/>
      <c r="AA59" s="578"/>
      <c r="AB59" s="578"/>
      <c r="AC59" s="578"/>
    </row>
    <row r="60" spans="1:68" ht="14.25" customHeight="1" x14ac:dyDescent="0.25">
      <c r="A60" s="587" t="s">
        <v>139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174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181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279</v>
      </c>
      <c r="Y91" s="576">
        <f>IFERROR(IF(X91="",0,CEILING((X91/$H91),1)*$H91),"")</f>
        <v>279</v>
      </c>
      <c r="Z91" s="36">
        <f>IFERROR(IF(Y91=0,"",ROUNDUP(Y91/H91,0)*0.00902),"")</f>
        <v>0.55923999999999996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292.02</v>
      </c>
      <c r="BN91" s="64">
        <f>IFERROR(Y91*I91/H91,"0")</f>
        <v>292.02</v>
      </c>
      <c r="BO91" s="64">
        <f>IFERROR(1/J91*(X91/H91),"0")</f>
        <v>0.46969696969696972</v>
      </c>
      <c r="BP91" s="64">
        <f>IFERROR(1/J91*(Y91/H91),"0")</f>
        <v>0.46969696969696972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62</v>
      </c>
      <c r="Y92" s="577">
        <f>IFERROR(Y89/H89,"0")+IFERROR(Y90/H90,"0")+IFERROR(Y91/H91,"0")</f>
        <v>62</v>
      </c>
      <c r="Z92" s="577">
        <f>IFERROR(IF(Z89="",0,Z89),"0")+IFERROR(IF(Z90="",0,Z90),"0")+IFERROR(IF(Z91="",0,Z91),"0")</f>
        <v>0.55923999999999996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279</v>
      </c>
      <c r="Y93" s="577">
        <f>IFERROR(SUM(Y89:Y91),"0")</f>
        <v>279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0</v>
      </c>
      <c r="Y95" s="576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164.7</v>
      </c>
      <c r="Y99" s="576">
        <f t="shared" si="16"/>
        <v>164.70000000000002</v>
      </c>
      <c r="Z99" s="36">
        <f>IFERROR(IF(Y99=0,"",ROUNDUP(Y99/H99,0)*0.00651),"")</f>
        <v>0.39711000000000002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180.07199999999997</v>
      </c>
      <c r="BN99" s="64">
        <f t="shared" si="18"/>
        <v>180.072</v>
      </c>
      <c r="BO99" s="64">
        <f t="shared" si="19"/>
        <v>0.33516483516483514</v>
      </c>
      <c r="BP99" s="64">
        <f t="shared" si="20"/>
        <v>0.3351648351648352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60.999999999999993</v>
      </c>
      <c r="Y101" s="577">
        <f>IFERROR(Y95/H95,"0")+IFERROR(Y96/H96,"0")+IFERROR(Y97/H97,"0")+IFERROR(Y98/H98,"0")+IFERROR(Y99/H99,"0")+IFERROR(Y100/H100,"0")</f>
        <v>61</v>
      </c>
      <c r="Z101" s="577">
        <f>IFERROR(IF(Z95="",0,Z95),"0")+IFERROR(IF(Z96="",0,Z96),"0")+IFERROR(IF(Z97="",0,Z97),"0")+IFERROR(IF(Z98="",0,Z98),"0")+IFERROR(IF(Z99="",0,Z99),"0")+IFERROR(IF(Z100="",0,Z100),"0")</f>
        <v>0.39711000000000002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164.7</v>
      </c>
      <c r="Y102" s="577">
        <f>IFERROR(SUM(Y95:Y100),"0")</f>
        <v>164.70000000000002</v>
      </c>
      <c r="Z102" s="37"/>
      <c r="AA102" s="578"/>
      <c r="AB102" s="578"/>
      <c r="AC102" s="578"/>
    </row>
    <row r="103" spans="1:68" ht="16.5" customHeight="1" x14ac:dyDescent="0.25">
      <c r="A103" s="635" t="s">
        <v>204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288</v>
      </c>
      <c r="Y107" s="576">
        <f>IFERROR(IF(X107="",0,CEILING((X107/$H107),1)*$H107),"")</f>
        <v>288</v>
      </c>
      <c r="Z107" s="36">
        <f>IFERROR(IF(Y107=0,"",ROUNDUP(Y107/H107,0)*0.00902),"")</f>
        <v>0.57728000000000002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301.44</v>
      </c>
      <c r="BN107" s="64">
        <f>IFERROR(Y107*I107/H107,"0")</f>
        <v>301.44</v>
      </c>
      <c r="BO107" s="64">
        <f>IFERROR(1/J107*(X107/H107),"0")</f>
        <v>0.48484848484848486</v>
      </c>
      <c r="BP107" s="64">
        <f>IFERROR(1/J107*(Y107/H107),"0")</f>
        <v>0.48484848484848486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64</v>
      </c>
      <c r="Y109" s="577">
        <f>IFERROR(Y105/H105,"0")+IFERROR(Y106/H106,"0")+IFERROR(Y107/H107,"0")+IFERROR(Y108/H108,"0")</f>
        <v>64</v>
      </c>
      <c r="Z109" s="577">
        <f>IFERROR(IF(Z105="",0,Z105),"0")+IFERROR(IF(Z106="",0,Z106),"0")+IFERROR(IF(Z107="",0,Z107),"0")+IFERROR(IF(Z108="",0,Z108),"0")</f>
        <v>0.57728000000000002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288</v>
      </c>
      <c r="Y110" s="577">
        <f>IFERROR(SUM(Y105:Y108),"0")</f>
        <v>288</v>
      </c>
      <c r="Z110" s="37"/>
      <c r="AA110" s="578"/>
      <c r="AB110" s="578"/>
      <c r="AC110" s="578"/>
    </row>
    <row r="111" spans="1:68" ht="14.25" customHeight="1" x14ac:dyDescent="0.25">
      <c r="A111" s="587" t="s">
        <v>139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850.5</v>
      </c>
      <c r="Y121" s="576">
        <f>IFERROR(IF(X121="",0,CEILING((X121/$H121),1)*$H121),"")</f>
        <v>850.5</v>
      </c>
      <c r="Z121" s="36">
        <f>IFERROR(IF(Y121=0,"",ROUNDUP(Y121/H121,0)*0.00651),"")</f>
        <v>2.0506500000000001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929.87999999999988</v>
      </c>
      <c r="BN121" s="64">
        <f>IFERROR(Y121*I121/H121,"0")</f>
        <v>929.87999999999988</v>
      </c>
      <c r="BO121" s="64">
        <f>IFERROR(1/J121*(X121/H121),"0")</f>
        <v>1.7307692307692308</v>
      </c>
      <c r="BP121" s="64">
        <f>IFERROR(1/J121*(Y121/H121),"0")</f>
        <v>1.7307692307692308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315</v>
      </c>
      <c r="Y123" s="577">
        <f>IFERROR(Y118/H118,"0")+IFERROR(Y119/H119,"0")+IFERROR(Y120/H120,"0")+IFERROR(Y121/H121,"0")+IFERROR(Y122/H122,"0")</f>
        <v>315</v>
      </c>
      <c r="Z123" s="577">
        <f>IFERROR(IF(Z118="",0,Z118),"0")+IFERROR(IF(Z119="",0,Z119),"0")+IFERROR(IF(Z120="",0,Z120),"0")+IFERROR(IF(Z121="",0,Z121),"0")+IFERROR(IF(Z122="",0,Z122),"0")</f>
        <v>2.0506500000000001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850.5</v>
      </c>
      <c r="Y124" s="577">
        <f>IFERROR(SUM(Y118:Y122),"0")</f>
        <v>850.5</v>
      </c>
      <c r="Z124" s="37"/>
      <c r="AA124" s="578"/>
      <c r="AB124" s="578"/>
      <c r="AC124" s="578"/>
    </row>
    <row r="125" spans="1:68" ht="14.25" customHeight="1" x14ac:dyDescent="0.25">
      <c r="A125" s="587" t="s">
        <v>174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239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263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264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139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7" t="s">
        <v>301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304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139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169.2</v>
      </c>
      <c r="Y201" s="576">
        <f t="shared" si="26"/>
        <v>169.20000000000002</v>
      </c>
      <c r="Z201" s="36">
        <f>IFERROR(IF(Y201=0,"",ROUNDUP(Y201/H201,0)*0.00502),"")</f>
        <v>0.47188000000000002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181.42</v>
      </c>
      <c r="BN201" s="64">
        <f t="shared" si="28"/>
        <v>181.42000000000002</v>
      </c>
      <c r="BO201" s="64">
        <f t="shared" si="29"/>
        <v>0.40170940170940167</v>
      </c>
      <c r="BP201" s="64">
        <f t="shared" si="30"/>
        <v>0.40170940170940184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21.6</v>
      </c>
      <c r="Y203" s="576">
        <f t="shared" si="26"/>
        <v>21.6</v>
      </c>
      <c r="Z203" s="36">
        <f>IFERROR(IF(Y203=0,"",ROUNDUP(Y203/H203,0)*0.00502),"")</f>
        <v>6.0240000000000002E-2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22.8</v>
      </c>
      <c r="BN203" s="64">
        <f t="shared" si="28"/>
        <v>22.8</v>
      </c>
      <c r="BO203" s="64">
        <f t="shared" si="29"/>
        <v>5.1282051282051287E-2</v>
      </c>
      <c r="BP203" s="64">
        <f t="shared" si="30"/>
        <v>5.1282051282051287E-2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105.99999999999999</v>
      </c>
      <c r="Y205" s="577">
        <f>IFERROR(Y197/H197,"0")+IFERROR(Y198/H198,"0")+IFERROR(Y199/H199,"0")+IFERROR(Y200/H200,"0")+IFERROR(Y201/H201,"0")+IFERROR(Y202/H202,"0")+IFERROR(Y203/H203,"0")+IFERROR(Y204/H204,"0")</f>
        <v>106.00000000000001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0.53212000000000004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190.79999999999998</v>
      </c>
      <c r="Y206" s="577">
        <f>IFERROR(SUM(Y197:Y204),"0")</f>
        <v>190.8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508.8</v>
      </c>
      <c r="Y211" s="576">
        <f t="shared" si="31"/>
        <v>508.79999999999995</v>
      </c>
      <c r="Z211" s="36">
        <f t="shared" ref="Z211:Z216" si="36">IFERROR(IF(Y211=0,"",ROUNDUP(Y211/H211,0)*0.00651),"")</f>
        <v>1.38012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566.04000000000008</v>
      </c>
      <c r="BN211" s="64">
        <f t="shared" si="33"/>
        <v>566.04</v>
      </c>
      <c r="BO211" s="64">
        <f t="shared" si="34"/>
        <v>1.1648351648351649</v>
      </c>
      <c r="BP211" s="64">
        <f t="shared" si="35"/>
        <v>1.1648351648351649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369.6</v>
      </c>
      <c r="Y213" s="576">
        <f t="shared" si="31"/>
        <v>369.59999999999997</v>
      </c>
      <c r="Z213" s="36">
        <f t="shared" si="36"/>
        <v>1.00254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408.40800000000007</v>
      </c>
      <c r="BN213" s="64">
        <f t="shared" si="33"/>
        <v>408.40799999999996</v>
      </c>
      <c r="BO213" s="64">
        <f t="shared" si="34"/>
        <v>0.84615384615384637</v>
      </c>
      <c r="BP213" s="64">
        <f t="shared" si="35"/>
        <v>0.84615384615384626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366</v>
      </c>
      <c r="Y217" s="577">
        <f>IFERROR(Y208/H208,"0")+IFERROR(Y209/H209,"0")+IFERROR(Y210/H210,"0")+IFERROR(Y211/H211,"0")+IFERROR(Y212/H212,"0")+IFERROR(Y213/H213,"0")+IFERROR(Y214/H214,"0")+IFERROR(Y215/H215,"0")+IFERROR(Y216/H216,"0")</f>
        <v>366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2.38266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878.40000000000009</v>
      </c>
      <c r="Y218" s="577">
        <f>IFERROR(SUM(Y208:Y216),"0")</f>
        <v>878.39999999999986</v>
      </c>
      <c r="Z218" s="37"/>
      <c r="AA218" s="578"/>
      <c r="AB218" s="578"/>
      <c r="AC218" s="578"/>
    </row>
    <row r="219" spans="1:68" ht="14.25" customHeight="1" x14ac:dyDescent="0.25">
      <c r="A219" s="587" t="s">
        <v>174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35" t="s">
        <v>365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customHeight="1" x14ac:dyDescent="0.25">
      <c r="A235" s="587" t="s">
        <v>139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388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5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394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3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35" t="s">
        <v>408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424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437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125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127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customHeight="1" x14ac:dyDescent="0.25">
      <c r="A278" s="635" t="s">
        <v>447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459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0</v>
      </c>
      <c r="Y318" s="577">
        <f>IFERROR(Y313/H313,"0")+IFERROR(Y314/H314,"0")+IFERROR(Y315/H315,"0")+IFERROR(Y316/H316,"0")+IFERROR(Y317/H317,"0")</f>
        <v>0</v>
      </c>
      <c r="Z318" s="577">
        <f>IFERROR(IF(Z313="",0,Z313),"0")+IFERROR(IF(Z314="",0,Z314),"0")+IFERROR(IF(Z315="",0,Z315),"0")+IFERROR(IF(Z316="",0,Z316),"0")+IFERROR(IF(Z317="",0,Z317),"0")</f>
        <v>0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0</v>
      </c>
      <c r="Y319" s="577">
        <f>IFERROR(SUM(Y313:Y317),"0")</f>
        <v>0</v>
      </c>
      <c r="Z319" s="37"/>
      <c r="AA319" s="578"/>
      <c r="AB319" s="578"/>
      <c r="AC319" s="578"/>
    </row>
    <row r="320" spans="1:68" ht="14.25" customHeight="1" x14ac:dyDescent="0.25">
      <c r="A320" s="587" t="s">
        <v>174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0</v>
      </c>
      <c r="Y324" s="577">
        <f>IFERROR(Y321/H321,"0")+IFERROR(Y322/H322,"0")+IFERROR(Y323/H323,"0")</f>
        <v>0</v>
      </c>
      <c r="Z324" s="577">
        <f>IFERROR(IF(Z321="",0,Z321),"0")+IFERROR(IF(Z322="",0,Z322),"0")+IFERROR(IF(Z323="",0,Z323),"0")</f>
        <v>0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0</v>
      </c>
      <c r="Y325" s="577">
        <f>IFERROR(SUM(Y321:Y323),"0")</f>
        <v>0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415.8</v>
      </c>
      <c r="Y343" s="576">
        <f>IFERROR(IF(X343="",0,CEILING((X343/$H343),1)*$H343),"")</f>
        <v>415.8</v>
      </c>
      <c r="Z343" s="36">
        <f>IFERROR(IF(Y343=0,"",ROUNDUP(Y343/H343,0)*0.00651),"")</f>
        <v>1.28898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465.69599999999997</v>
      </c>
      <c r="BN343" s="64">
        <f>IFERROR(Y343*I343/H343,"0")</f>
        <v>465.69599999999997</v>
      </c>
      <c r="BO343" s="64">
        <f>IFERROR(1/J343*(X343/H343),"0")</f>
        <v>1.087912087912088</v>
      </c>
      <c r="BP343" s="64">
        <f>IFERROR(1/J343*(Y343/H343),"0")</f>
        <v>1.087912087912088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359.1</v>
      </c>
      <c r="Y344" s="576">
        <f>IFERROR(IF(X344="",0,CEILING((X344/$H344),1)*$H344),"")</f>
        <v>359.1</v>
      </c>
      <c r="Z344" s="36">
        <f>IFERROR(IF(Y344=0,"",ROUNDUP(Y344/H344,0)*0.00651),"")</f>
        <v>1.11321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400.14</v>
      </c>
      <c r="BN344" s="64">
        <f>IFERROR(Y344*I344/H344,"0")</f>
        <v>400.14</v>
      </c>
      <c r="BO344" s="64">
        <f>IFERROR(1/J344*(X344/H344),"0")</f>
        <v>0.93956043956043966</v>
      </c>
      <c r="BP344" s="64">
        <f>IFERROR(1/J344*(Y344/H344),"0")</f>
        <v>0.93956043956043966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369</v>
      </c>
      <c r="Y345" s="577">
        <f>IFERROR(Y342/H342,"0")+IFERROR(Y343/H343,"0")+IFERROR(Y344/H344,"0")</f>
        <v>369</v>
      </c>
      <c r="Z345" s="577">
        <f>IFERROR(IF(Z342="",0,Z342),"0")+IFERROR(IF(Z343="",0,Z343),"0")+IFERROR(IF(Z344="",0,Z344),"0")</f>
        <v>2.40219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774.90000000000009</v>
      </c>
      <c r="Y346" s="577">
        <f>IFERROR(SUM(Y342:Y344),"0")</f>
        <v>774.90000000000009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0</v>
      </c>
      <c r="Y350" s="576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0</v>
      </c>
      <c r="Y351" s="576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0</v>
      </c>
      <c r="Y357" s="577">
        <f>IFERROR(Y350/H350,"0")+IFERROR(Y351/H351,"0")+IFERROR(Y352/H352,"0")+IFERROR(Y353/H353,"0")+IFERROR(Y354/H354,"0")+IFERROR(Y355/H355,"0")+IFERROR(Y356/H356,"0")</f>
        <v>0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0</v>
      </c>
      <c r="Y358" s="577">
        <f>IFERROR(SUM(Y350:Y356),"0")</f>
        <v>0</v>
      </c>
      <c r="Z358" s="37"/>
      <c r="AA358" s="578"/>
      <c r="AB358" s="578"/>
      <c r="AC358" s="578"/>
    </row>
    <row r="359" spans="1:68" ht="14.25" customHeight="1" x14ac:dyDescent="0.25">
      <c r="A359" s="587" t="s">
        <v>139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0</v>
      </c>
      <c r="Y362" s="577">
        <f>IFERROR(Y360/H360,"0")+IFERROR(Y361/H361,"0")</f>
        <v>0</v>
      </c>
      <c r="Z362" s="577">
        <f>IFERROR(IF(Z360="",0,Z360),"0")+IFERROR(IF(Z361="",0,Z361),"0")</f>
        <v>0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0</v>
      </c>
      <c r="Y363" s="577">
        <f>IFERROR(SUM(Y360:Y361),"0")</f>
        <v>0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7" t="s">
        <v>174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customHeight="1" x14ac:dyDescent="0.25">
      <c r="A390" s="587" t="s">
        <v>174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139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0</v>
      </c>
      <c r="Y454" s="577">
        <f>IFERROR(SUM(Y440:Y452),"0")</f>
        <v>0</v>
      </c>
      <c r="Z454" s="37"/>
      <c r="AA454" s="578"/>
      <c r="AB454" s="578"/>
      <c r="AC454" s="578"/>
    </row>
    <row r="455" spans="1:68" ht="14.25" customHeight="1" x14ac:dyDescent="0.25">
      <c r="A455" s="587" t="s">
        <v>139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0</v>
      </c>
      <c r="Y469" s="577">
        <f>IFERROR(Y462/H462,"0")+IFERROR(Y463/H463,"0")+IFERROR(Y464/H464,"0")+IFERROR(Y465/H465,"0")+IFERROR(Y466/H466,"0")+IFERROR(Y467/H467,"0")+IFERROR(Y468/H468,"0")</f>
        <v>0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0</v>
      </c>
      <c r="Y470" s="577">
        <f>IFERROR(SUM(Y462:Y468),"0")</f>
        <v>0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7" t="s">
        <v>139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customHeight="1" x14ac:dyDescent="0.25">
      <c r="A502" s="587" t="s">
        <v>174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139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4938.7999999999993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4938.7999999999993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5334.9660000000003</v>
      </c>
      <c r="Y515" s="577">
        <f>IFERROR(SUM(BN22:BN511),"0")</f>
        <v>5334.9660000000003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11</v>
      </c>
      <c r="Y516" s="38">
        <f>ROUNDUP(SUM(BP22:BP511),0)</f>
        <v>11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5609.9660000000003</v>
      </c>
      <c r="Y517" s="577">
        <f>GrossWeightTotalR+PalletQtyTotalR*25</f>
        <v>5609.9660000000003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1698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1698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12.103349999999999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263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181</v>
      </c>
      <c r="F522" s="630" t="s">
        <v>204</v>
      </c>
      <c r="G522" s="630" t="s">
        <v>239</v>
      </c>
      <c r="H522" s="630" t="s">
        <v>101</v>
      </c>
      <c r="I522" s="630" t="s">
        <v>264</v>
      </c>
      <c r="J522" s="630" t="s">
        <v>304</v>
      </c>
      <c r="K522" s="630" t="s">
        <v>365</v>
      </c>
      <c r="L522" s="630" t="s">
        <v>408</v>
      </c>
      <c r="M522" s="630" t="s">
        <v>424</v>
      </c>
      <c r="N522" s="573"/>
      <c r="O522" s="630" t="s">
        <v>437</v>
      </c>
      <c r="P522" s="630" t="s">
        <v>447</v>
      </c>
      <c r="Q522" s="630" t="s">
        <v>454</v>
      </c>
      <c r="R522" s="630" t="s">
        <v>459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680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832.5</v>
      </c>
      <c r="E524" s="46">
        <f>IFERROR(Y89*1,"0")+IFERROR(Y90*1,"0")+IFERROR(Y91*1,"0")+IFERROR(Y95*1,"0")+IFERROR(Y96*1,"0")+IFERROR(Y97*1,"0")+IFERROR(Y98*1,"0")+IFERROR(Y99*1,"0")+IFERROR(Y100*1,"0")</f>
        <v>443.70000000000005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1138.5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1069.1999999999998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46">
        <f>IFERROR(Y342*1,"0")+IFERROR(Y343*1,"0")+IFERROR(Y344*1,"0")</f>
        <v>774.90000000000009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M8TG/9eimwaBAP1deSiYXnjP0s9xmsd8WKM3o1ZcLnoOoI2kyuwLKGN72erWeVlvQbD9Dict5lsqSMJkXKTpLg==" saltValue="p3+AcnK4S8kwVaq1ocaLHQ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5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U29mVWGBWY16nOP9FRLJvoQwVIJ5b1XtYQhTfh7Y5D66vy7vly6B+nWejR/7kPc/nVytXPlpvi/8c56qSwk4mw==" saltValue="n5eRSTinQoTAdueJiikA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2025-06-11T08:43:37Z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