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946B6B82-186A-4BF5-94F5-892B15C4D1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Y507" i="1"/>
  <c r="X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BP503" i="1"/>
  <c r="BO503" i="1"/>
  <c r="BN503" i="1"/>
  <c r="BM503" i="1"/>
  <c r="Z503" i="1"/>
  <c r="Z507" i="1" s="1"/>
  <c r="Y503" i="1"/>
  <c r="Y508" i="1" s="1"/>
  <c r="X501" i="1"/>
  <c r="X500" i="1"/>
  <c r="BO499" i="1"/>
  <c r="BM499" i="1"/>
  <c r="Y499" i="1"/>
  <c r="BO498" i="1"/>
  <c r="BM498" i="1"/>
  <c r="Y498" i="1"/>
  <c r="X496" i="1"/>
  <c r="Y495" i="1"/>
  <c r="X495" i="1"/>
  <c r="BP494" i="1"/>
  <c r="BO494" i="1"/>
  <c r="BN494" i="1"/>
  <c r="BM494" i="1"/>
  <c r="Z494" i="1"/>
  <c r="Y494" i="1"/>
  <c r="BP493" i="1"/>
  <c r="BO493" i="1"/>
  <c r="BN493" i="1"/>
  <c r="BM493" i="1"/>
  <c r="Z493" i="1"/>
  <c r="Z495" i="1" s="1"/>
  <c r="Y493" i="1"/>
  <c r="Y496" i="1" s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Y491" i="1" s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3" i="1" s="1"/>
  <c r="Y480" i="1"/>
  <c r="Y484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Y470" i="1" s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Z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Y454" i="1" s="1"/>
  <c r="P440" i="1"/>
  <c r="X436" i="1"/>
  <c r="X435" i="1"/>
  <c r="BO434" i="1"/>
  <c r="BM434" i="1"/>
  <c r="Y434" i="1"/>
  <c r="Y436" i="1" s="1"/>
  <c r="P434" i="1"/>
  <c r="X431" i="1"/>
  <c r="X430" i="1"/>
  <c r="BO429" i="1"/>
  <c r="BM429" i="1"/>
  <c r="Y429" i="1"/>
  <c r="X524" i="1" s="1"/>
  <c r="P429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Y426" i="1" s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W524" i="1" s="1"/>
  <c r="P416" i="1"/>
  <c r="X413" i="1"/>
  <c r="X412" i="1"/>
  <c r="BO411" i="1"/>
  <c r="BM411" i="1"/>
  <c r="Y411" i="1"/>
  <c r="Y413" i="1" s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Y388" i="1" s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N377" i="1"/>
  <c r="BM377" i="1"/>
  <c r="Z377" i="1"/>
  <c r="Y377" i="1"/>
  <c r="BP377" i="1" s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Y367" i="1" s="1"/>
  <c r="P365" i="1"/>
  <c r="X363" i="1"/>
  <c r="X362" i="1"/>
  <c r="BO361" i="1"/>
  <c r="BM361" i="1"/>
  <c r="Y361" i="1"/>
  <c r="Y363" i="1" s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Y345" i="1" s="1"/>
  <c r="P343" i="1"/>
  <c r="BP342" i="1"/>
  <c r="BO342" i="1"/>
  <c r="BN342" i="1"/>
  <c r="BM342" i="1"/>
  <c r="Z342" i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Y325" i="1" s="1"/>
  <c r="P321" i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Y319" i="1" s="1"/>
  <c r="P313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Y311" i="1" s="1"/>
  <c r="P303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Y301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4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4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Y276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Y269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Y261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Y252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3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4" i="1" s="1"/>
  <c r="P226" i="1"/>
  <c r="X223" i="1"/>
  <c r="X222" i="1"/>
  <c r="BO221" i="1"/>
  <c r="BM221" i="1"/>
  <c r="Y221" i="1"/>
  <c r="Y223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Y205" i="1" s="1"/>
  <c r="P198" i="1"/>
  <c r="BP197" i="1"/>
  <c r="BO197" i="1"/>
  <c r="BN197" i="1"/>
  <c r="BM197" i="1"/>
  <c r="Z197" i="1"/>
  <c r="Y197" i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Y179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Y173" i="1" s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4" i="1" s="1"/>
  <c r="P132" i="1"/>
  <c r="X129" i="1"/>
  <c r="X128" i="1"/>
  <c r="BO127" i="1"/>
  <c r="BM127" i="1"/>
  <c r="Y127" i="1"/>
  <c r="Y129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4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4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4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4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4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4" i="1"/>
  <c r="X515" i="1"/>
  <c r="X516" i="1"/>
  <c r="X518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Z123" i="1" s="1"/>
  <c r="BN119" i="1"/>
  <c r="BP119" i="1"/>
  <c r="Z121" i="1"/>
  <c r="BN121" i="1"/>
  <c r="Z127" i="1"/>
  <c r="Z128" i="1" s="1"/>
  <c r="BN127" i="1"/>
  <c r="BP127" i="1"/>
  <c r="Z132" i="1"/>
  <c r="Z134" i="1" s="1"/>
  <c r="BN132" i="1"/>
  <c r="BP132" i="1"/>
  <c r="Y135" i="1"/>
  <c r="Z138" i="1"/>
  <c r="Z139" i="1" s="1"/>
  <c r="BN138" i="1"/>
  <c r="BP138" i="1"/>
  <c r="Z142" i="1"/>
  <c r="Z144" i="1" s="1"/>
  <c r="BN142" i="1"/>
  <c r="BP142" i="1"/>
  <c r="Y145" i="1"/>
  <c r="H524" i="1"/>
  <c r="Y150" i="1"/>
  <c r="Z153" i="1"/>
  <c r="Z155" i="1" s="1"/>
  <c r="BN153" i="1"/>
  <c r="BP153" i="1"/>
  <c r="I524" i="1"/>
  <c r="Y162" i="1"/>
  <c r="Z165" i="1"/>
  <c r="Z173" i="1" s="1"/>
  <c r="BN165" i="1"/>
  <c r="BP165" i="1"/>
  <c r="Z167" i="1"/>
  <c r="BN167" i="1"/>
  <c r="Z169" i="1"/>
  <c r="BN169" i="1"/>
  <c r="Z171" i="1"/>
  <c r="BN171" i="1"/>
  <c r="Z177" i="1"/>
  <c r="Z179" i="1" s="1"/>
  <c r="BN177" i="1"/>
  <c r="BP177" i="1"/>
  <c r="J524" i="1"/>
  <c r="Z188" i="1"/>
  <c r="Z189" i="1" s="1"/>
  <c r="BN188" i="1"/>
  <c r="BP188" i="1"/>
  <c r="Y189" i="1"/>
  <c r="Z192" i="1"/>
  <c r="Z194" i="1" s="1"/>
  <c r="BN192" i="1"/>
  <c r="BP192" i="1"/>
  <c r="Y195" i="1"/>
  <c r="Y206" i="1"/>
  <c r="Z198" i="1"/>
  <c r="BN198" i="1"/>
  <c r="Y515" i="1" s="1"/>
  <c r="BP198" i="1"/>
  <c r="BP199" i="1"/>
  <c r="BN199" i="1"/>
  <c r="Z199" i="1"/>
  <c r="BP203" i="1"/>
  <c r="BN203" i="1"/>
  <c r="Z203" i="1"/>
  <c r="Y218" i="1"/>
  <c r="BP211" i="1"/>
  <c r="BN211" i="1"/>
  <c r="Z211" i="1"/>
  <c r="H9" i="1"/>
  <c r="Y45" i="1"/>
  <c r="Y58" i="1"/>
  <c r="Y518" i="1" s="1"/>
  <c r="Y93" i="1"/>
  <c r="Y109" i="1"/>
  <c r="Y134" i="1"/>
  <c r="BP201" i="1"/>
  <c r="Y516" i="1" s="1"/>
  <c r="BN201" i="1"/>
  <c r="Z201" i="1"/>
  <c r="Z205" i="1" s="1"/>
  <c r="Y217" i="1"/>
  <c r="BP209" i="1"/>
  <c r="BN209" i="1"/>
  <c r="Z209" i="1"/>
  <c r="Z217" i="1" s="1"/>
  <c r="BP213" i="1"/>
  <c r="BN213" i="1"/>
  <c r="Z213" i="1"/>
  <c r="Z215" i="1"/>
  <c r="BN215" i="1"/>
  <c r="Z221" i="1"/>
  <c r="Z222" i="1" s="1"/>
  <c r="BN221" i="1"/>
  <c r="BP221" i="1"/>
  <c r="Z226" i="1"/>
  <c r="Z233" i="1" s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Y239" i="1"/>
  <c r="Z241" i="1"/>
  <c r="Z243" i="1" s="1"/>
  <c r="BN241" i="1"/>
  <c r="BP241" i="1"/>
  <c r="Y244" i="1"/>
  <c r="Z248" i="1"/>
  <c r="Z252" i="1" s="1"/>
  <c r="BN248" i="1"/>
  <c r="BP248" i="1"/>
  <c r="Z250" i="1"/>
  <c r="BN250" i="1"/>
  <c r="L524" i="1"/>
  <c r="Z257" i="1"/>
  <c r="Z261" i="1" s="1"/>
  <c r="BN257" i="1"/>
  <c r="BP257" i="1"/>
  <c r="Z259" i="1"/>
  <c r="BN259" i="1"/>
  <c r="Y262" i="1"/>
  <c r="M524" i="1"/>
  <c r="Z266" i="1"/>
  <c r="Z269" i="1" s="1"/>
  <c r="BN266" i="1"/>
  <c r="BP266" i="1"/>
  <c r="Y270" i="1"/>
  <c r="O524" i="1"/>
  <c r="Z274" i="1"/>
  <c r="Z276" i="1" s="1"/>
  <c r="BN274" i="1"/>
  <c r="BP274" i="1"/>
  <c r="Y277" i="1"/>
  <c r="Y282" i="1"/>
  <c r="Y291" i="1"/>
  <c r="R524" i="1"/>
  <c r="Z295" i="1"/>
  <c r="Z300" i="1" s="1"/>
  <c r="BN295" i="1"/>
  <c r="BP295" i="1"/>
  <c r="Z297" i="1"/>
  <c r="BN297" i="1"/>
  <c r="Z299" i="1"/>
  <c r="BN299" i="1"/>
  <c r="Y300" i="1"/>
  <c r="Z303" i="1"/>
  <c r="BN303" i="1"/>
  <c r="BP303" i="1"/>
  <c r="Z305" i="1"/>
  <c r="BN305" i="1"/>
  <c r="Z307" i="1"/>
  <c r="BN307" i="1"/>
  <c r="Z309" i="1"/>
  <c r="BN309" i="1"/>
  <c r="Y310" i="1"/>
  <c r="Z313" i="1"/>
  <c r="BN313" i="1"/>
  <c r="BP313" i="1"/>
  <c r="Z315" i="1"/>
  <c r="BN315" i="1"/>
  <c r="Z317" i="1"/>
  <c r="BN317" i="1"/>
  <c r="Y318" i="1"/>
  <c r="Z321" i="1"/>
  <c r="BN321" i="1"/>
  <c r="BP321" i="1"/>
  <c r="Z323" i="1"/>
  <c r="BN323" i="1"/>
  <c r="Y324" i="1"/>
  <c r="Z330" i="1"/>
  <c r="Z332" i="1" s="1"/>
  <c r="BN330" i="1"/>
  <c r="BP330" i="1"/>
  <c r="Z336" i="1"/>
  <c r="Z338" i="1" s="1"/>
  <c r="BN336" i="1"/>
  <c r="BP336" i="1"/>
  <c r="S524" i="1"/>
  <c r="Z343" i="1"/>
  <c r="Z345" i="1" s="1"/>
  <c r="BN343" i="1"/>
  <c r="BP343" i="1"/>
  <c r="Y346" i="1"/>
  <c r="T524" i="1"/>
  <c r="Z351" i="1"/>
  <c r="Z357" i="1" s="1"/>
  <c r="BN351" i="1"/>
  <c r="Z353" i="1"/>
  <c r="BN353" i="1"/>
  <c r="Z355" i="1"/>
  <c r="BN355" i="1"/>
  <c r="Y358" i="1"/>
  <c r="Z361" i="1"/>
  <c r="Z362" i="1" s="1"/>
  <c r="BN361" i="1"/>
  <c r="BP361" i="1"/>
  <c r="Z365" i="1"/>
  <c r="Z367" i="1" s="1"/>
  <c r="BN365" i="1"/>
  <c r="BP365" i="1"/>
  <c r="Y368" i="1"/>
  <c r="U524" i="1"/>
  <c r="Y380" i="1"/>
  <c r="Z376" i="1"/>
  <c r="BN376" i="1"/>
  <c r="BP399" i="1"/>
  <c r="BN399" i="1"/>
  <c r="Z399" i="1"/>
  <c r="Y234" i="1"/>
  <c r="Y357" i="1"/>
  <c r="Z379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4" i="1"/>
  <c r="Y407" i="1"/>
  <c r="Y408" i="1"/>
  <c r="BP397" i="1"/>
  <c r="BN397" i="1"/>
  <c r="Z397" i="1"/>
  <c r="Z407" i="1" s="1"/>
  <c r="Z401" i="1"/>
  <c r="BN401" i="1"/>
  <c r="Z403" i="1"/>
  <c r="BN403" i="1"/>
  <c r="Z405" i="1"/>
  <c r="BN405" i="1"/>
  <c r="Z411" i="1"/>
  <c r="Z412" i="1" s="1"/>
  <c r="BN411" i="1"/>
  <c r="BP411" i="1"/>
  <c r="Z416" i="1"/>
  <c r="Z418" i="1" s="1"/>
  <c r="BN416" i="1"/>
  <c r="BP416" i="1"/>
  <c r="Y419" i="1"/>
  <c r="Z422" i="1"/>
  <c r="Z425" i="1" s="1"/>
  <c r="BN422" i="1"/>
  <c r="BP422" i="1"/>
  <c r="Z424" i="1"/>
  <c r="BN424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BP440" i="1"/>
  <c r="Z442" i="1"/>
  <c r="BN442" i="1"/>
  <c r="Z444" i="1"/>
  <c r="BN444" i="1"/>
  <c r="Z446" i="1"/>
  <c r="BN446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BP487" i="1"/>
  <c r="BN487" i="1"/>
  <c r="Z487" i="1"/>
  <c r="BP489" i="1"/>
  <c r="BN489" i="1"/>
  <c r="Z489" i="1"/>
  <c r="Y500" i="1"/>
  <c r="BP498" i="1"/>
  <c r="BN498" i="1"/>
  <c r="Z498" i="1"/>
  <c r="Z500" i="1" s="1"/>
  <c r="Y524" i="1"/>
  <c r="Y418" i="1"/>
  <c r="Y431" i="1"/>
  <c r="Z524" i="1"/>
  <c r="Y453" i="1"/>
  <c r="BP448" i="1"/>
  <c r="BN448" i="1"/>
  <c r="BP450" i="1"/>
  <c r="BN450" i="1"/>
  <c r="Z450" i="1"/>
  <c r="BP458" i="1"/>
  <c r="BN458" i="1"/>
  <c r="Z458" i="1"/>
  <c r="Y460" i="1"/>
  <c r="Y469" i="1"/>
  <c r="BP462" i="1"/>
  <c r="BN462" i="1"/>
  <c r="Z462" i="1"/>
  <c r="Z469" i="1" s="1"/>
  <c r="BP466" i="1"/>
  <c r="BN466" i="1"/>
  <c r="Z466" i="1"/>
  <c r="BP474" i="1"/>
  <c r="BN474" i="1"/>
  <c r="Z474" i="1"/>
  <c r="Y476" i="1"/>
  <c r="Y490" i="1"/>
  <c r="BP486" i="1"/>
  <c r="BN486" i="1"/>
  <c r="Z486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AA524" i="1"/>
  <c r="Y517" i="1" l="1"/>
  <c r="Z475" i="1"/>
  <c r="X517" i="1"/>
  <c r="Z490" i="1"/>
  <c r="Z453" i="1"/>
  <c r="Z324" i="1"/>
  <c r="Z318" i="1"/>
  <c r="Z310" i="1"/>
  <c r="Z92" i="1"/>
  <c r="Z58" i="1"/>
  <c r="Z44" i="1"/>
  <c r="Z519" i="1" s="1"/>
  <c r="Y514" i="1"/>
</calcChain>
</file>

<file path=xl/sharedStrings.xml><?xml version="1.0" encoding="utf-8"?>
<sst xmlns="http://schemas.openxmlformats.org/spreadsheetml/2006/main" count="2308" uniqueCount="817">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</sst>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9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4" t="s">
        <v>0</v>
      </c>
      <c r="E1" s="605"/>
      <c r="F1" s="605"/>
      <c r="G1" s="12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8"/>
      <c r="Q3" s="588"/>
      <c r="R3" s="588"/>
      <c r="S3" s="588"/>
      <c r="T3" s="588"/>
      <c r="U3" s="588"/>
      <c r="V3" s="588"/>
      <c r="W3" s="588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58"/>
      <c r="P5" s="24" t="s">
        <v>10</v>
      </c>
      <c r="Q5" s="892">
        <v>45823</v>
      </c>
      <c r="R5" s="705"/>
      <c r="T5" s="755" t="s">
        <v>11</v>
      </c>
      <c r="U5" s="756"/>
      <c r="V5" s="758" t="s">
        <v>12</v>
      </c>
      <c r="W5" s="705"/>
      <c r="AB5" s="51"/>
      <c r="AC5" s="51"/>
      <c r="AD5" s="51"/>
      <c r="AE5" s="51"/>
    </row>
    <row r="6" spans="1:32" s="569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59"/>
      <c r="P6" s="24" t="s">
        <v>15</v>
      </c>
      <c r="Q6" s="901" t="str">
        <f>IF(Q5=0," ",CHOOSE(WEEKDAY(Q5,2),"Понедельник","Вторник","Среда","Четверг","Пятница","Суббота","Воскресенье"))</f>
        <v>Воскресенье</v>
      </c>
      <c r="R6" s="583"/>
      <c r="T6" s="763" t="s">
        <v>16</v>
      </c>
      <c r="U6" s="756"/>
      <c r="V6" s="816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8"/>
      <c r="U7" s="756"/>
      <c r="V7" s="817"/>
      <c r="W7" s="818"/>
      <c r="AB7" s="51"/>
      <c r="AC7" s="51"/>
      <c r="AD7" s="51"/>
      <c r="AE7" s="51"/>
    </row>
    <row r="8" spans="1:32" s="569" customFormat="1" ht="25.5" customHeight="1" x14ac:dyDescent="0.2">
      <c r="A8" s="911" t="s">
        <v>18</v>
      </c>
      <c r="B8" s="594"/>
      <c r="C8" s="595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18">
        <v>0.375</v>
      </c>
      <c r="R8" s="638"/>
      <c r="T8" s="588"/>
      <c r="U8" s="756"/>
      <c r="V8" s="817"/>
      <c r="W8" s="818"/>
      <c r="AB8" s="51"/>
      <c r="AC8" s="51"/>
      <c r="AD8" s="51"/>
      <c r="AE8" s="51"/>
    </row>
    <row r="9" spans="1:32" s="569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7"/>
      <c r="P9" s="26" t="s">
        <v>21</v>
      </c>
      <c r="Q9" s="701"/>
      <c r="R9" s="702"/>
      <c r="T9" s="588"/>
      <c r="U9" s="756"/>
      <c r="V9" s="819"/>
      <c r="W9" s="82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568"/>
      <c r="P10" s="26" t="s">
        <v>22</v>
      </c>
      <c r="Q10" s="764"/>
      <c r="R10" s="765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4"/>
      <c r="R11" s="705"/>
      <c r="U11" s="24" t="s">
        <v>27</v>
      </c>
      <c r="V11" s="850" t="s">
        <v>28</v>
      </c>
      <c r="W11" s="702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50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718"/>
      <c r="R12" s="638"/>
      <c r="S12" s="23"/>
      <c r="U12" s="24"/>
      <c r="V12" s="605"/>
      <c r="W12" s="588"/>
      <c r="AB12" s="51"/>
      <c r="AC12" s="51"/>
      <c r="AD12" s="51"/>
      <c r="AE12" s="51"/>
    </row>
    <row r="13" spans="1:32" s="569" customFormat="1" ht="23.25" customHeight="1" x14ac:dyDescent="0.2">
      <c r="A13" s="750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50"/>
      <c r="R13" s="7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50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0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43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4"/>
      <c r="Q16" s="744"/>
      <c r="R16" s="744"/>
      <c r="S16" s="744"/>
      <c r="T16" s="7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29" t="s">
        <v>38</v>
      </c>
      <c r="D17" s="616" t="s">
        <v>39</v>
      </c>
      <c r="E17" s="684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83"/>
      <c r="R17" s="683"/>
      <c r="S17" s="683"/>
      <c r="T17" s="684"/>
      <c r="U17" s="909" t="s">
        <v>51</v>
      </c>
      <c r="V17" s="586"/>
      <c r="W17" s="616" t="s">
        <v>52</v>
      </c>
      <c r="X17" s="616" t="s">
        <v>53</v>
      </c>
      <c r="Y17" s="907" t="s">
        <v>54</v>
      </c>
      <c r="Z17" s="827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66"/>
      <c r="BD18" s="65"/>
    </row>
    <row r="19" spans="1:68" ht="27.75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customHeight="1" x14ac:dyDescent="0.25">
      <c r="A20" s="635" t="s">
        <v>63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570"/>
      <c r="AB20" s="570"/>
      <c r="AC20" s="570"/>
    </row>
    <row r="21" spans="1:68" ht="14.25" customHeight="1" x14ac:dyDescent="0.25">
      <c r="A21" s="587" t="s">
        <v>64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4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72</v>
      </c>
      <c r="Q23" s="594"/>
      <c r="R23" s="594"/>
      <c r="S23" s="594"/>
      <c r="T23" s="594"/>
      <c r="U23" s="594"/>
      <c r="V23" s="595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72</v>
      </c>
      <c r="Q24" s="594"/>
      <c r="R24" s="594"/>
      <c r="S24" s="594"/>
      <c r="T24" s="594"/>
      <c r="U24" s="594"/>
      <c r="V24" s="595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87" t="s">
        <v>74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72</v>
      </c>
      <c r="Q32" s="594"/>
      <c r="R32" s="594"/>
      <c r="S32" s="594"/>
      <c r="T32" s="594"/>
      <c r="U32" s="594"/>
      <c r="V32" s="595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72</v>
      </c>
      <c r="Q33" s="594"/>
      <c r="R33" s="594"/>
      <c r="S33" s="594"/>
      <c r="T33" s="594"/>
      <c r="U33" s="594"/>
      <c r="V33" s="595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87" t="s">
        <v>95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72</v>
      </c>
      <c r="Q36" s="594"/>
      <c r="R36" s="594"/>
      <c r="S36" s="594"/>
      <c r="T36" s="594"/>
      <c r="U36" s="594"/>
      <c r="V36" s="595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72</v>
      </c>
      <c r="Q37" s="594"/>
      <c r="R37" s="594"/>
      <c r="S37" s="594"/>
      <c r="T37" s="594"/>
      <c r="U37" s="594"/>
      <c r="V37" s="595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customHeight="1" x14ac:dyDescent="0.25">
      <c r="A39" s="635" t="s">
        <v>102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570"/>
      <c r="AB39" s="570"/>
      <c r="AC39" s="570"/>
    </row>
    <row r="40" spans="1:68" ht="14.25" customHeight="1" x14ac:dyDescent="0.25">
      <c r="A40" s="587" t="s">
        <v>103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200</v>
      </c>
      <c r="Y41" s="576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70</v>
      </c>
      <c r="X42" s="575">
        <v>200</v>
      </c>
      <c r="Y42" s="576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72</v>
      </c>
      <c r="Q44" s="594"/>
      <c r="R44" s="594"/>
      <c r="S44" s="594"/>
      <c r="T44" s="594"/>
      <c r="U44" s="594"/>
      <c r="V44" s="595"/>
      <c r="W44" s="37" t="s">
        <v>73</v>
      </c>
      <c r="X44" s="577">
        <f>IFERROR(X41/H41,"0")+IFERROR(X42/H42,"0")+IFERROR(X43/H43,"0")</f>
        <v>68.518518518518519</v>
      </c>
      <c r="Y44" s="577">
        <f>IFERROR(Y41/H41,"0")+IFERROR(Y42/H42,"0")+IFERROR(Y43/H43,"0")</f>
        <v>69</v>
      </c>
      <c r="Z44" s="577">
        <f>IFERROR(IF(Z41="",0,Z41),"0")+IFERROR(IF(Z42="",0,Z42),"0")+IFERROR(IF(Z43="",0,Z43),"0")</f>
        <v>0.81162000000000001</v>
      </c>
      <c r="AA44" s="578"/>
      <c r="AB44" s="578"/>
      <c r="AC44" s="578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72</v>
      </c>
      <c r="Q45" s="594"/>
      <c r="R45" s="594"/>
      <c r="S45" s="594"/>
      <c r="T45" s="594"/>
      <c r="U45" s="594"/>
      <c r="V45" s="595"/>
      <c r="W45" s="37" t="s">
        <v>70</v>
      </c>
      <c r="X45" s="577">
        <f>IFERROR(SUM(X41:X43),"0")</f>
        <v>400</v>
      </c>
      <c r="Y45" s="577">
        <f>IFERROR(SUM(Y41:Y43),"0")</f>
        <v>405.20000000000005</v>
      </c>
      <c r="Z45" s="37"/>
      <c r="AA45" s="578"/>
      <c r="AB45" s="578"/>
      <c r="AC45" s="578"/>
    </row>
    <row r="46" spans="1:68" ht="14.25" customHeight="1" x14ac:dyDescent="0.25">
      <c r="A46" s="587" t="s">
        <v>74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571"/>
      <c r="AB46" s="571"/>
      <c r="AC46" s="571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72</v>
      </c>
      <c r="Q48" s="594"/>
      <c r="R48" s="594"/>
      <c r="S48" s="594"/>
      <c r="T48" s="594"/>
      <c r="U48" s="594"/>
      <c r="V48" s="595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72</v>
      </c>
      <c r="Q49" s="594"/>
      <c r="R49" s="594"/>
      <c r="S49" s="594"/>
      <c r="T49" s="594"/>
      <c r="U49" s="594"/>
      <c r="V49" s="595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customHeight="1" x14ac:dyDescent="0.25">
      <c r="A50" s="635" t="s">
        <v>119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570"/>
      <c r="AB50" s="570"/>
      <c r="AC50" s="570"/>
    </row>
    <row r="51" spans="1:68" ht="14.25" customHeight="1" x14ac:dyDescent="0.25">
      <c r="A51" s="587" t="s">
        <v>103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571"/>
      <c r="AB51" s="571"/>
      <c r="AC51" s="571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200</v>
      </c>
      <c r="Y53" s="576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82">
        <v>4680115880283</v>
      </c>
      <c r="E54" s="583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82">
        <v>4680115881525</v>
      </c>
      <c r="E55" s="583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82">
        <v>4680115885899</v>
      </c>
      <c r="E56" s="583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2">
        <v>4680115881419</v>
      </c>
      <c r="E57" s="583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225</v>
      </c>
      <c r="Y57" s="576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72</v>
      </c>
      <c r="Q58" s="594"/>
      <c r="R58" s="594"/>
      <c r="S58" s="594"/>
      <c r="T58" s="594"/>
      <c r="U58" s="594"/>
      <c r="V58" s="595"/>
      <c r="W58" s="37" t="s">
        <v>73</v>
      </c>
      <c r="X58" s="577">
        <f>IFERROR(X52/H52,"0")+IFERROR(X53/H53,"0")+IFERROR(X54/H54,"0")+IFERROR(X55/H55,"0")+IFERROR(X56/H56,"0")+IFERROR(X57/H57,"0")</f>
        <v>68.518518518518519</v>
      </c>
      <c r="Y58" s="577">
        <f>IFERROR(Y52/H52,"0")+IFERROR(Y53/H53,"0")+IFERROR(Y54/H54,"0")+IFERROR(Y55/H55,"0")+IFERROR(Y56/H56,"0")+IFERROR(Y57/H57,"0")</f>
        <v>69</v>
      </c>
      <c r="Z58" s="577">
        <f>IFERROR(IF(Z52="",0,Z52),"0")+IFERROR(IF(Z53="",0,Z53),"0")+IFERROR(IF(Z54="",0,Z54),"0")+IFERROR(IF(Z55="",0,Z55),"0")+IFERROR(IF(Z56="",0,Z56),"0")+IFERROR(IF(Z57="",0,Z57),"0")</f>
        <v>0.81162000000000001</v>
      </c>
      <c r="AA58" s="578"/>
      <c r="AB58" s="578"/>
      <c r="AC58" s="578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72</v>
      </c>
      <c r="Q59" s="594"/>
      <c r="R59" s="594"/>
      <c r="S59" s="594"/>
      <c r="T59" s="594"/>
      <c r="U59" s="594"/>
      <c r="V59" s="595"/>
      <c r="W59" s="37" t="s">
        <v>70</v>
      </c>
      <c r="X59" s="577">
        <f>IFERROR(SUM(X52:X57),"0")</f>
        <v>425</v>
      </c>
      <c r="Y59" s="577">
        <f>IFERROR(SUM(Y52:Y57),"0")</f>
        <v>430.20000000000005</v>
      </c>
      <c r="Z59" s="37"/>
      <c r="AA59" s="578"/>
      <c r="AB59" s="578"/>
      <c r="AC59" s="578"/>
    </row>
    <row r="60" spans="1:68" ht="14.25" customHeight="1" x14ac:dyDescent="0.25">
      <c r="A60" s="587" t="s">
        <v>137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571"/>
      <c r="AB60" s="571"/>
      <c r="AC60" s="571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2">
        <v>4680115881440</v>
      </c>
      <c r="E61" s="583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4"/>
      <c r="V61" s="34"/>
      <c r="W61" s="35" t="s">
        <v>70</v>
      </c>
      <c r="X61" s="575">
        <v>50</v>
      </c>
      <c r="Y61" s="576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82">
        <v>4680115882751</v>
      </c>
      <c r="E62" s="583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82">
        <v>4680115885950</v>
      </c>
      <c r="E63" s="583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2">
        <v>4680115881433</v>
      </c>
      <c r="E64" s="583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135</v>
      </c>
      <c r="Y64" s="576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72</v>
      </c>
      <c r="Q65" s="594"/>
      <c r="R65" s="594"/>
      <c r="S65" s="594"/>
      <c r="T65" s="594"/>
      <c r="U65" s="594"/>
      <c r="V65" s="595"/>
      <c r="W65" s="37" t="s">
        <v>73</v>
      </c>
      <c r="X65" s="577">
        <f>IFERROR(X61/H61,"0")+IFERROR(X62/H62,"0")+IFERROR(X63/H63,"0")+IFERROR(X64/H64,"0")</f>
        <v>54.629629629629633</v>
      </c>
      <c r="Y65" s="577">
        <f>IFERROR(Y61/H61,"0")+IFERROR(Y62/H62,"0")+IFERROR(Y63/H63,"0")+IFERROR(Y64/H64,"0")</f>
        <v>55</v>
      </c>
      <c r="Z65" s="577">
        <f>IFERROR(IF(Z61="",0,Z61),"0")+IFERROR(IF(Z62="",0,Z62),"0")+IFERROR(IF(Z63="",0,Z63),"0")+IFERROR(IF(Z64="",0,Z64),"0")</f>
        <v>0.4204</v>
      </c>
      <c r="AA65" s="578"/>
      <c r="AB65" s="578"/>
      <c r="AC65" s="578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72</v>
      </c>
      <c r="Q66" s="594"/>
      <c r="R66" s="594"/>
      <c r="S66" s="594"/>
      <c r="T66" s="594"/>
      <c r="U66" s="594"/>
      <c r="V66" s="595"/>
      <c r="W66" s="37" t="s">
        <v>70</v>
      </c>
      <c r="X66" s="577">
        <f>IFERROR(SUM(X61:X64),"0")</f>
        <v>185</v>
      </c>
      <c r="Y66" s="577">
        <f>IFERROR(SUM(Y61:Y64),"0")</f>
        <v>189</v>
      </c>
      <c r="Z66" s="37"/>
      <c r="AA66" s="578"/>
      <c r="AB66" s="578"/>
      <c r="AC66" s="578"/>
    </row>
    <row r="67" spans="1:68" ht="14.25" customHeight="1" x14ac:dyDescent="0.25">
      <c r="A67" s="587" t="s">
        <v>64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571"/>
      <c r="AB67" s="571"/>
      <c r="AC67" s="571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82">
        <v>4680115885073</v>
      </c>
      <c r="E68" s="583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82">
        <v>4680115885059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82">
        <v>4680115885097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72</v>
      </c>
      <c r="Q71" s="594"/>
      <c r="R71" s="594"/>
      <c r="S71" s="594"/>
      <c r="T71" s="594"/>
      <c r="U71" s="594"/>
      <c r="V71" s="595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72</v>
      </c>
      <c r="Q72" s="594"/>
      <c r="R72" s="594"/>
      <c r="S72" s="594"/>
      <c r="T72" s="594"/>
      <c r="U72" s="594"/>
      <c r="V72" s="595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customHeight="1" x14ac:dyDescent="0.25">
      <c r="A73" s="587" t="s">
        <v>74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571"/>
      <c r="AB73" s="571"/>
      <c r="AC73" s="571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82">
        <v>4680115881891</v>
      </c>
      <c r="E74" s="583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82">
        <v>4680115885769</v>
      </c>
      <c r="E75" s="583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82">
        <v>4680115884410</v>
      </c>
      <c r="E76" s="583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82">
        <v>4680115884311</v>
      </c>
      <c r="E77" s="583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82">
        <v>4680115885929</v>
      </c>
      <c r="E78" s="583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82">
        <v>4680115884403</v>
      </c>
      <c r="E79" s="583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72</v>
      </c>
      <c r="Q80" s="594"/>
      <c r="R80" s="594"/>
      <c r="S80" s="594"/>
      <c r="T80" s="594"/>
      <c r="U80" s="594"/>
      <c r="V80" s="595"/>
      <c r="W80" s="37" t="s">
        <v>73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72</v>
      </c>
      <c r="Q81" s="594"/>
      <c r="R81" s="594"/>
      <c r="S81" s="594"/>
      <c r="T81" s="594"/>
      <c r="U81" s="594"/>
      <c r="V81" s="595"/>
      <c r="W81" s="37" t="s">
        <v>70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customHeight="1" x14ac:dyDescent="0.25">
      <c r="A82" s="587" t="s">
        <v>172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571"/>
      <c r="AB82" s="571"/>
      <c r="AC82" s="571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2">
        <v>4680115881532</v>
      </c>
      <c r="E83" s="583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82">
        <v>4680115881464</v>
      </c>
      <c r="E84" s="583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72</v>
      </c>
      <c r="Q85" s="594"/>
      <c r="R85" s="594"/>
      <c r="S85" s="594"/>
      <c r="T85" s="594"/>
      <c r="U85" s="594"/>
      <c r="V85" s="595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72</v>
      </c>
      <c r="Q86" s="594"/>
      <c r="R86" s="594"/>
      <c r="S86" s="594"/>
      <c r="T86" s="594"/>
      <c r="U86" s="594"/>
      <c r="V86" s="595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customHeight="1" x14ac:dyDescent="0.25">
      <c r="A87" s="635" t="s">
        <v>179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570"/>
      <c r="AB87" s="570"/>
      <c r="AC87" s="570"/>
    </row>
    <row r="88" spans="1:68" ht="14.25" customHeight="1" x14ac:dyDescent="0.25">
      <c r="A88" s="587" t="s">
        <v>103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571"/>
      <c r="AB88" s="571"/>
      <c r="AC88" s="571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2">
        <v>4680115881327</v>
      </c>
      <c r="E89" s="583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4"/>
      <c r="V89" s="34"/>
      <c r="W89" s="35" t="s">
        <v>70</v>
      </c>
      <c r="X89" s="575">
        <v>150</v>
      </c>
      <c r="Y89" s="576">
        <f>IFERROR(IF(X89="",0,CEILING((X89/$H89),1)*$H89),"")</f>
        <v>151.20000000000002</v>
      </c>
      <c r="Z89" s="36">
        <f>IFERROR(IF(Y89=0,"",ROUNDUP(Y89/H89,0)*0.01898),"")</f>
        <v>0.26572000000000001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156.04166666666666</v>
      </c>
      <c r="BN89" s="64">
        <f>IFERROR(Y89*I89/H89,"0")</f>
        <v>157.29000000000002</v>
      </c>
      <c r="BO89" s="64">
        <f>IFERROR(1/J89*(X89/H89),"0")</f>
        <v>0.21701388888888887</v>
      </c>
      <c r="BP89" s="64">
        <f>IFERROR(1/J89*(Y89/H89),"0")</f>
        <v>0.21875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82">
        <v>4680115881518</v>
      </c>
      <c r="E90" s="583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2">
        <v>4680115881303</v>
      </c>
      <c r="E91" s="583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180</v>
      </c>
      <c r="Y91" s="576">
        <f>IFERROR(IF(X91="",0,CEILING((X91/$H91),1)*$H91),"")</f>
        <v>180</v>
      </c>
      <c r="Z91" s="36">
        <f>IFERROR(IF(Y91=0,"",ROUNDUP(Y91/H91,0)*0.00902),"")</f>
        <v>0.36080000000000001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188.39999999999998</v>
      </c>
      <c r="BN91" s="64">
        <f>IFERROR(Y91*I91/H91,"0")</f>
        <v>188.39999999999998</v>
      </c>
      <c r="BO91" s="64">
        <f>IFERROR(1/J91*(X91/H91),"0")</f>
        <v>0.30303030303030304</v>
      </c>
      <c r="BP91" s="64">
        <f>IFERROR(1/J91*(Y91/H91),"0")</f>
        <v>0.30303030303030304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72</v>
      </c>
      <c r="Q92" s="594"/>
      <c r="R92" s="594"/>
      <c r="S92" s="594"/>
      <c r="T92" s="594"/>
      <c r="U92" s="594"/>
      <c r="V92" s="595"/>
      <c r="W92" s="37" t="s">
        <v>73</v>
      </c>
      <c r="X92" s="577">
        <f>IFERROR(X89/H89,"0")+IFERROR(X90/H90,"0")+IFERROR(X91/H91,"0")</f>
        <v>53.888888888888886</v>
      </c>
      <c r="Y92" s="577">
        <f>IFERROR(Y89/H89,"0")+IFERROR(Y90/H90,"0")+IFERROR(Y91/H91,"0")</f>
        <v>54</v>
      </c>
      <c r="Z92" s="577">
        <f>IFERROR(IF(Z89="",0,Z89),"0")+IFERROR(IF(Z90="",0,Z90),"0")+IFERROR(IF(Z91="",0,Z91),"0")</f>
        <v>0.62651999999999997</v>
      </c>
      <c r="AA92" s="578"/>
      <c r="AB92" s="578"/>
      <c r="AC92" s="578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72</v>
      </c>
      <c r="Q93" s="594"/>
      <c r="R93" s="594"/>
      <c r="S93" s="594"/>
      <c r="T93" s="594"/>
      <c r="U93" s="594"/>
      <c r="V93" s="595"/>
      <c r="W93" s="37" t="s">
        <v>70</v>
      </c>
      <c r="X93" s="577">
        <f>IFERROR(SUM(X89:X91),"0")</f>
        <v>330</v>
      </c>
      <c r="Y93" s="577">
        <f>IFERROR(SUM(Y89:Y91),"0")</f>
        <v>331.20000000000005</v>
      </c>
      <c r="Z93" s="37"/>
      <c r="AA93" s="578"/>
      <c r="AB93" s="578"/>
      <c r="AC93" s="578"/>
    </row>
    <row r="94" spans="1:68" ht="14.25" customHeight="1" x14ac:dyDescent="0.25">
      <c r="A94" s="587" t="s">
        <v>74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571"/>
      <c r="AB94" s="571"/>
      <c r="AC94" s="571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2">
        <v>4607091386967</v>
      </c>
      <c r="E95" s="583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2" t="s">
        <v>189</v>
      </c>
      <c r="Q95" s="580"/>
      <c r="R95" s="580"/>
      <c r="S95" s="580"/>
      <c r="T95" s="581"/>
      <c r="U95" s="34"/>
      <c r="V95" s="34"/>
      <c r="W95" s="35" t="s">
        <v>70</v>
      </c>
      <c r="X95" s="575">
        <v>350</v>
      </c>
      <c r="Y95" s="576">
        <f t="shared" ref="Y95:Y100" si="16"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372.42592592592598</v>
      </c>
      <c r="BN95" s="64">
        <f t="shared" ref="BN95:BN100" si="18">IFERROR(Y95*I95/H95,"0")</f>
        <v>379.23599999999993</v>
      </c>
      <c r="BO95" s="64">
        <f t="shared" ref="BO95:BO100" si="19">IFERROR(1/J95*(X95/H95),"0")</f>
        <v>0.67515432098765438</v>
      </c>
      <c r="BP95" s="64">
        <f t="shared" ref="BP95:BP100" si="20">IFERROR(1/J95*(Y95/H95),"0")</f>
        <v>0.6875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82">
        <v>4680115884953</v>
      </c>
      <c r="E97" s="583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82">
        <v>4607091385731</v>
      </c>
      <c r="E98" s="583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82">
        <v>4680115880894</v>
      </c>
      <c r="E100" s="583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72</v>
      </c>
      <c r="Q101" s="594"/>
      <c r="R101" s="594"/>
      <c r="S101" s="594"/>
      <c r="T101" s="594"/>
      <c r="U101" s="594"/>
      <c r="V101" s="595"/>
      <c r="W101" s="37" t="s">
        <v>73</v>
      </c>
      <c r="X101" s="577">
        <f>IFERROR(X95/H95,"0")+IFERROR(X96/H96,"0")+IFERROR(X97/H97,"0")+IFERROR(X98/H98,"0")+IFERROR(X99/H99,"0")+IFERROR(X100/H100,"0")</f>
        <v>43.20987654320988</v>
      </c>
      <c r="Y101" s="577">
        <f>IFERROR(Y95/H95,"0")+IFERROR(Y96/H96,"0")+IFERROR(Y97/H97,"0")+IFERROR(Y98/H98,"0")+IFERROR(Y99/H99,"0")+IFERROR(Y100/H100,"0")</f>
        <v>44</v>
      </c>
      <c r="Z101" s="577">
        <f>IFERROR(IF(Z95="",0,Z95),"0")+IFERROR(IF(Z96="",0,Z96),"0")+IFERROR(IF(Z97="",0,Z97),"0")+IFERROR(IF(Z98="",0,Z98),"0")+IFERROR(IF(Z99="",0,Z99),"0")+IFERROR(IF(Z100="",0,Z100),"0")</f>
        <v>0.83511999999999997</v>
      </c>
      <c r="AA101" s="578"/>
      <c r="AB101" s="578"/>
      <c r="AC101" s="578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72</v>
      </c>
      <c r="Q102" s="594"/>
      <c r="R102" s="594"/>
      <c r="S102" s="594"/>
      <c r="T102" s="594"/>
      <c r="U102" s="594"/>
      <c r="V102" s="595"/>
      <c r="W102" s="37" t="s">
        <v>70</v>
      </c>
      <c r="X102" s="577">
        <f>IFERROR(SUM(X95:X100),"0")</f>
        <v>350</v>
      </c>
      <c r="Y102" s="577">
        <f>IFERROR(SUM(Y95:Y100),"0")</f>
        <v>356.4</v>
      </c>
      <c r="Z102" s="37"/>
      <c r="AA102" s="578"/>
      <c r="AB102" s="578"/>
      <c r="AC102" s="578"/>
    </row>
    <row r="103" spans="1:68" ht="16.5" customHeight="1" x14ac:dyDescent="0.25">
      <c r="A103" s="635" t="s">
        <v>202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570"/>
      <c r="AB103" s="570"/>
      <c r="AC103" s="570"/>
    </row>
    <row r="104" spans="1:68" ht="14.25" customHeight="1" x14ac:dyDescent="0.25">
      <c r="A104" s="587" t="s">
        <v>103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571"/>
      <c r="AB104" s="571"/>
      <c r="AC104" s="571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2">
        <v>4680115882133</v>
      </c>
      <c r="E105" s="583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4"/>
      <c r="V105" s="34"/>
      <c r="W105" s="35" t="s">
        <v>70</v>
      </c>
      <c r="X105" s="575">
        <v>80</v>
      </c>
      <c r="Y105" s="576">
        <f>IFERROR(IF(X105="",0,CEILING((X105/$H105),1)*$H105),"")</f>
        <v>86.4</v>
      </c>
      <c r="Z105" s="36">
        <f>IFERROR(IF(Y105=0,"",ROUNDUP(Y105/H105,0)*0.01898),"")</f>
        <v>0.15184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83.222222222222214</v>
      </c>
      <c r="BN105" s="64">
        <f>IFERROR(Y105*I105/H105,"0")</f>
        <v>89.88</v>
      </c>
      <c r="BO105" s="64">
        <f>IFERROR(1/J105*(X105/H105),"0")</f>
        <v>0.11574074074074073</v>
      </c>
      <c r="BP105" s="64">
        <f>IFERROR(1/J105*(Y105/H105),"0")</f>
        <v>0.125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82">
        <v>4680115880269</v>
      </c>
      <c r="E106" s="583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2">
        <v>4680115880429</v>
      </c>
      <c r="E107" s="583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675</v>
      </c>
      <c r="Y107" s="576">
        <f>IFERROR(IF(X107="",0,CEILING((X107/$H107),1)*$H107),"")</f>
        <v>675</v>
      </c>
      <c r="Z107" s="36">
        <f>IFERROR(IF(Y107=0,"",ROUNDUP(Y107/H107,0)*0.00902),"")</f>
        <v>1.353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706.5</v>
      </c>
      <c r="BN107" s="64">
        <f>IFERROR(Y107*I107/H107,"0")</f>
        <v>706.5</v>
      </c>
      <c r="BO107" s="64">
        <f>IFERROR(1/J107*(X107/H107),"0")</f>
        <v>1.1363636363636365</v>
      </c>
      <c r="BP107" s="64">
        <f>IFERROR(1/J107*(Y107/H107),"0")</f>
        <v>1.1363636363636365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82">
        <v>4680115881457</v>
      </c>
      <c r="E108" s="583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72</v>
      </c>
      <c r="Q109" s="594"/>
      <c r="R109" s="594"/>
      <c r="S109" s="594"/>
      <c r="T109" s="594"/>
      <c r="U109" s="594"/>
      <c r="V109" s="595"/>
      <c r="W109" s="37" t="s">
        <v>73</v>
      </c>
      <c r="X109" s="577">
        <f>IFERROR(X105/H105,"0")+IFERROR(X106/H106,"0")+IFERROR(X107/H107,"0")+IFERROR(X108/H108,"0")</f>
        <v>157.40740740740742</v>
      </c>
      <c r="Y109" s="577">
        <f>IFERROR(Y105/H105,"0")+IFERROR(Y106/H106,"0")+IFERROR(Y107/H107,"0")+IFERROR(Y108/H108,"0")</f>
        <v>158</v>
      </c>
      <c r="Z109" s="577">
        <f>IFERROR(IF(Z105="",0,Z105),"0")+IFERROR(IF(Z106="",0,Z106),"0")+IFERROR(IF(Z107="",0,Z107),"0")+IFERROR(IF(Z108="",0,Z108),"0")</f>
        <v>1.50484</v>
      </c>
      <c r="AA109" s="578"/>
      <c r="AB109" s="578"/>
      <c r="AC109" s="578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72</v>
      </c>
      <c r="Q110" s="594"/>
      <c r="R110" s="594"/>
      <c r="S110" s="594"/>
      <c r="T110" s="594"/>
      <c r="U110" s="594"/>
      <c r="V110" s="595"/>
      <c r="W110" s="37" t="s">
        <v>70</v>
      </c>
      <c r="X110" s="577">
        <f>IFERROR(SUM(X105:X108),"0")</f>
        <v>755</v>
      </c>
      <c r="Y110" s="577">
        <f>IFERROR(SUM(Y105:Y108),"0")</f>
        <v>761.4</v>
      </c>
      <c r="Z110" s="37"/>
      <c r="AA110" s="578"/>
      <c r="AB110" s="578"/>
      <c r="AC110" s="578"/>
    </row>
    <row r="111" spans="1:68" ht="14.25" customHeight="1" x14ac:dyDescent="0.25">
      <c r="A111" s="587" t="s">
        <v>137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571"/>
      <c r="AB111" s="571"/>
      <c r="AC111" s="571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82">
        <v>4680115881488</v>
      </c>
      <c r="E112" s="583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82">
        <v>4680115882775</v>
      </c>
      <c r="E113" s="583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82">
        <v>4680115880658</v>
      </c>
      <c r="E114" s="583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72</v>
      </c>
      <c r="Q115" s="594"/>
      <c r="R115" s="594"/>
      <c r="S115" s="594"/>
      <c r="T115" s="594"/>
      <c r="U115" s="594"/>
      <c r="V115" s="595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72</v>
      </c>
      <c r="Q116" s="594"/>
      <c r="R116" s="594"/>
      <c r="S116" s="594"/>
      <c r="T116" s="594"/>
      <c r="U116" s="594"/>
      <c r="V116" s="595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customHeight="1" x14ac:dyDescent="0.25">
      <c r="A117" s="587" t="s">
        <v>74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571"/>
      <c r="AB117" s="571"/>
      <c r="AC117" s="571"/>
    </row>
    <row r="118" spans="1:68" ht="27" customHeight="1" x14ac:dyDescent="0.25">
      <c r="A118" s="54" t="s">
        <v>219</v>
      </c>
      <c r="B118" s="54" t="s">
        <v>220</v>
      </c>
      <c r="C118" s="31">
        <v>4301051360</v>
      </c>
      <c r="D118" s="582">
        <v>4607091385168</v>
      </c>
      <c r="E118" s="583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4"/>
      <c r="V118" s="34"/>
      <c r="W118" s="35" t="s">
        <v>70</v>
      </c>
      <c r="X118" s="575">
        <v>0</v>
      </c>
      <c r="Y118" s="576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700</v>
      </c>
      <c r="Y119" s="576">
        <f>IFERROR(IF(X119="",0,CEILING((X119/$H119),1)*$H119),"")</f>
        <v>704.69999999999993</v>
      </c>
      <c r="Z119" s="36">
        <f>IFERROR(IF(Y119=0,"",ROUNDUP(Y119/H119,0)*0.01898),"")</f>
        <v>1.65126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744.33333333333326</v>
      </c>
      <c r="BN119" s="64">
        <f>IFERROR(Y119*I119/H119,"0")</f>
        <v>749.33100000000002</v>
      </c>
      <c r="BO119" s="64">
        <f>IFERROR(1/J119*(X119/H119),"0")</f>
        <v>1.3503086419753088</v>
      </c>
      <c r="BP119" s="64">
        <f>IFERROR(1/J119*(Y119/H119),"0")</f>
        <v>1.359375</v>
      </c>
    </row>
    <row r="120" spans="1:68" ht="27" customHeight="1" x14ac:dyDescent="0.25">
      <c r="A120" s="54" t="s">
        <v>224</v>
      </c>
      <c r="B120" s="54" t="s">
        <v>225</v>
      </c>
      <c r="C120" s="31">
        <v>4301051730</v>
      </c>
      <c r="D120" s="582">
        <v>4607091383256</v>
      </c>
      <c r="E120" s="583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2">
        <v>4607091385748</v>
      </c>
      <c r="E121" s="583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135</v>
      </c>
      <c r="Y121" s="576">
        <f>IFERROR(IF(X121="",0,CEILING((X121/$H121),1)*$H121),"")</f>
        <v>135</v>
      </c>
      <c r="Z121" s="36">
        <f>IFERROR(IF(Y121=0,"",ROUNDUP(Y121/H121,0)*0.00651),"")</f>
        <v>0.32550000000000001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147.6</v>
      </c>
      <c r="BN121" s="64">
        <f>IFERROR(Y121*I121/H121,"0")</f>
        <v>147.6</v>
      </c>
      <c r="BO121" s="64">
        <f>IFERROR(1/J121*(X121/H121),"0")</f>
        <v>0.27472527472527475</v>
      </c>
      <c r="BP121" s="64">
        <f>IFERROR(1/J121*(Y121/H121),"0")</f>
        <v>0.27472527472527475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82">
        <v>4680115884533</v>
      </c>
      <c r="E122" s="583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72</v>
      </c>
      <c r="Q123" s="594"/>
      <c r="R123" s="594"/>
      <c r="S123" s="594"/>
      <c r="T123" s="594"/>
      <c r="U123" s="594"/>
      <c r="V123" s="595"/>
      <c r="W123" s="37" t="s">
        <v>73</v>
      </c>
      <c r="X123" s="577">
        <f>IFERROR(X118/H118,"0")+IFERROR(X119/H119,"0")+IFERROR(X120/H120,"0")+IFERROR(X121/H121,"0")+IFERROR(X122/H122,"0")</f>
        <v>136.41975308641975</v>
      </c>
      <c r="Y123" s="577">
        <f>IFERROR(Y118/H118,"0")+IFERROR(Y119/H119,"0")+IFERROR(Y120/H120,"0")+IFERROR(Y121/H121,"0")+IFERROR(Y122/H122,"0")</f>
        <v>137</v>
      </c>
      <c r="Z123" s="577">
        <f>IFERROR(IF(Z118="",0,Z118),"0")+IFERROR(IF(Z119="",0,Z119),"0")+IFERROR(IF(Z120="",0,Z120),"0")+IFERROR(IF(Z121="",0,Z121),"0")+IFERROR(IF(Z122="",0,Z122),"0")</f>
        <v>1.9767600000000001</v>
      </c>
      <c r="AA123" s="578"/>
      <c r="AB123" s="578"/>
      <c r="AC123" s="578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72</v>
      </c>
      <c r="Q124" s="594"/>
      <c r="R124" s="594"/>
      <c r="S124" s="594"/>
      <c r="T124" s="594"/>
      <c r="U124" s="594"/>
      <c r="V124" s="595"/>
      <c r="W124" s="37" t="s">
        <v>70</v>
      </c>
      <c r="X124" s="577">
        <f>IFERROR(SUM(X118:X122),"0")</f>
        <v>835</v>
      </c>
      <c r="Y124" s="577">
        <f>IFERROR(SUM(Y118:Y122),"0")</f>
        <v>839.69999999999993</v>
      </c>
      <c r="Z124" s="37"/>
      <c r="AA124" s="578"/>
      <c r="AB124" s="578"/>
      <c r="AC124" s="578"/>
    </row>
    <row r="125" spans="1:68" ht="14.25" customHeight="1" x14ac:dyDescent="0.25">
      <c r="A125" s="587" t="s">
        <v>172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571"/>
      <c r="AB125" s="571"/>
      <c r="AC125" s="571"/>
    </row>
    <row r="126" spans="1:68" ht="27" customHeight="1" x14ac:dyDescent="0.25">
      <c r="A126" s="54" t="s">
        <v>231</v>
      </c>
      <c r="B126" s="54" t="s">
        <v>232</v>
      </c>
      <c r="C126" s="31">
        <v>4301060357</v>
      </c>
      <c r="D126" s="582">
        <v>4680115882652</v>
      </c>
      <c r="E126" s="583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82">
        <v>4680115880238</v>
      </c>
      <c r="E127" s="583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16.5</v>
      </c>
      <c r="Y127" s="576">
        <f>IFERROR(IF(X127="",0,CEILING((X127/$H127),1)*$H127),"")</f>
        <v>17.82</v>
      </c>
      <c r="Z127" s="36">
        <f>IFERROR(IF(Y127=0,"",ROUNDUP(Y127/H127,0)*0.00651),"")</f>
        <v>5.8590000000000003E-2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18.649999999999999</v>
      </c>
      <c r="BN127" s="64">
        <f>IFERROR(Y127*I127/H127,"0")</f>
        <v>20.141999999999999</v>
      </c>
      <c r="BO127" s="64">
        <f>IFERROR(1/J127*(X127/H127),"0")</f>
        <v>4.5787545787545791E-2</v>
      </c>
      <c r="BP127" s="64">
        <f>IFERROR(1/J127*(Y127/H127),"0")</f>
        <v>4.9450549450549455E-2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72</v>
      </c>
      <c r="Q128" s="594"/>
      <c r="R128" s="594"/>
      <c r="S128" s="594"/>
      <c r="T128" s="594"/>
      <c r="U128" s="594"/>
      <c r="V128" s="595"/>
      <c r="W128" s="37" t="s">
        <v>73</v>
      </c>
      <c r="X128" s="577">
        <f>IFERROR(X126/H126,"0")+IFERROR(X127/H127,"0")</f>
        <v>8.3333333333333339</v>
      </c>
      <c r="Y128" s="577">
        <f>IFERROR(Y126/H126,"0")+IFERROR(Y127/H127,"0")</f>
        <v>9</v>
      </c>
      <c r="Z128" s="577">
        <f>IFERROR(IF(Z126="",0,Z126),"0")+IFERROR(IF(Z127="",0,Z127),"0")</f>
        <v>5.8590000000000003E-2</v>
      </c>
      <c r="AA128" s="578"/>
      <c r="AB128" s="578"/>
      <c r="AC128" s="578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72</v>
      </c>
      <c r="Q129" s="594"/>
      <c r="R129" s="594"/>
      <c r="S129" s="594"/>
      <c r="T129" s="594"/>
      <c r="U129" s="594"/>
      <c r="V129" s="595"/>
      <c r="W129" s="37" t="s">
        <v>70</v>
      </c>
      <c r="X129" s="577">
        <f>IFERROR(SUM(X126:X127),"0")</f>
        <v>16.5</v>
      </c>
      <c r="Y129" s="577">
        <f>IFERROR(SUM(Y126:Y127),"0")</f>
        <v>17.82</v>
      </c>
      <c r="Z129" s="37"/>
      <c r="AA129" s="578"/>
      <c r="AB129" s="578"/>
      <c r="AC129" s="578"/>
    </row>
    <row r="130" spans="1:68" ht="16.5" customHeight="1" x14ac:dyDescent="0.25">
      <c r="A130" s="635" t="s">
        <v>237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570"/>
      <c r="AB130" s="570"/>
      <c r="AC130" s="570"/>
    </row>
    <row r="131" spans="1:68" ht="14.25" customHeight="1" x14ac:dyDescent="0.25">
      <c r="A131" s="587" t="s">
        <v>103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571"/>
      <c r="AB131" s="571"/>
      <c r="AC131" s="571"/>
    </row>
    <row r="132" spans="1:68" ht="27" customHeight="1" x14ac:dyDescent="0.25">
      <c r="A132" s="54" t="s">
        <v>238</v>
      </c>
      <c r="B132" s="54" t="s">
        <v>239</v>
      </c>
      <c r="C132" s="31">
        <v>4301011564</v>
      </c>
      <c r="D132" s="582">
        <v>4680115882577</v>
      </c>
      <c r="E132" s="583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40</v>
      </c>
      <c r="Y133" s="576">
        <f>IFERROR(IF(X133="",0,CEILING((X133/$H133),1)*$H133),"")</f>
        <v>41.6</v>
      </c>
      <c r="Z133" s="36">
        <f>IFERROR(IF(Y133=0,"",ROUNDUP(Y133/H133,0)*0.00651),"")</f>
        <v>8.4629999999999997E-2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42.249999999999993</v>
      </c>
      <c r="BN133" s="64">
        <f>IFERROR(Y133*I133/H133,"0")</f>
        <v>43.94</v>
      </c>
      <c r="BO133" s="64">
        <f>IFERROR(1/J133*(X133/H133),"0")</f>
        <v>6.8681318681318687E-2</v>
      </c>
      <c r="BP133" s="64">
        <f>IFERROR(1/J133*(Y133/H133),"0")</f>
        <v>7.1428571428571438E-2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72</v>
      </c>
      <c r="Q134" s="594"/>
      <c r="R134" s="594"/>
      <c r="S134" s="594"/>
      <c r="T134" s="594"/>
      <c r="U134" s="594"/>
      <c r="V134" s="595"/>
      <c r="W134" s="37" t="s">
        <v>73</v>
      </c>
      <c r="X134" s="577">
        <f>IFERROR(X132/H132,"0")+IFERROR(X133/H133,"0")</f>
        <v>12.5</v>
      </c>
      <c r="Y134" s="577">
        <f>IFERROR(Y132/H132,"0")+IFERROR(Y133/H133,"0")</f>
        <v>13</v>
      </c>
      <c r="Z134" s="577">
        <f>IFERROR(IF(Z132="",0,Z132),"0")+IFERROR(IF(Z133="",0,Z133),"0")</f>
        <v>8.4629999999999997E-2</v>
      </c>
      <c r="AA134" s="578"/>
      <c r="AB134" s="578"/>
      <c r="AC134" s="578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72</v>
      </c>
      <c r="Q135" s="594"/>
      <c r="R135" s="594"/>
      <c r="S135" s="594"/>
      <c r="T135" s="594"/>
      <c r="U135" s="594"/>
      <c r="V135" s="595"/>
      <c r="W135" s="37" t="s">
        <v>70</v>
      </c>
      <c r="X135" s="577">
        <f>IFERROR(SUM(X132:X133),"0")</f>
        <v>40</v>
      </c>
      <c r="Y135" s="577">
        <f>IFERROR(SUM(Y132:Y133),"0")</f>
        <v>41.6</v>
      </c>
      <c r="Z135" s="37"/>
      <c r="AA135" s="578"/>
      <c r="AB135" s="578"/>
      <c r="AC135" s="578"/>
    </row>
    <row r="136" spans="1:68" ht="14.25" customHeight="1" x14ac:dyDescent="0.25">
      <c r="A136" s="587" t="s">
        <v>64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571"/>
      <c r="AB136" s="571"/>
      <c r="AC136" s="571"/>
    </row>
    <row r="137" spans="1:68" ht="27" customHeight="1" x14ac:dyDescent="0.25">
      <c r="A137" s="54" t="s">
        <v>242</v>
      </c>
      <c r="B137" s="54" t="s">
        <v>243</v>
      </c>
      <c r="C137" s="31">
        <v>4301031235</v>
      </c>
      <c r="D137" s="582">
        <v>4680115883444</v>
      </c>
      <c r="E137" s="583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24.5</v>
      </c>
      <c r="Y138" s="576">
        <f>IFERROR(IF(X138="",0,CEILING((X138/$H138),1)*$H138),"")</f>
        <v>25.2</v>
      </c>
      <c r="Z138" s="36">
        <f>IFERROR(IF(Y138=0,"",ROUNDUP(Y138/H138,0)*0.00651),"")</f>
        <v>5.8590000000000003E-2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26.844999999999999</v>
      </c>
      <c r="BN138" s="64">
        <f>IFERROR(Y138*I138/H138,"0")</f>
        <v>27.611999999999998</v>
      </c>
      <c r="BO138" s="64">
        <f>IFERROR(1/J138*(X138/H138),"0")</f>
        <v>4.807692307692308E-2</v>
      </c>
      <c r="BP138" s="64">
        <f>IFERROR(1/J138*(Y138/H138),"0")</f>
        <v>4.9450549450549455E-2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72</v>
      </c>
      <c r="Q139" s="594"/>
      <c r="R139" s="594"/>
      <c r="S139" s="594"/>
      <c r="T139" s="594"/>
      <c r="U139" s="594"/>
      <c r="V139" s="595"/>
      <c r="W139" s="37" t="s">
        <v>73</v>
      </c>
      <c r="X139" s="577">
        <f>IFERROR(X137/H137,"0")+IFERROR(X138/H138,"0")</f>
        <v>8.75</v>
      </c>
      <c r="Y139" s="577">
        <f>IFERROR(Y137/H137,"0")+IFERROR(Y138/H138,"0")</f>
        <v>9</v>
      </c>
      <c r="Z139" s="577">
        <f>IFERROR(IF(Z137="",0,Z137),"0")+IFERROR(IF(Z138="",0,Z138),"0")</f>
        <v>5.8590000000000003E-2</v>
      </c>
      <c r="AA139" s="578"/>
      <c r="AB139" s="578"/>
      <c r="AC139" s="578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72</v>
      </c>
      <c r="Q140" s="594"/>
      <c r="R140" s="594"/>
      <c r="S140" s="594"/>
      <c r="T140" s="594"/>
      <c r="U140" s="594"/>
      <c r="V140" s="595"/>
      <c r="W140" s="37" t="s">
        <v>70</v>
      </c>
      <c r="X140" s="577">
        <f>IFERROR(SUM(X137:X138),"0")</f>
        <v>24.5</v>
      </c>
      <c r="Y140" s="577">
        <f>IFERROR(SUM(Y137:Y138),"0")</f>
        <v>25.2</v>
      </c>
      <c r="Z140" s="37"/>
      <c r="AA140" s="578"/>
      <c r="AB140" s="578"/>
      <c r="AC140" s="578"/>
    </row>
    <row r="141" spans="1:68" ht="14.25" customHeight="1" x14ac:dyDescent="0.25">
      <c r="A141" s="587" t="s">
        <v>74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571"/>
      <c r="AB141" s="571"/>
      <c r="AC141" s="571"/>
    </row>
    <row r="142" spans="1:68" ht="16.5" customHeight="1" x14ac:dyDescent="0.25">
      <c r="A142" s="54" t="s">
        <v>246</v>
      </c>
      <c r="B142" s="54" t="s">
        <v>247</v>
      </c>
      <c r="C142" s="31">
        <v>4301051477</v>
      </c>
      <c r="D142" s="582">
        <v>4680115882584</v>
      </c>
      <c r="E142" s="583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39.6</v>
      </c>
      <c r="Y143" s="576">
        <f>IFERROR(IF(X143="",0,CEILING((X143/$H143),1)*$H143),"")</f>
        <v>39.6</v>
      </c>
      <c r="Z143" s="36">
        <f>IFERROR(IF(Y143=0,"",ROUNDUP(Y143/H143,0)*0.00651),"")</f>
        <v>9.7650000000000001E-2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43.62</v>
      </c>
      <c r="BN143" s="64">
        <f>IFERROR(Y143*I143/H143,"0")</f>
        <v>43.62</v>
      </c>
      <c r="BO143" s="64">
        <f>IFERROR(1/J143*(X143/H143),"0")</f>
        <v>8.241758241758243E-2</v>
      </c>
      <c r="BP143" s="64">
        <f>IFERROR(1/J143*(Y143/H143),"0")</f>
        <v>8.241758241758243E-2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72</v>
      </c>
      <c r="Q144" s="594"/>
      <c r="R144" s="594"/>
      <c r="S144" s="594"/>
      <c r="T144" s="594"/>
      <c r="U144" s="594"/>
      <c r="V144" s="595"/>
      <c r="W144" s="37" t="s">
        <v>73</v>
      </c>
      <c r="X144" s="577">
        <f>IFERROR(X142/H142,"0")+IFERROR(X143/H143,"0")</f>
        <v>15</v>
      </c>
      <c r="Y144" s="577">
        <f>IFERROR(Y142/H142,"0")+IFERROR(Y143/H143,"0")</f>
        <v>15</v>
      </c>
      <c r="Z144" s="577">
        <f>IFERROR(IF(Z142="",0,Z142),"0")+IFERROR(IF(Z143="",0,Z143),"0")</f>
        <v>9.7650000000000001E-2</v>
      </c>
      <c r="AA144" s="578"/>
      <c r="AB144" s="578"/>
      <c r="AC144" s="578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72</v>
      </c>
      <c r="Q145" s="594"/>
      <c r="R145" s="594"/>
      <c r="S145" s="594"/>
      <c r="T145" s="594"/>
      <c r="U145" s="594"/>
      <c r="V145" s="595"/>
      <c r="W145" s="37" t="s">
        <v>70</v>
      </c>
      <c r="X145" s="577">
        <f>IFERROR(SUM(X142:X143),"0")</f>
        <v>39.6</v>
      </c>
      <c r="Y145" s="577">
        <f>IFERROR(SUM(Y142:Y143),"0")</f>
        <v>39.6</v>
      </c>
      <c r="Z145" s="37"/>
      <c r="AA145" s="578"/>
      <c r="AB145" s="578"/>
      <c r="AC145" s="578"/>
    </row>
    <row r="146" spans="1:68" ht="16.5" customHeight="1" x14ac:dyDescent="0.25">
      <c r="A146" s="635" t="s">
        <v>101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570"/>
      <c r="AB146" s="570"/>
      <c r="AC146" s="570"/>
    </row>
    <row r="147" spans="1:68" ht="14.25" customHeight="1" x14ac:dyDescent="0.25">
      <c r="A147" s="587" t="s">
        <v>103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571"/>
      <c r="AB147" s="571"/>
      <c r="AC147" s="571"/>
    </row>
    <row r="148" spans="1:68" ht="27" customHeight="1" x14ac:dyDescent="0.25">
      <c r="A148" s="54" t="s">
        <v>249</v>
      </c>
      <c r="B148" s="54" t="s">
        <v>250</v>
      </c>
      <c r="C148" s="31">
        <v>4301011705</v>
      </c>
      <c r="D148" s="582">
        <v>4607091384604</v>
      </c>
      <c r="E148" s="583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72</v>
      </c>
      <c r="Q149" s="594"/>
      <c r="R149" s="594"/>
      <c r="S149" s="594"/>
      <c r="T149" s="594"/>
      <c r="U149" s="594"/>
      <c r="V149" s="595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72</v>
      </c>
      <c r="Q150" s="594"/>
      <c r="R150" s="594"/>
      <c r="S150" s="594"/>
      <c r="T150" s="594"/>
      <c r="U150" s="594"/>
      <c r="V150" s="595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customHeight="1" x14ac:dyDescent="0.25">
      <c r="A151" s="587" t="s">
        <v>64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571"/>
      <c r="AB151" s="571"/>
      <c r="AC151" s="571"/>
    </row>
    <row r="152" spans="1:68" ht="16.5" customHeight="1" x14ac:dyDescent="0.25">
      <c r="A152" s="54" t="s">
        <v>252</v>
      </c>
      <c r="B152" s="54" t="s">
        <v>253</v>
      </c>
      <c r="C152" s="31">
        <v>4301030895</v>
      </c>
      <c r="D152" s="582">
        <v>4607091387667</v>
      </c>
      <c r="E152" s="583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4301030961</v>
      </c>
      <c r="D153" s="582">
        <v>4607091387636</v>
      </c>
      <c r="E153" s="583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258</v>
      </c>
      <c r="B154" s="54" t="s">
        <v>259</v>
      </c>
      <c r="C154" s="31">
        <v>4301030963</v>
      </c>
      <c r="D154" s="582">
        <v>4607091382426</v>
      </c>
      <c r="E154" s="583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72</v>
      </c>
      <c r="Q155" s="594"/>
      <c r="R155" s="594"/>
      <c r="S155" s="594"/>
      <c r="T155" s="594"/>
      <c r="U155" s="594"/>
      <c r="V155" s="595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72</v>
      </c>
      <c r="Q156" s="594"/>
      <c r="R156" s="594"/>
      <c r="S156" s="594"/>
      <c r="T156" s="594"/>
      <c r="U156" s="594"/>
      <c r="V156" s="595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customHeight="1" x14ac:dyDescent="0.2">
      <c r="A157" s="618" t="s">
        <v>261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48"/>
      <c r="AB157" s="48"/>
      <c r="AC157" s="48"/>
    </row>
    <row r="158" spans="1:68" ht="16.5" customHeight="1" x14ac:dyDescent="0.25">
      <c r="A158" s="635" t="s">
        <v>262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570"/>
      <c r="AB158" s="570"/>
      <c r="AC158" s="570"/>
    </row>
    <row r="159" spans="1:68" ht="14.25" customHeight="1" x14ac:dyDescent="0.25">
      <c r="A159" s="587" t="s">
        <v>137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571"/>
      <c r="AB159" s="571"/>
      <c r="AC159" s="571"/>
    </row>
    <row r="160" spans="1:68" ht="27" customHeight="1" x14ac:dyDescent="0.25">
      <c r="A160" s="54" t="s">
        <v>263</v>
      </c>
      <c r="B160" s="54" t="s">
        <v>264</v>
      </c>
      <c r="C160" s="31">
        <v>4301020323</v>
      </c>
      <c r="D160" s="582">
        <v>4680115886223</v>
      </c>
      <c r="E160" s="583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72</v>
      </c>
      <c r="Q161" s="594"/>
      <c r="R161" s="594"/>
      <c r="S161" s="594"/>
      <c r="T161" s="594"/>
      <c r="U161" s="594"/>
      <c r="V161" s="595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72</v>
      </c>
      <c r="Q162" s="594"/>
      <c r="R162" s="594"/>
      <c r="S162" s="594"/>
      <c r="T162" s="594"/>
      <c r="U162" s="594"/>
      <c r="V162" s="595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customHeight="1" x14ac:dyDescent="0.25">
      <c r="A163" s="587" t="s">
        <v>64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571"/>
      <c r="AB163" s="571"/>
      <c r="AC163" s="571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82">
        <v>4680115880993</v>
      </c>
      <c r="E164" s="583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82">
        <v>4680115881761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30</v>
      </c>
      <c r="Y165" s="576">
        <f t="shared" si="21"/>
        <v>33.6</v>
      </c>
      <c r="Z165" s="36">
        <f>IFERROR(IF(Y165=0,"",ROUNDUP(Y165/H165,0)*0.00902),"")</f>
        <v>7.2160000000000002E-2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31.928571428571427</v>
      </c>
      <c r="BN165" s="64">
        <f t="shared" si="23"/>
        <v>35.76</v>
      </c>
      <c r="BO165" s="64">
        <f t="shared" si="24"/>
        <v>5.4112554112554112E-2</v>
      </c>
      <c r="BP165" s="64">
        <f t="shared" si="25"/>
        <v>6.0606060606060608E-2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82">
        <v>4680115881563</v>
      </c>
      <c r="E166" s="583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100</v>
      </c>
      <c r="Y166" s="576">
        <f t="shared" si="21"/>
        <v>100.80000000000001</v>
      </c>
      <c r="Z166" s="36">
        <f>IFERROR(IF(Y166=0,"",ROUNDUP(Y166/H166,0)*0.00902),"")</f>
        <v>0.21648000000000001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105</v>
      </c>
      <c r="BN166" s="64">
        <f t="shared" si="23"/>
        <v>105.84000000000002</v>
      </c>
      <c r="BO166" s="64">
        <f t="shared" si="24"/>
        <v>0.18037518037518038</v>
      </c>
      <c r="BP166" s="64">
        <f t="shared" si="25"/>
        <v>0.18181818181818182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2">
        <v>4680115880986</v>
      </c>
      <c r="E167" s="583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35</v>
      </c>
      <c r="Y167" s="576">
        <f t="shared" si="21"/>
        <v>35.700000000000003</v>
      </c>
      <c r="Z167" s="36">
        <f>IFERROR(IF(Y167=0,"",ROUNDUP(Y167/H167,0)*0.00502),"")</f>
        <v>8.5339999999999999E-2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37.166666666666664</v>
      </c>
      <c r="BN167" s="64">
        <f t="shared" si="23"/>
        <v>37.910000000000004</v>
      </c>
      <c r="BO167" s="64">
        <f t="shared" si="24"/>
        <v>7.1225071225071226E-2</v>
      </c>
      <c r="BP167" s="64">
        <f t="shared" si="25"/>
        <v>7.2649572649572655E-2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82">
        <v>4680115881785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70</v>
      </c>
      <c r="Y168" s="576">
        <f t="shared" si="21"/>
        <v>71.400000000000006</v>
      </c>
      <c r="Z168" s="36">
        <f>IFERROR(IF(Y168=0,"",ROUNDUP(Y168/H168,0)*0.00502),"")</f>
        <v>0.17068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74.333333333333329</v>
      </c>
      <c r="BN168" s="64">
        <f t="shared" si="23"/>
        <v>75.820000000000007</v>
      </c>
      <c r="BO168" s="64">
        <f t="shared" si="24"/>
        <v>0.14245014245014245</v>
      </c>
      <c r="BP168" s="64">
        <f t="shared" si="25"/>
        <v>0.14529914529914531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82">
        <v>4680115886537</v>
      </c>
      <c r="E169" s="583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2">
        <v>4680115881679</v>
      </c>
      <c r="E170" s="583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70</v>
      </c>
      <c r="Y170" s="576">
        <f t="shared" si="21"/>
        <v>71.400000000000006</v>
      </c>
      <c r="Z170" s="36">
        <f>IFERROR(IF(Y170=0,"",ROUNDUP(Y170/H170,0)*0.00502),"")</f>
        <v>0.17068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73.333333333333329</v>
      </c>
      <c r="BN170" s="64">
        <f t="shared" si="23"/>
        <v>74.8</v>
      </c>
      <c r="BO170" s="64">
        <f t="shared" si="24"/>
        <v>0.14245014245014245</v>
      </c>
      <c r="BP170" s="64">
        <f t="shared" si="25"/>
        <v>0.14529914529914531</v>
      </c>
    </row>
    <row r="171" spans="1:68" ht="27" customHeight="1" x14ac:dyDescent="0.25">
      <c r="A171" s="54" t="s">
        <v>284</v>
      </c>
      <c r="B171" s="54" t="s">
        <v>285</v>
      </c>
      <c r="C171" s="31">
        <v>4301031158</v>
      </c>
      <c r="D171" s="582">
        <v>4680115880191</v>
      </c>
      <c r="E171" s="583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4301031245</v>
      </c>
      <c r="D172" s="582">
        <v>4680115883963</v>
      </c>
      <c r="E172" s="583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72</v>
      </c>
      <c r="Q173" s="594"/>
      <c r="R173" s="594"/>
      <c r="S173" s="594"/>
      <c r="T173" s="594"/>
      <c r="U173" s="594"/>
      <c r="V173" s="595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114.28571428571428</v>
      </c>
      <c r="Y173" s="577">
        <f>IFERROR(Y164/H164,"0")+IFERROR(Y165/H165,"0")+IFERROR(Y166/H166,"0")+IFERROR(Y167/H167,"0")+IFERROR(Y168/H168,"0")+IFERROR(Y169/H169,"0")+IFERROR(Y170/H170,"0")+IFERROR(Y171/H171,"0")+IFERROR(Y172/H172,"0")</f>
        <v>117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0.71533999999999986</v>
      </c>
      <c r="AA173" s="578"/>
      <c r="AB173" s="578"/>
      <c r="AC173" s="578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72</v>
      </c>
      <c r="Q174" s="594"/>
      <c r="R174" s="594"/>
      <c r="S174" s="594"/>
      <c r="T174" s="594"/>
      <c r="U174" s="594"/>
      <c r="V174" s="595"/>
      <c r="W174" s="37" t="s">
        <v>70</v>
      </c>
      <c r="X174" s="577">
        <f>IFERROR(SUM(X164:X172),"0")</f>
        <v>305</v>
      </c>
      <c r="Y174" s="577">
        <f>IFERROR(SUM(Y164:Y172),"0")</f>
        <v>312.90000000000003</v>
      </c>
      <c r="Z174" s="37"/>
      <c r="AA174" s="578"/>
      <c r="AB174" s="578"/>
      <c r="AC174" s="578"/>
    </row>
    <row r="175" spans="1:68" ht="14.25" customHeight="1" x14ac:dyDescent="0.25">
      <c r="A175" s="587" t="s">
        <v>95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571"/>
      <c r="AB175" s="571"/>
      <c r="AC175" s="571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82">
        <v>4680115886780</v>
      </c>
      <c r="E176" s="583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4"/>
      <c r="V176" s="34"/>
      <c r="W176" s="35" t="s">
        <v>70</v>
      </c>
      <c r="X176" s="575">
        <v>2.1</v>
      </c>
      <c r="Y176" s="576">
        <f>IFERROR(IF(X176="",0,CEILING((X176/$H176),1)*$H176),"")</f>
        <v>2.52</v>
      </c>
      <c r="Z176" s="36">
        <f>IFERROR(IF(Y176=0,"",ROUNDUP(Y176/H176,0)*0.0059),"")</f>
        <v>1.18E-2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2.4166666666666665</v>
      </c>
      <c r="BN176" s="64">
        <f>IFERROR(Y176*I176/H176,"0")</f>
        <v>2.9</v>
      </c>
      <c r="BO176" s="64">
        <f>IFERROR(1/J176*(X176/H176),"0")</f>
        <v>7.716049382716049E-3</v>
      </c>
      <c r="BP176" s="64">
        <f>IFERROR(1/J176*(Y176/H176),"0")</f>
        <v>9.2592592592592587E-3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82">
        <v>4680115886742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82">
        <v>4680115886766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3.5</v>
      </c>
      <c r="Y178" s="576">
        <f>IFERROR(IF(X178="",0,CEILING((X178/$H178),1)*$H178),"")</f>
        <v>3.7800000000000002</v>
      </c>
      <c r="Z178" s="36">
        <f>IFERROR(IF(Y178=0,"",ROUNDUP(Y178/H178,0)*0.0059),"")</f>
        <v>1.77E-2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4.0277777777777777</v>
      </c>
      <c r="BN178" s="64">
        <f>IFERROR(Y178*I178/H178,"0")</f>
        <v>4.3499999999999996</v>
      </c>
      <c r="BO178" s="64">
        <f>IFERROR(1/J178*(X178/H178),"0")</f>
        <v>1.2860082304526748E-2</v>
      </c>
      <c r="BP178" s="64">
        <f>IFERROR(1/J178*(Y178/H178),"0")</f>
        <v>1.3888888888888888E-2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72</v>
      </c>
      <c r="Q179" s="594"/>
      <c r="R179" s="594"/>
      <c r="S179" s="594"/>
      <c r="T179" s="594"/>
      <c r="U179" s="594"/>
      <c r="V179" s="595"/>
      <c r="W179" s="37" t="s">
        <v>73</v>
      </c>
      <c r="X179" s="577">
        <f>IFERROR(X176/H176,"0")+IFERROR(X177/H177,"0")+IFERROR(X178/H178,"0")</f>
        <v>4.4444444444444446</v>
      </c>
      <c r="Y179" s="577">
        <f>IFERROR(Y176/H176,"0")+IFERROR(Y177/H177,"0")+IFERROR(Y178/H178,"0")</f>
        <v>5</v>
      </c>
      <c r="Z179" s="577">
        <f>IFERROR(IF(Z176="",0,Z176),"0")+IFERROR(IF(Z177="",0,Z177),"0")+IFERROR(IF(Z178="",0,Z178),"0")</f>
        <v>2.9499999999999998E-2</v>
      </c>
      <c r="AA179" s="578"/>
      <c r="AB179" s="578"/>
      <c r="AC179" s="578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72</v>
      </c>
      <c r="Q180" s="594"/>
      <c r="R180" s="594"/>
      <c r="S180" s="594"/>
      <c r="T180" s="594"/>
      <c r="U180" s="594"/>
      <c r="V180" s="595"/>
      <c r="W180" s="37" t="s">
        <v>70</v>
      </c>
      <c r="X180" s="577">
        <f>IFERROR(SUM(X176:X178),"0")</f>
        <v>5.6</v>
      </c>
      <c r="Y180" s="577">
        <f>IFERROR(SUM(Y176:Y178),"0")</f>
        <v>6.3000000000000007</v>
      </c>
      <c r="Z180" s="37"/>
      <c r="AA180" s="578"/>
      <c r="AB180" s="578"/>
      <c r="AC180" s="578"/>
    </row>
    <row r="181" spans="1:68" ht="14.25" customHeight="1" x14ac:dyDescent="0.25">
      <c r="A181" s="587" t="s">
        <v>299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571"/>
      <c r="AB181" s="571"/>
      <c r="AC181" s="571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82">
        <v>4680115886797</v>
      </c>
      <c r="E182" s="583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72</v>
      </c>
      <c r="Q183" s="594"/>
      <c r="R183" s="594"/>
      <c r="S183" s="594"/>
      <c r="T183" s="594"/>
      <c r="U183" s="594"/>
      <c r="V183" s="595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72</v>
      </c>
      <c r="Q184" s="594"/>
      <c r="R184" s="594"/>
      <c r="S184" s="594"/>
      <c r="T184" s="594"/>
      <c r="U184" s="594"/>
      <c r="V184" s="595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customHeight="1" x14ac:dyDescent="0.25">
      <c r="A185" s="635" t="s">
        <v>302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570"/>
      <c r="AB185" s="570"/>
      <c r="AC185" s="570"/>
    </row>
    <row r="186" spans="1:68" ht="14.25" customHeight="1" x14ac:dyDescent="0.25">
      <c r="A186" s="587" t="s">
        <v>103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571"/>
      <c r="AB186" s="571"/>
      <c r="AC186" s="571"/>
    </row>
    <row r="187" spans="1:68" ht="16.5" customHeight="1" x14ac:dyDescent="0.25">
      <c r="A187" s="54" t="s">
        <v>303</v>
      </c>
      <c r="B187" s="54" t="s">
        <v>304</v>
      </c>
      <c r="C187" s="31">
        <v>4301011450</v>
      </c>
      <c r="D187" s="582">
        <v>4680115881402</v>
      </c>
      <c r="E187" s="583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306</v>
      </c>
      <c r="B188" s="54" t="s">
        <v>307</v>
      </c>
      <c r="C188" s="31">
        <v>4301011768</v>
      </c>
      <c r="D188" s="582">
        <v>4680115881396</v>
      </c>
      <c r="E188" s="583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72</v>
      </c>
      <c r="Q189" s="594"/>
      <c r="R189" s="594"/>
      <c r="S189" s="594"/>
      <c r="T189" s="594"/>
      <c r="U189" s="594"/>
      <c r="V189" s="595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72</v>
      </c>
      <c r="Q190" s="594"/>
      <c r="R190" s="594"/>
      <c r="S190" s="594"/>
      <c r="T190" s="594"/>
      <c r="U190" s="594"/>
      <c r="V190" s="595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customHeight="1" x14ac:dyDescent="0.25">
      <c r="A191" s="587" t="s">
        <v>137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571"/>
      <c r="AB191" s="571"/>
      <c r="AC191" s="571"/>
    </row>
    <row r="192" spans="1:68" ht="16.5" customHeight="1" x14ac:dyDescent="0.25">
      <c r="A192" s="54" t="s">
        <v>308</v>
      </c>
      <c r="B192" s="54" t="s">
        <v>309</v>
      </c>
      <c r="C192" s="31">
        <v>4301020262</v>
      </c>
      <c r="D192" s="582">
        <v>4680115882935</v>
      </c>
      <c r="E192" s="583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311</v>
      </c>
      <c r="B193" s="54" t="s">
        <v>312</v>
      </c>
      <c r="C193" s="31">
        <v>4301020220</v>
      </c>
      <c r="D193" s="582">
        <v>4680115880764</v>
      </c>
      <c r="E193" s="583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72</v>
      </c>
      <c r="Q194" s="594"/>
      <c r="R194" s="594"/>
      <c r="S194" s="594"/>
      <c r="T194" s="594"/>
      <c r="U194" s="594"/>
      <c r="V194" s="595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72</v>
      </c>
      <c r="Q195" s="594"/>
      <c r="R195" s="594"/>
      <c r="S195" s="594"/>
      <c r="T195" s="594"/>
      <c r="U195" s="594"/>
      <c r="V195" s="595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customHeight="1" x14ac:dyDescent="0.25">
      <c r="A196" s="587" t="s">
        <v>64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571"/>
      <c r="AB196" s="571"/>
      <c r="AC196" s="571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82">
        <v>4680115882683</v>
      </c>
      <c r="E197" s="583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4"/>
      <c r="V197" s="34"/>
      <c r="W197" s="35" t="s">
        <v>70</v>
      </c>
      <c r="X197" s="575">
        <v>100</v>
      </c>
      <c r="Y197" s="576">
        <f t="shared" ref="Y197:Y204" si="26">IFERROR(IF(X197="",0,CEILING((X197/$H197),1)*$H197),"")</f>
        <v>102.60000000000001</v>
      </c>
      <c r="Z197" s="36">
        <f>IFERROR(IF(Y197=0,"",ROUNDUP(Y197/H197,0)*0.00902),"")</f>
        <v>0.17138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103.88888888888889</v>
      </c>
      <c r="BN197" s="64">
        <f t="shared" ref="BN197:BN204" si="28">IFERROR(Y197*I197/H197,"0")</f>
        <v>106.59000000000002</v>
      </c>
      <c r="BO197" s="64">
        <f t="shared" ref="BO197:BO204" si="29">IFERROR(1/J197*(X197/H197),"0")</f>
        <v>0.14029180695847362</v>
      </c>
      <c r="BP197" s="64">
        <f t="shared" ref="BP197:BP204" si="30">IFERROR(1/J197*(Y197/H197),"0")</f>
        <v>0.14393939393939395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82">
        <v>4680115882690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82">
        <v>4680115882669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82">
        <v>4680115882676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30</v>
      </c>
      <c r="Y200" s="576">
        <f t="shared" si="26"/>
        <v>32.400000000000006</v>
      </c>
      <c r="Z200" s="36">
        <f>IFERROR(IF(Y200=0,"",ROUNDUP(Y200/H200,0)*0.00902),"")</f>
        <v>5.4120000000000001E-2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31.166666666666668</v>
      </c>
      <c r="BN200" s="64">
        <f t="shared" si="28"/>
        <v>33.660000000000004</v>
      </c>
      <c r="BO200" s="64">
        <f t="shared" si="29"/>
        <v>4.208754208754209E-2</v>
      </c>
      <c r="BP200" s="64">
        <f t="shared" si="30"/>
        <v>4.5454545454545463E-2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82">
        <v>4680115884014</v>
      </c>
      <c r="E201" s="583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90</v>
      </c>
      <c r="Y201" s="576">
        <f t="shared" si="26"/>
        <v>90</v>
      </c>
      <c r="Z201" s="36">
        <f>IFERROR(IF(Y201=0,"",ROUNDUP(Y201/H201,0)*0.00502),"")</f>
        <v>0.251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96.499999999999986</v>
      </c>
      <c r="BN201" s="64">
        <f t="shared" si="28"/>
        <v>96.499999999999986</v>
      </c>
      <c r="BO201" s="64">
        <f t="shared" si="29"/>
        <v>0.21367521367521369</v>
      </c>
      <c r="BP201" s="64">
        <f t="shared" si="30"/>
        <v>0.21367521367521369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82">
        <v>4680115884007</v>
      </c>
      <c r="E202" s="583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82">
        <v>4680115884038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30</v>
      </c>
      <c r="Y203" s="576">
        <f t="shared" si="26"/>
        <v>30.6</v>
      </c>
      <c r="Z203" s="36">
        <f>IFERROR(IF(Y203=0,"",ROUNDUP(Y203/H203,0)*0.00502),"")</f>
        <v>8.5339999999999999E-2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31.666666666666664</v>
      </c>
      <c r="BN203" s="64">
        <f t="shared" si="28"/>
        <v>32.299999999999997</v>
      </c>
      <c r="BO203" s="64">
        <f t="shared" si="29"/>
        <v>7.122507122507124E-2</v>
      </c>
      <c r="BP203" s="64">
        <f t="shared" si="30"/>
        <v>7.2649572649572655E-2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82">
        <v>4680115884021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72</v>
      </c>
      <c r="Q205" s="594"/>
      <c r="R205" s="594"/>
      <c r="S205" s="594"/>
      <c r="T205" s="594"/>
      <c r="U205" s="594"/>
      <c r="V205" s="595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90.740740740740748</v>
      </c>
      <c r="Y205" s="577">
        <f>IFERROR(Y197/H197,"0")+IFERROR(Y198/H198,"0")+IFERROR(Y199/H199,"0")+IFERROR(Y200/H200,"0")+IFERROR(Y201/H201,"0")+IFERROR(Y202/H202,"0")+IFERROR(Y203/H203,"0")+IFERROR(Y204/H204,"0")</f>
        <v>92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0.56184000000000001</v>
      </c>
      <c r="AA205" s="578"/>
      <c r="AB205" s="578"/>
      <c r="AC205" s="578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72</v>
      </c>
      <c r="Q206" s="594"/>
      <c r="R206" s="594"/>
      <c r="S206" s="594"/>
      <c r="T206" s="594"/>
      <c r="U206" s="594"/>
      <c r="V206" s="595"/>
      <c r="W206" s="37" t="s">
        <v>70</v>
      </c>
      <c r="X206" s="577">
        <f>IFERROR(SUM(X197:X204),"0")</f>
        <v>250</v>
      </c>
      <c r="Y206" s="577">
        <f>IFERROR(SUM(Y197:Y204),"0")</f>
        <v>255.6</v>
      </c>
      <c r="Z206" s="37"/>
      <c r="AA206" s="578"/>
      <c r="AB206" s="578"/>
      <c r="AC206" s="578"/>
    </row>
    <row r="207" spans="1:68" ht="14.25" customHeight="1" x14ac:dyDescent="0.25">
      <c r="A207" s="587" t="s">
        <v>74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571"/>
      <c r="AB207" s="571"/>
      <c r="AC207" s="571"/>
    </row>
    <row r="208" spans="1:68" ht="27" customHeight="1" x14ac:dyDescent="0.25">
      <c r="A208" s="54" t="s">
        <v>333</v>
      </c>
      <c r="B208" s="54" t="s">
        <v>334</v>
      </c>
      <c r="C208" s="31">
        <v>4301051408</v>
      </c>
      <c r="D208" s="582">
        <v>4680115881594</v>
      </c>
      <c r="E208" s="583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4301051411</v>
      </c>
      <c r="D209" s="582">
        <v>4680115881617</v>
      </c>
      <c r="E209" s="583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82">
        <v>4680115880573</v>
      </c>
      <c r="E210" s="583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130</v>
      </c>
      <c r="Y210" s="576">
        <f t="shared" si="31"/>
        <v>130.5</v>
      </c>
      <c r="Z210" s="36">
        <f>IFERROR(IF(Y210=0,"",ROUNDUP(Y210/H210,0)*0.01898),"")</f>
        <v>0.28470000000000001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137.7551724137931</v>
      </c>
      <c r="BN210" s="64">
        <f t="shared" si="33"/>
        <v>138.285</v>
      </c>
      <c r="BO210" s="64">
        <f t="shared" si="34"/>
        <v>0.2334770114942529</v>
      </c>
      <c r="BP210" s="64">
        <f t="shared" si="35"/>
        <v>0.23437500000000003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2">
        <v>4680115882195</v>
      </c>
      <c r="E211" s="583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80</v>
      </c>
      <c r="Y211" s="576">
        <f t="shared" si="31"/>
        <v>81.599999999999994</v>
      </c>
      <c r="Z211" s="36">
        <f t="shared" ref="Z211:Z216" si="36">IFERROR(IF(Y211=0,"",ROUNDUP(Y211/H211,0)*0.00651),"")</f>
        <v>0.22134000000000001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89</v>
      </c>
      <c r="BN211" s="64">
        <f t="shared" si="33"/>
        <v>90.78</v>
      </c>
      <c r="BO211" s="64">
        <f t="shared" si="34"/>
        <v>0.18315018315018317</v>
      </c>
      <c r="BP211" s="64">
        <f t="shared" si="35"/>
        <v>0.18681318681318682</v>
      </c>
    </row>
    <row r="212" spans="1:68" ht="27" customHeight="1" x14ac:dyDescent="0.25">
      <c r="A212" s="54" t="s">
        <v>344</v>
      </c>
      <c r="B212" s="54" t="s">
        <v>345</v>
      </c>
      <c r="C212" s="31">
        <v>4301051752</v>
      </c>
      <c r="D212" s="582">
        <v>4680115882607</v>
      </c>
      <c r="E212" s="583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2">
        <v>4680115880092</v>
      </c>
      <c r="E213" s="583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200</v>
      </c>
      <c r="Y213" s="576">
        <f t="shared" si="31"/>
        <v>201.6</v>
      </c>
      <c r="Z213" s="36">
        <f t="shared" si="36"/>
        <v>0.54683999999999999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221</v>
      </c>
      <c r="BN213" s="64">
        <f t="shared" si="33"/>
        <v>222.768</v>
      </c>
      <c r="BO213" s="64">
        <f t="shared" si="34"/>
        <v>0.45787545787545797</v>
      </c>
      <c r="BP213" s="64">
        <f t="shared" si="35"/>
        <v>0.46153846153846156</v>
      </c>
    </row>
    <row r="214" spans="1:68" ht="27" customHeight="1" x14ac:dyDescent="0.25">
      <c r="A214" s="54" t="s">
        <v>349</v>
      </c>
      <c r="B214" s="54" t="s">
        <v>350</v>
      </c>
      <c r="C214" s="31">
        <v>4301051668</v>
      </c>
      <c r="D214" s="582">
        <v>4680115880221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82">
        <v>4680115880504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80</v>
      </c>
      <c r="Y215" s="576">
        <f t="shared" si="31"/>
        <v>81.599999999999994</v>
      </c>
      <c r="Z215" s="36">
        <f t="shared" si="36"/>
        <v>0.22134000000000001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88.40000000000002</v>
      </c>
      <c r="BN215" s="64">
        <f t="shared" si="33"/>
        <v>90.168000000000006</v>
      </c>
      <c r="BO215" s="64">
        <f t="shared" si="34"/>
        <v>0.18315018315018317</v>
      </c>
      <c r="BP215" s="64">
        <f t="shared" si="35"/>
        <v>0.18681318681318682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2">
        <v>4680115882164</v>
      </c>
      <c r="E216" s="583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80</v>
      </c>
      <c r="Y216" s="576">
        <f t="shared" si="31"/>
        <v>81.599999999999994</v>
      </c>
      <c r="Z216" s="36">
        <f t="shared" si="36"/>
        <v>0.22134000000000001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88.6</v>
      </c>
      <c r="BN216" s="64">
        <f t="shared" si="33"/>
        <v>90.371999999999986</v>
      </c>
      <c r="BO216" s="64">
        <f t="shared" si="34"/>
        <v>0.18315018315018317</v>
      </c>
      <c r="BP216" s="64">
        <f t="shared" si="35"/>
        <v>0.18681318681318682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72</v>
      </c>
      <c r="Q217" s="594"/>
      <c r="R217" s="594"/>
      <c r="S217" s="594"/>
      <c r="T217" s="594"/>
      <c r="U217" s="594"/>
      <c r="V217" s="595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198.27586206896555</v>
      </c>
      <c r="Y217" s="577">
        <f>IFERROR(Y208/H208,"0")+IFERROR(Y209/H209,"0")+IFERROR(Y210/H210,"0")+IFERROR(Y211/H211,"0")+IFERROR(Y212/H212,"0")+IFERROR(Y213/H213,"0")+IFERROR(Y214/H214,"0")+IFERROR(Y215/H215,"0")+IFERROR(Y216/H216,"0")</f>
        <v>201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1.4955600000000002</v>
      </c>
      <c r="AA217" s="578"/>
      <c r="AB217" s="578"/>
      <c r="AC217" s="578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72</v>
      </c>
      <c r="Q218" s="594"/>
      <c r="R218" s="594"/>
      <c r="S218" s="594"/>
      <c r="T218" s="594"/>
      <c r="U218" s="594"/>
      <c r="V218" s="595"/>
      <c r="W218" s="37" t="s">
        <v>70</v>
      </c>
      <c r="X218" s="577">
        <f>IFERROR(SUM(X208:X216),"0")</f>
        <v>570</v>
      </c>
      <c r="Y218" s="577">
        <f>IFERROR(SUM(Y208:Y216),"0")</f>
        <v>576.9</v>
      </c>
      <c r="Z218" s="37"/>
      <c r="AA218" s="578"/>
      <c r="AB218" s="578"/>
      <c r="AC218" s="578"/>
    </row>
    <row r="219" spans="1:68" ht="14.25" customHeight="1" x14ac:dyDescent="0.25">
      <c r="A219" s="587" t="s">
        <v>172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71"/>
      <c r="AB219" s="571"/>
      <c r="AC219" s="571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82">
        <v>4680115880818</v>
      </c>
      <c r="E220" s="583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4"/>
      <c r="V220" s="34"/>
      <c r="W220" s="35" t="s">
        <v>70</v>
      </c>
      <c r="X220" s="575">
        <v>60</v>
      </c>
      <c r="Y220" s="576">
        <f>IFERROR(IF(X220="",0,CEILING((X220/$H220),1)*$H220),"")</f>
        <v>60</v>
      </c>
      <c r="Z220" s="36">
        <f>IFERROR(IF(Y220=0,"",ROUNDUP(Y220/H220,0)*0.00651),"")</f>
        <v>0.16275000000000001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66.300000000000011</v>
      </c>
      <c r="BN220" s="64">
        <f>IFERROR(Y220*I220/H220,"0")</f>
        <v>66.300000000000011</v>
      </c>
      <c r="BO220" s="64">
        <f>IFERROR(1/J220*(X220/H220),"0")</f>
        <v>0.13736263736263737</v>
      </c>
      <c r="BP220" s="64">
        <f>IFERROR(1/J220*(Y220/H220),"0")</f>
        <v>0.13736263736263737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82">
        <v>4680115880801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32</v>
      </c>
      <c r="Y221" s="576">
        <f>IFERROR(IF(X221="",0,CEILING((X221/$H221),1)*$H221),"")</f>
        <v>33.6</v>
      </c>
      <c r="Z221" s="36">
        <f>IFERROR(IF(Y221=0,"",ROUNDUP(Y221/H221,0)*0.00651),"")</f>
        <v>9.1139999999999999E-2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35.360000000000007</v>
      </c>
      <c r="BN221" s="64">
        <f>IFERROR(Y221*I221/H221,"0")</f>
        <v>37.128000000000007</v>
      </c>
      <c r="BO221" s="64">
        <f>IFERROR(1/J221*(X221/H221),"0")</f>
        <v>7.3260073260073263E-2</v>
      </c>
      <c r="BP221" s="64">
        <f>IFERROR(1/J221*(Y221/H221),"0")</f>
        <v>7.6923076923076941E-2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72</v>
      </c>
      <c r="Q222" s="594"/>
      <c r="R222" s="594"/>
      <c r="S222" s="594"/>
      <c r="T222" s="594"/>
      <c r="U222" s="594"/>
      <c r="V222" s="595"/>
      <c r="W222" s="37" t="s">
        <v>73</v>
      </c>
      <c r="X222" s="577">
        <f>IFERROR(X220/H220,"0")+IFERROR(X221/H221,"0")</f>
        <v>38.333333333333336</v>
      </c>
      <c r="Y222" s="577">
        <f>IFERROR(Y220/H220,"0")+IFERROR(Y221/H221,"0")</f>
        <v>39</v>
      </c>
      <c r="Z222" s="577">
        <f>IFERROR(IF(Z220="",0,Z220),"0")+IFERROR(IF(Z221="",0,Z221),"0")</f>
        <v>0.25389</v>
      </c>
      <c r="AA222" s="578"/>
      <c r="AB222" s="578"/>
      <c r="AC222" s="578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72</v>
      </c>
      <c r="Q223" s="594"/>
      <c r="R223" s="594"/>
      <c r="S223" s="594"/>
      <c r="T223" s="594"/>
      <c r="U223" s="594"/>
      <c r="V223" s="595"/>
      <c r="W223" s="37" t="s">
        <v>70</v>
      </c>
      <c r="X223" s="577">
        <f>IFERROR(SUM(X220:X221),"0")</f>
        <v>92</v>
      </c>
      <c r="Y223" s="577">
        <f>IFERROR(SUM(Y220:Y221),"0")</f>
        <v>93.6</v>
      </c>
      <c r="Z223" s="37"/>
      <c r="AA223" s="578"/>
      <c r="AB223" s="578"/>
      <c r="AC223" s="578"/>
    </row>
    <row r="224" spans="1:68" ht="16.5" customHeight="1" x14ac:dyDescent="0.25">
      <c r="A224" s="635" t="s">
        <v>363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570"/>
      <c r="AB224" s="570"/>
      <c r="AC224" s="570"/>
    </row>
    <row r="225" spans="1:68" ht="14.25" customHeight="1" x14ac:dyDescent="0.25">
      <c r="A225" s="587" t="s">
        <v>103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571"/>
      <c r="AB225" s="571"/>
      <c r="AC225" s="571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82">
        <v>4680115884137</v>
      </c>
      <c r="E226" s="583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4301011724</v>
      </c>
      <c r="D227" s="582">
        <v>4680115884236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82">
        <v>4680115884175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200</v>
      </c>
      <c r="Y228" s="576">
        <f t="shared" si="37"/>
        <v>208.79999999999998</v>
      </c>
      <c r="Z228" s="36">
        <f>IFERROR(IF(Y228=0,"",ROUNDUP(Y228/H228,0)*0.01898),"")</f>
        <v>0.34164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207.5</v>
      </c>
      <c r="BN228" s="64">
        <f t="shared" si="39"/>
        <v>216.63</v>
      </c>
      <c r="BO228" s="64">
        <f t="shared" si="40"/>
        <v>0.26939655172413796</v>
      </c>
      <c r="BP228" s="64">
        <f t="shared" si="41"/>
        <v>0.28125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82">
        <v>4680115884144</v>
      </c>
      <c r="E229" s="583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82">
        <v>4680115886551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82">
        <v>4680115884182</v>
      </c>
      <c r="E231" s="583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82">
        <v>4680115884205</v>
      </c>
      <c r="E232" s="583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20</v>
      </c>
      <c r="Y232" s="576">
        <f t="shared" si="37"/>
        <v>20</v>
      </c>
      <c r="Z232" s="36">
        <f>IFERROR(IF(Y232=0,"",ROUNDUP(Y232/H232,0)*0.00902),"")</f>
        <v>4.5100000000000001E-2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21.05</v>
      </c>
      <c r="BN232" s="64">
        <f t="shared" si="39"/>
        <v>21.05</v>
      </c>
      <c r="BO232" s="64">
        <f t="shared" si="40"/>
        <v>3.787878787878788E-2</v>
      </c>
      <c r="BP232" s="64">
        <f t="shared" si="41"/>
        <v>3.787878787878788E-2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72</v>
      </c>
      <c r="Q233" s="594"/>
      <c r="R233" s="594"/>
      <c r="S233" s="594"/>
      <c r="T233" s="594"/>
      <c r="U233" s="594"/>
      <c r="V233" s="595"/>
      <c r="W233" s="37" t="s">
        <v>73</v>
      </c>
      <c r="X233" s="577">
        <f>IFERROR(X226/H226,"0")+IFERROR(X227/H227,"0")+IFERROR(X228/H228,"0")+IFERROR(X229/H229,"0")+IFERROR(X230/H230,"0")+IFERROR(X231/H231,"0")+IFERROR(X232/H232,"0")</f>
        <v>22.241379310344829</v>
      </c>
      <c r="Y233" s="577">
        <f>IFERROR(Y226/H226,"0")+IFERROR(Y227/H227,"0")+IFERROR(Y228/H228,"0")+IFERROR(Y229/H229,"0")+IFERROR(Y230/H230,"0")+IFERROR(Y231/H231,"0")+IFERROR(Y232/H232,"0")</f>
        <v>23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0.38673999999999997</v>
      </c>
      <c r="AA233" s="578"/>
      <c r="AB233" s="578"/>
      <c r="AC233" s="578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72</v>
      </c>
      <c r="Q234" s="594"/>
      <c r="R234" s="594"/>
      <c r="S234" s="594"/>
      <c r="T234" s="594"/>
      <c r="U234" s="594"/>
      <c r="V234" s="595"/>
      <c r="W234" s="37" t="s">
        <v>70</v>
      </c>
      <c r="X234" s="577">
        <f>IFERROR(SUM(X226:X232),"0")</f>
        <v>220</v>
      </c>
      <c r="Y234" s="577">
        <f>IFERROR(SUM(Y226:Y232),"0")</f>
        <v>228.79999999999998</v>
      </c>
      <c r="Z234" s="37"/>
      <c r="AA234" s="578"/>
      <c r="AB234" s="578"/>
      <c r="AC234" s="578"/>
    </row>
    <row r="235" spans="1:68" ht="14.25" customHeight="1" x14ac:dyDescent="0.25">
      <c r="A235" s="587" t="s">
        <v>137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571"/>
      <c r="AB235" s="571"/>
      <c r="AC235" s="571"/>
    </row>
    <row r="236" spans="1:68" ht="27" customHeight="1" x14ac:dyDescent="0.25">
      <c r="A236" s="54" t="s">
        <v>382</v>
      </c>
      <c r="B236" s="54" t="s">
        <v>383</v>
      </c>
      <c r="C236" s="31">
        <v>4301020340</v>
      </c>
      <c r="D236" s="582">
        <v>4680115885721</v>
      </c>
      <c r="E236" s="583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382</v>
      </c>
      <c r="B237" s="54" t="s">
        <v>385</v>
      </c>
      <c r="C237" s="31">
        <v>4301020377</v>
      </c>
      <c r="D237" s="582">
        <v>4680115885981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72</v>
      </c>
      <c r="Q238" s="594"/>
      <c r="R238" s="594"/>
      <c r="S238" s="594"/>
      <c r="T238" s="594"/>
      <c r="U238" s="594"/>
      <c r="V238" s="595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72</v>
      </c>
      <c r="Q239" s="594"/>
      <c r="R239" s="594"/>
      <c r="S239" s="594"/>
      <c r="T239" s="594"/>
      <c r="U239" s="594"/>
      <c r="V239" s="595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customHeight="1" x14ac:dyDescent="0.25">
      <c r="A240" s="587" t="s">
        <v>386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571"/>
      <c r="AB240" s="571"/>
      <c r="AC240" s="571"/>
    </row>
    <row r="241" spans="1:68" ht="27" customHeight="1" x14ac:dyDescent="0.25">
      <c r="A241" s="54" t="s">
        <v>387</v>
      </c>
      <c r="B241" s="54" t="s">
        <v>388</v>
      </c>
      <c r="C241" s="31">
        <v>4301040362</v>
      </c>
      <c r="D241" s="582">
        <v>4680115886803</v>
      </c>
      <c r="E241" s="583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55" t="s">
        <v>389</v>
      </c>
      <c r="Q241" s="580"/>
      <c r="R241" s="580"/>
      <c r="S241" s="580"/>
      <c r="T241" s="581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391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72</v>
      </c>
      <c r="Q243" s="594"/>
      <c r="R243" s="594"/>
      <c r="S243" s="594"/>
      <c r="T243" s="594"/>
      <c r="U243" s="594"/>
      <c r="V243" s="595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72</v>
      </c>
      <c r="Q244" s="594"/>
      <c r="R244" s="594"/>
      <c r="S244" s="594"/>
      <c r="T244" s="594"/>
      <c r="U244" s="594"/>
      <c r="V244" s="595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customHeight="1" x14ac:dyDescent="0.25">
      <c r="A245" s="587" t="s">
        <v>392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571"/>
      <c r="AB245" s="571"/>
      <c r="AC245" s="571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82">
        <v>4680115886681</v>
      </c>
      <c r="E247" s="583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53" t="s">
        <v>398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82">
        <v>4680115886681</v>
      </c>
      <c r="E248" s="583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1.4</v>
      </c>
      <c r="Y248" s="576">
        <f t="shared" si="42"/>
        <v>2.16</v>
      </c>
      <c r="Z248" s="36">
        <f t="shared" si="43"/>
        <v>5.8999999999999999E-3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1.5231481481481481</v>
      </c>
      <c r="BN248" s="64">
        <f t="shared" si="45"/>
        <v>2.35</v>
      </c>
      <c r="BO248" s="64">
        <f t="shared" si="46"/>
        <v>3.0006858710562409E-3</v>
      </c>
      <c r="BP248" s="64">
        <f t="shared" si="47"/>
        <v>4.6296296296296294E-3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82">
        <v>4680115886735</v>
      </c>
      <c r="E249" s="583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82">
        <v>4680115886728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404</v>
      </c>
      <c r="B251" s="54" t="s">
        <v>405</v>
      </c>
      <c r="C251" s="31">
        <v>4301041005</v>
      </c>
      <c r="D251" s="582">
        <v>4680115886711</v>
      </c>
      <c r="E251" s="583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72</v>
      </c>
      <c r="Q252" s="594"/>
      <c r="R252" s="594"/>
      <c r="S252" s="594"/>
      <c r="T252" s="594"/>
      <c r="U252" s="594"/>
      <c r="V252" s="595"/>
      <c r="W252" s="37" t="s">
        <v>73</v>
      </c>
      <c r="X252" s="577">
        <f>IFERROR(X246/H246,"0")+IFERROR(X247/H247,"0")+IFERROR(X248/H248,"0")+IFERROR(X249/H249,"0")+IFERROR(X250/H250,"0")+IFERROR(X251/H251,"0")</f>
        <v>0.64814814814814803</v>
      </c>
      <c r="Y252" s="577">
        <f>IFERROR(Y246/H246,"0")+IFERROR(Y247/H247,"0")+IFERROR(Y248/H248,"0")+IFERROR(Y249/H249,"0")+IFERROR(Y250/H250,"0")+IFERROR(Y251/H251,"0")</f>
        <v>1</v>
      </c>
      <c r="Z252" s="577">
        <f>IFERROR(IF(Z246="",0,Z246),"0")+IFERROR(IF(Z247="",0,Z247),"0")+IFERROR(IF(Z248="",0,Z248),"0")+IFERROR(IF(Z249="",0,Z249),"0")+IFERROR(IF(Z250="",0,Z250),"0")+IFERROR(IF(Z251="",0,Z251),"0")</f>
        <v>5.8999999999999999E-3</v>
      </c>
      <c r="AA252" s="578"/>
      <c r="AB252" s="578"/>
      <c r="AC252" s="578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72</v>
      </c>
      <c r="Q253" s="594"/>
      <c r="R253" s="594"/>
      <c r="S253" s="594"/>
      <c r="T253" s="594"/>
      <c r="U253" s="594"/>
      <c r="V253" s="595"/>
      <c r="W253" s="37" t="s">
        <v>70</v>
      </c>
      <c r="X253" s="577">
        <f>IFERROR(SUM(X246:X251),"0")</f>
        <v>1.4</v>
      </c>
      <c r="Y253" s="577">
        <f>IFERROR(SUM(Y246:Y251),"0")</f>
        <v>2.16</v>
      </c>
      <c r="Z253" s="37"/>
      <c r="AA253" s="578"/>
      <c r="AB253" s="578"/>
      <c r="AC253" s="578"/>
    </row>
    <row r="254" spans="1:68" ht="16.5" customHeight="1" x14ac:dyDescent="0.25">
      <c r="A254" s="635" t="s">
        <v>406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570"/>
      <c r="AB254" s="570"/>
      <c r="AC254" s="570"/>
    </row>
    <row r="255" spans="1:68" ht="14.25" customHeight="1" x14ac:dyDescent="0.25">
      <c r="A255" s="587" t="s">
        <v>103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571"/>
      <c r="AB255" s="571"/>
      <c r="AC255" s="571"/>
    </row>
    <row r="256" spans="1:68" ht="27" customHeight="1" x14ac:dyDescent="0.25">
      <c r="A256" s="54" t="s">
        <v>407</v>
      </c>
      <c r="B256" s="54" t="s">
        <v>408</v>
      </c>
      <c r="C256" s="31">
        <v>4301011855</v>
      </c>
      <c r="D256" s="582">
        <v>4680115885837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82">
        <v>4680115885806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413</v>
      </c>
      <c r="B258" s="54" t="s">
        <v>414</v>
      </c>
      <c r="C258" s="31">
        <v>4301011853</v>
      </c>
      <c r="D258" s="582">
        <v>4680115885851</v>
      </c>
      <c r="E258" s="583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416</v>
      </c>
      <c r="B259" s="54" t="s">
        <v>417</v>
      </c>
      <c r="C259" s="31">
        <v>4301011852</v>
      </c>
      <c r="D259" s="582">
        <v>4680115885844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4301011851</v>
      </c>
      <c r="D260" s="582">
        <v>4680115885820</v>
      </c>
      <c r="E260" s="583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72</v>
      </c>
      <c r="Q261" s="594"/>
      <c r="R261" s="594"/>
      <c r="S261" s="594"/>
      <c r="T261" s="594"/>
      <c r="U261" s="594"/>
      <c r="V261" s="595"/>
      <c r="W261" s="37" t="s">
        <v>73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72</v>
      </c>
      <c r="Q262" s="594"/>
      <c r="R262" s="594"/>
      <c r="S262" s="594"/>
      <c r="T262" s="594"/>
      <c r="U262" s="594"/>
      <c r="V262" s="595"/>
      <c r="W262" s="37" t="s">
        <v>70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customHeight="1" x14ac:dyDescent="0.25">
      <c r="A263" s="635" t="s">
        <v>422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570"/>
      <c r="AB263" s="570"/>
      <c r="AC263" s="570"/>
    </row>
    <row r="264" spans="1:68" ht="14.25" customHeight="1" x14ac:dyDescent="0.25">
      <c r="A264" s="587" t="s">
        <v>103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571"/>
      <c r="AB264" s="571"/>
      <c r="AC264" s="571"/>
    </row>
    <row r="265" spans="1:68" ht="27" customHeight="1" x14ac:dyDescent="0.25">
      <c r="A265" s="54" t="s">
        <v>423</v>
      </c>
      <c r="B265" s="54" t="s">
        <v>424</v>
      </c>
      <c r="C265" s="31">
        <v>4301011223</v>
      </c>
      <c r="D265" s="582">
        <v>4607091383423</v>
      </c>
      <c r="E265" s="583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4301012099</v>
      </c>
      <c r="D266" s="582">
        <v>4680115885691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428</v>
      </c>
      <c r="B267" s="54" t="s">
        <v>429</v>
      </c>
      <c r="C267" s="31">
        <v>4301012098</v>
      </c>
      <c r="D267" s="582">
        <v>4680115885660</v>
      </c>
      <c r="E267" s="583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431</v>
      </c>
      <c r="B268" s="54" t="s">
        <v>432</v>
      </c>
      <c r="C268" s="31">
        <v>4301012176</v>
      </c>
      <c r="D268" s="582">
        <v>4680115886773</v>
      </c>
      <c r="E268" s="583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5" t="s">
        <v>433</v>
      </c>
      <c r="Q268" s="580"/>
      <c r="R268" s="580"/>
      <c r="S268" s="580"/>
      <c r="T268" s="581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72</v>
      </c>
      <c r="Q269" s="594"/>
      <c r="R269" s="594"/>
      <c r="S269" s="594"/>
      <c r="T269" s="594"/>
      <c r="U269" s="594"/>
      <c r="V269" s="595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72</v>
      </c>
      <c r="Q270" s="594"/>
      <c r="R270" s="594"/>
      <c r="S270" s="594"/>
      <c r="T270" s="594"/>
      <c r="U270" s="594"/>
      <c r="V270" s="595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customHeight="1" x14ac:dyDescent="0.25">
      <c r="A271" s="635" t="s">
        <v>435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570"/>
      <c r="AB271" s="570"/>
      <c r="AC271" s="570"/>
    </row>
    <row r="272" spans="1:68" ht="14.25" customHeight="1" x14ac:dyDescent="0.25">
      <c r="A272" s="587" t="s">
        <v>74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571"/>
      <c r="AB272" s="571"/>
      <c r="AC272" s="571"/>
    </row>
    <row r="273" spans="1:68" ht="27" customHeight="1" x14ac:dyDescent="0.25">
      <c r="A273" s="54" t="s">
        <v>436</v>
      </c>
      <c r="B273" s="54" t="s">
        <v>437</v>
      </c>
      <c r="C273" s="31">
        <v>4301051893</v>
      </c>
      <c r="D273" s="582">
        <v>4680115886186</v>
      </c>
      <c r="E273" s="583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82">
        <v>4680115881228</v>
      </c>
      <c r="E274" s="583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82">
        <v>4680115881211</v>
      </c>
      <c r="E275" s="583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4"/>
      <c r="V275" s="34"/>
      <c r="W275" s="35" t="s">
        <v>70</v>
      </c>
      <c r="X275" s="575">
        <v>120</v>
      </c>
      <c r="Y275" s="576">
        <f>IFERROR(IF(X275="",0,CEILING((X275/$H275),1)*$H275),"")</f>
        <v>120</v>
      </c>
      <c r="Z275" s="36">
        <f>IFERROR(IF(Y275=0,"",ROUNDUP(Y275/H275,0)*0.00651),"")</f>
        <v>0.32550000000000001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129.00000000000003</v>
      </c>
      <c r="BN275" s="64">
        <f>IFERROR(Y275*I275/H275,"0")</f>
        <v>129.00000000000003</v>
      </c>
      <c r="BO275" s="64">
        <f>IFERROR(1/J275*(X275/H275),"0")</f>
        <v>0.27472527472527475</v>
      </c>
      <c r="BP275" s="64">
        <f>IFERROR(1/J275*(Y275/H275),"0")</f>
        <v>0.27472527472527475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72</v>
      </c>
      <c r="Q276" s="594"/>
      <c r="R276" s="594"/>
      <c r="S276" s="594"/>
      <c r="T276" s="594"/>
      <c r="U276" s="594"/>
      <c r="V276" s="595"/>
      <c r="W276" s="37" t="s">
        <v>73</v>
      </c>
      <c r="X276" s="577">
        <f>IFERROR(X273/H273,"0")+IFERROR(X274/H274,"0")+IFERROR(X275/H275,"0")</f>
        <v>50</v>
      </c>
      <c r="Y276" s="577">
        <f>IFERROR(Y273/H273,"0")+IFERROR(Y274/H274,"0")+IFERROR(Y275/H275,"0")</f>
        <v>50</v>
      </c>
      <c r="Z276" s="577">
        <f>IFERROR(IF(Z273="",0,Z273),"0")+IFERROR(IF(Z274="",0,Z274),"0")+IFERROR(IF(Z275="",0,Z275),"0")</f>
        <v>0.32550000000000001</v>
      </c>
      <c r="AA276" s="578"/>
      <c r="AB276" s="578"/>
      <c r="AC276" s="578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72</v>
      </c>
      <c r="Q277" s="594"/>
      <c r="R277" s="594"/>
      <c r="S277" s="594"/>
      <c r="T277" s="594"/>
      <c r="U277" s="594"/>
      <c r="V277" s="595"/>
      <c r="W277" s="37" t="s">
        <v>70</v>
      </c>
      <c r="X277" s="577">
        <f>IFERROR(SUM(X273:X275),"0")</f>
        <v>120</v>
      </c>
      <c r="Y277" s="577">
        <f>IFERROR(SUM(Y273:Y275),"0")</f>
        <v>120</v>
      </c>
      <c r="Z277" s="37"/>
      <c r="AA277" s="578"/>
      <c r="AB277" s="578"/>
      <c r="AC277" s="578"/>
    </row>
    <row r="278" spans="1:68" ht="16.5" customHeight="1" x14ac:dyDescent="0.25">
      <c r="A278" s="635" t="s">
        <v>445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570"/>
      <c r="AB278" s="570"/>
      <c r="AC278" s="570"/>
    </row>
    <row r="279" spans="1:68" ht="14.25" customHeight="1" x14ac:dyDescent="0.25">
      <c r="A279" s="587" t="s">
        <v>64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571"/>
      <c r="AB279" s="571"/>
      <c r="AC279" s="571"/>
    </row>
    <row r="280" spans="1:68" ht="27" customHeight="1" x14ac:dyDescent="0.25">
      <c r="A280" s="54" t="s">
        <v>446</v>
      </c>
      <c r="B280" s="54" t="s">
        <v>447</v>
      </c>
      <c r="C280" s="31">
        <v>4301031307</v>
      </c>
      <c r="D280" s="582">
        <v>4680115880344</v>
      </c>
      <c r="E280" s="583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72</v>
      </c>
      <c r="Q281" s="594"/>
      <c r="R281" s="594"/>
      <c r="S281" s="594"/>
      <c r="T281" s="594"/>
      <c r="U281" s="594"/>
      <c r="V281" s="595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72</v>
      </c>
      <c r="Q282" s="594"/>
      <c r="R282" s="594"/>
      <c r="S282" s="594"/>
      <c r="T282" s="594"/>
      <c r="U282" s="594"/>
      <c r="V282" s="595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customHeight="1" x14ac:dyDescent="0.25">
      <c r="A283" s="587" t="s">
        <v>74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571"/>
      <c r="AB283" s="571"/>
      <c r="AC283" s="571"/>
    </row>
    <row r="284" spans="1:68" ht="27" customHeight="1" x14ac:dyDescent="0.25">
      <c r="A284" s="54" t="s">
        <v>449</v>
      </c>
      <c r="B284" s="54" t="s">
        <v>450</v>
      </c>
      <c r="C284" s="31">
        <v>4301051782</v>
      </c>
      <c r="D284" s="582">
        <v>4680115884618</v>
      </c>
      <c r="E284" s="583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72</v>
      </c>
      <c r="Q285" s="594"/>
      <c r="R285" s="594"/>
      <c r="S285" s="594"/>
      <c r="T285" s="594"/>
      <c r="U285" s="594"/>
      <c r="V285" s="595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72</v>
      </c>
      <c r="Q286" s="594"/>
      <c r="R286" s="594"/>
      <c r="S286" s="594"/>
      <c r="T286" s="594"/>
      <c r="U286" s="594"/>
      <c r="V286" s="595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customHeight="1" x14ac:dyDescent="0.25">
      <c r="A287" s="635" t="s">
        <v>452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570"/>
      <c r="AB287" s="570"/>
      <c r="AC287" s="570"/>
    </row>
    <row r="288" spans="1:68" ht="14.25" customHeight="1" x14ac:dyDescent="0.25">
      <c r="A288" s="587" t="s">
        <v>103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571"/>
      <c r="AB288" s="571"/>
      <c r="AC288" s="571"/>
    </row>
    <row r="289" spans="1:68" ht="27" customHeight="1" x14ac:dyDescent="0.25">
      <c r="A289" s="54" t="s">
        <v>453</v>
      </c>
      <c r="B289" s="54" t="s">
        <v>454</v>
      </c>
      <c r="C289" s="31">
        <v>4301011662</v>
      </c>
      <c r="D289" s="582">
        <v>4680115883703</v>
      </c>
      <c r="E289" s="583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72</v>
      </c>
      <c r="Q290" s="594"/>
      <c r="R290" s="594"/>
      <c r="S290" s="594"/>
      <c r="T290" s="594"/>
      <c r="U290" s="594"/>
      <c r="V290" s="595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72</v>
      </c>
      <c r="Q291" s="594"/>
      <c r="R291" s="594"/>
      <c r="S291" s="594"/>
      <c r="T291" s="594"/>
      <c r="U291" s="594"/>
      <c r="V291" s="595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customHeight="1" x14ac:dyDescent="0.25">
      <c r="A292" s="635" t="s">
        <v>457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570"/>
      <c r="AB292" s="570"/>
      <c r="AC292" s="570"/>
    </row>
    <row r="293" spans="1:68" ht="14.25" customHeight="1" x14ac:dyDescent="0.25">
      <c r="A293" s="587" t="s">
        <v>103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571"/>
      <c r="AB293" s="571"/>
      <c r="AC293" s="571"/>
    </row>
    <row r="294" spans="1:68" ht="27" customHeight="1" x14ac:dyDescent="0.25">
      <c r="A294" s="54" t="s">
        <v>458</v>
      </c>
      <c r="B294" s="54" t="s">
        <v>459</v>
      </c>
      <c r="C294" s="31">
        <v>4301012024</v>
      </c>
      <c r="D294" s="582">
        <v>4680115885615</v>
      </c>
      <c r="E294" s="583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461</v>
      </c>
      <c r="B295" s="54" t="s">
        <v>462</v>
      </c>
      <c r="C295" s="31">
        <v>4301011911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461</v>
      </c>
      <c r="B296" s="54" t="s">
        <v>465</v>
      </c>
      <c r="C296" s="31">
        <v>4301012016</v>
      </c>
      <c r="D296" s="582">
        <v>4680115885554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0</v>
      </c>
      <c r="Y296" s="576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2">
        <v>4680115885646</v>
      </c>
      <c r="E297" s="583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2">
        <v>4680115885622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2">
        <v>4680115885608</v>
      </c>
      <c r="E299" s="583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72</v>
      </c>
      <c r="Q300" s="594"/>
      <c r="R300" s="594"/>
      <c r="S300" s="594"/>
      <c r="T300" s="594"/>
      <c r="U300" s="594"/>
      <c r="V300" s="595"/>
      <c r="W300" s="37" t="s">
        <v>73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72</v>
      </c>
      <c r="Q301" s="594"/>
      <c r="R301" s="594"/>
      <c r="S301" s="594"/>
      <c r="T301" s="594"/>
      <c r="U301" s="594"/>
      <c r="V301" s="595"/>
      <c r="W301" s="37" t="s">
        <v>70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customHeight="1" x14ac:dyDescent="0.25">
      <c r="A302" s="587" t="s">
        <v>64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571"/>
      <c r="AB302" s="571"/>
      <c r="AC302" s="571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2">
        <v>4607091387193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2">
        <v>4607091387230</v>
      </c>
      <c r="E304" s="583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82">
        <v>4607091387292</v>
      </c>
      <c r="E305" s="583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2">
        <v>4607091387285</v>
      </c>
      <c r="E306" s="583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2">
        <v>4607091389845</v>
      </c>
      <c r="E307" s="583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82">
        <v>4680115882881</v>
      </c>
      <c r="E308" s="583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2">
        <v>4607091383836</v>
      </c>
      <c r="E309" s="583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4"/>
      <c r="V309" s="34"/>
      <c r="W309" s="35" t="s">
        <v>70</v>
      </c>
      <c r="X309" s="575">
        <v>18</v>
      </c>
      <c r="Y309" s="576">
        <f t="shared" si="53"/>
        <v>18</v>
      </c>
      <c r="Z309" s="36">
        <f>IFERROR(IF(Y309=0,"",ROUNDUP(Y309/H309,0)*0.00651),"")</f>
        <v>6.5100000000000005E-2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20.279999999999998</v>
      </c>
      <c r="BN309" s="64">
        <f t="shared" si="55"/>
        <v>20.279999999999998</v>
      </c>
      <c r="BO309" s="64">
        <f t="shared" si="56"/>
        <v>5.4945054945054951E-2</v>
      </c>
      <c r="BP309" s="64">
        <f t="shared" si="57"/>
        <v>5.4945054945054951E-2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72</v>
      </c>
      <c r="Q310" s="594"/>
      <c r="R310" s="594"/>
      <c r="S310" s="594"/>
      <c r="T310" s="594"/>
      <c r="U310" s="594"/>
      <c r="V310" s="595"/>
      <c r="W310" s="37" t="s">
        <v>73</v>
      </c>
      <c r="X310" s="577">
        <f>IFERROR(X303/H303,"0")+IFERROR(X304/H304,"0")+IFERROR(X305/H305,"0")+IFERROR(X306/H306,"0")+IFERROR(X307/H307,"0")+IFERROR(X308/H308,"0")+IFERROR(X309/H309,"0")</f>
        <v>10</v>
      </c>
      <c r="Y310" s="577">
        <f>IFERROR(Y303/H303,"0")+IFERROR(Y304/H304,"0")+IFERROR(Y305/H305,"0")+IFERROR(Y306/H306,"0")+IFERROR(Y307/H307,"0")+IFERROR(Y308/H308,"0")+IFERROR(Y309/H309,"0")</f>
        <v>10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6.5100000000000005E-2</v>
      </c>
      <c r="AA310" s="578"/>
      <c r="AB310" s="578"/>
      <c r="AC310" s="578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72</v>
      </c>
      <c r="Q311" s="594"/>
      <c r="R311" s="594"/>
      <c r="S311" s="594"/>
      <c r="T311" s="594"/>
      <c r="U311" s="594"/>
      <c r="V311" s="595"/>
      <c r="W311" s="37" t="s">
        <v>70</v>
      </c>
      <c r="X311" s="577">
        <f>IFERROR(SUM(X303:X309),"0")</f>
        <v>18</v>
      </c>
      <c r="Y311" s="577">
        <f>IFERROR(SUM(Y303:Y309),"0")</f>
        <v>18</v>
      </c>
      <c r="Z311" s="37"/>
      <c r="AA311" s="578"/>
      <c r="AB311" s="578"/>
      <c r="AC311" s="578"/>
    </row>
    <row r="312" spans="1:68" ht="14.25" customHeight="1" x14ac:dyDescent="0.25">
      <c r="A312" s="587" t="s">
        <v>74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571"/>
      <c r="AB312" s="571"/>
      <c r="AC312" s="571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2">
        <v>4607091387766</v>
      </c>
      <c r="E313" s="583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82">
        <v>4607091387957</v>
      </c>
      <c r="E314" s="583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82">
        <v>4607091387964</v>
      </c>
      <c r="E315" s="583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2">
        <v>4680115884588</v>
      </c>
      <c r="E316" s="583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82">
        <v>4607091387513</v>
      </c>
      <c r="E317" s="583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72</v>
      </c>
      <c r="Q318" s="594"/>
      <c r="R318" s="594"/>
      <c r="S318" s="594"/>
      <c r="T318" s="594"/>
      <c r="U318" s="594"/>
      <c r="V318" s="595"/>
      <c r="W318" s="37" t="s">
        <v>73</v>
      </c>
      <c r="X318" s="577">
        <f>IFERROR(X313/H313,"0")+IFERROR(X314/H314,"0")+IFERROR(X315/H315,"0")+IFERROR(X316/H316,"0")+IFERROR(X317/H317,"0")</f>
        <v>0</v>
      </c>
      <c r="Y318" s="577">
        <f>IFERROR(Y313/H313,"0")+IFERROR(Y314/H314,"0")+IFERROR(Y315/H315,"0")+IFERROR(Y316/H316,"0")+IFERROR(Y317/H317,"0")</f>
        <v>0</v>
      </c>
      <c r="Z318" s="577">
        <f>IFERROR(IF(Z313="",0,Z313),"0")+IFERROR(IF(Z314="",0,Z314),"0")+IFERROR(IF(Z315="",0,Z315),"0")+IFERROR(IF(Z316="",0,Z316),"0")+IFERROR(IF(Z317="",0,Z317),"0")</f>
        <v>0</v>
      </c>
      <c r="AA318" s="578"/>
      <c r="AB318" s="578"/>
      <c r="AC318" s="578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72</v>
      </c>
      <c r="Q319" s="594"/>
      <c r="R319" s="594"/>
      <c r="S319" s="594"/>
      <c r="T319" s="594"/>
      <c r="U319" s="594"/>
      <c r="V319" s="595"/>
      <c r="W319" s="37" t="s">
        <v>70</v>
      </c>
      <c r="X319" s="577">
        <f>IFERROR(SUM(X313:X317),"0")</f>
        <v>0</v>
      </c>
      <c r="Y319" s="577">
        <f>IFERROR(SUM(Y313:Y317),"0")</f>
        <v>0</v>
      </c>
      <c r="Z319" s="37"/>
      <c r="AA319" s="578"/>
      <c r="AB319" s="578"/>
      <c r="AC319" s="578"/>
    </row>
    <row r="320" spans="1:68" ht="14.25" customHeight="1" x14ac:dyDescent="0.25">
      <c r="A320" s="587" t="s">
        <v>172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571"/>
      <c r="AB320" s="571"/>
      <c r="AC320" s="571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2">
        <v>4607091380880</v>
      </c>
      <c r="E321" s="583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20</v>
      </c>
      <c r="Y321" s="576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21.235714285714284</v>
      </c>
      <c r="BN321" s="64">
        <f>IFERROR(Y321*I321/H321,"0")</f>
        <v>26.757000000000001</v>
      </c>
      <c r="BO321" s="64">
        <f>IFERROR(1/J321*(X321/H321),"0")</f>
        <v>3.7202380952380952E-2</v>
      </c>
      <c r="BP321" s="64">
        <f>IFERROR(1/J321*(Y321/H321),"0")</f>
        <v>4.6875E-2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2">
        <v>4607091384482</v>
      </c>
      <c r="E322" s="583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400</v>
      </c>
      <c r="Y322" s="576">
        <f>IFERROR(IF(X322="",0,CEILING((X322/$H322),1)*$H322),"")</f>
        <v>405.59999999999997</v>
      </c>
      <c r="Z322" s="36">
        <f>IFERROR(IF(Y322=0,"",ROUNDUP(Y322/H322,0)*0.01898),"")</f>
        <v>0.98696000000000006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426.6153846153847</v>
      </c>
      <c r="BN322" s="64">
        <f>IFERROR(Y322*I322/H322,"0")</f>
        <v>432.58800000000002</v>
      </c>
      <c r="BO322" s="64">
        <f>IFERROR(1/J322*(X322/H322),"0")</f>
        <v>0.80128205128205132</v>
      </c>
      <c r="BP322" s="64">
        <f>IFERROR(1/J322*(Y322/H322),"0")</f>
        <v>0.8125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2">
        <v>4607091380897</v>
      </c>
      <c r="E323" s="583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4"/>
      <c r="V323" s="34"/>
      <c r="W323" s="35" t="s">
        <v>70</v>
      </c>
      <c r="X323" s="575">
        <v>20</v>
      </c>
      <c r="Y323" s="576">
        <f>IFERROR(IF(X323="",0,CEILING((X323/$H323),1)*$H323),"")</f>
        <v>25.200000000000003</v>
      </c>
      <c r="Z323" s="36">
        <f>IFERROR(IF(Y323=0,"",ROUNDUP(Y323/H323,0)*0.01898),"")</f>
        <v>5.6940000000000004E-2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21.235714285714284</v>
      </c>
      <c r="BN323" s="64">
        <f>IFERROR(Y323*I323/H323,"0")</f>
        <v>26.757000000000001</v>
      </c>
      <c r="BO323" s="64">
        <f>IFERROR(1/J323*(X323/H323),"0")</f>
        <v>3.7202380952380952E-2</v>
      </c>
      <c r="BP323" s="64">
        <f>IFERROR(1/J323*(Y323/H323),"0")</f>
        <v>4.6875E-2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72</v>
      </c>
      <c r="Q324" s="594"/>
      <c r="R324" s="594"/>
      <c r="S324" s="594"/>
      <c r="T324" s="594"/>
      <c r="U324" s="594"/>
      <c r="V324" s="595"/>
      <c r="W324" s="37" t="s">
        <v>73</v>
      </c>
      <c r="X324" s="577">
        <f>IFERROR(X321/H321,"0")+IFERROR(X322/H322,"0")+IFERROR(X323/H323,"0")</f>
        <v>56.043956043956044</v>
      </c>
      <c r="Y324" s="577">
        <f>IFERROR(Y321/H321,"0")+IFERROR(Y322/H322,"0")+IFERROR(Y323/H323,"0")</f>
        <v>58</v>
      </c>
      <c r="Z324" s="577">
        <f>IFERROR(IF(Z321="",0,Z321),"0")+IFERROR(IF(Z322="",0,Z322),"0")+IFERROR(IF(Z323="",0,Z323),"0")</f>
        <v>1.10084</v>
      </c>
      <c r="AA324" s="578"/>
      <c r="AB324" s="578"/>
      <c r="AC324" s="578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72</v>
      </c>
      <c r="Q325" s="594"/>
      <c r="R325" s="594"/>
      <c r="S325" s="594"/>
      <c r="T325" s="594"/>
      <c r="U325" s="594"/>
      <c r="V325" s="595"/>
      <c r="W325" s="37" t="s">
        <v>70</v>
      </c>
      <c r="X325" s="577">
        <f>IFERROR(SUM(X321:X323),"0")</f>
        <v>440</v>
      </c>
      <c r="Y325" s="577">
        <f>IFERROR(SUM(Y321:Y323),"0")</f>
        <v>455.99999999999994</v>
      </c>
      <c r="Z325" s="37"/>
      <c r="AA325" s="578"/>
      <c r="AB325" s="578"/>
      <c r="AC325" s="578"/>
    </row>
    <row r="326" spans="1:68" ht="14.25" customHeight="1" x14ac:dyDescent="0.25">
      <c r="A326" s="587" t="s">
        <v>95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571"/>
      <c r="AB326" s="571"/>
      <c r="AC326" s="571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82">
        <v>4607091388381</v>
      </c>
      <c r="E327" s="583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5" t="s">
        <v>522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82">
        <v>4680115886476</v>
      </c>
      <c r="E328" s="583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0" t="s">
        <v>526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82">
        <v>4607091388374</v>
      </c>
      <c r="E329" s="583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0" t="s">
        <v>530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2">
        <v>4607091383102</v>
      </c>
      <c r="E330" s="583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2">
        <v>4607091388404</v>
      </c>
      <c r="E331" s="583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72</v>
      </c>
      <c r="Q332" s="594"/>
      <c r="R332" s="594"/>
      <c r="S332" s="594"/>
      <c r="T332" s="594"/>
      <c r="U332" s="594"/>
      <c r="V332" s="595"/>
      <c r="W332" s="37" t="s">
        <v>73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72</v>
      </c>
      <c r="Q333" s="594"/>
      <c r="R333" s="594"/>
      <c r="S333" s="594"/>
      <c r="T333" s="594"/>
      <c r="U333" s="594"/>
      <c r="V333" s="595"/>
      <c r="W333" s="37" t="s">
        <v>70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customHeight="1" x14ac:dyDescent="0.25">
      <c r="A334" s="587" t="s">
        <v>536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571"/>
      <c r="AB334" s="571"/>
      <c r="AC334" s="571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2">
        <v>4680115881808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82">
        <v>4680115881822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2">
        <v>4680115880016</v>
      </c>
      <c r="E337" s="583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72</v>
      </c>
      <c r="Q338" s="594"/>
      <c r="R338" s="594"/>
      <c r="S338" s="594"/>
      <c r="T338" s="594"/>
      <c r="U338" s="594"/>
      <c r="V338" s="595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72</v>
      </c>
      <c r="Q339" s="594"/>
      <c r="R339" s="594"/>
      <c r="S339" s="594"/>
      <c r="T339" s="594"/>
      <c r="U339" s="594"/>
      <c r="V339" s="595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customHeight="1" x14ac:dyDescent="0.25">
      <c r="A340" s="635" t="s">
        <v>545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570"/>
      <c r="AB340" s="570"/>
      <c r="AC340" s="570"/>
    </row>
    <row r="341" spans="1:68" ht="14.25" customHeight="1" x14ac:dyDescent="0.25">
      <c r="A341" s="587" t="s">
        <v>74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571"/>
      <c r="AB341" s="571"/>
      <c r="AC341" s="571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2">
        <v>4607091387919</v>
      </c>
      <c r="E342" s="583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2">
        <v>4680115883604</v>
      </c>
      <c r="E343" s="583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2">
        <v>4680115883567</v>
      </c>
      <c r="E344" s="583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4"/>
      <c r="V344" s="34"/>
      <c r="W344" s="35" t="s">
        <v>70</v>
      </c>
      <c r="X344" s="575">
        <v>175</v>
      </c>
      <c r="Y344" s="576">
        <f>IFERROR(IF(X344="",0,CEILING((X344/$H344),1)*$H344),"")</f>
        <v>176.4</v>
      </c>
      <c r="Z344" s="36">
        <f>IFERROR(IF(Y344=0,"",ROUNDUP(Y344/H344,0)*0.00651),"")</f>
        <v>0.54683999999999999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195</v>
      </c>
      <c r="BN344" s="64">
        <f>IFERROR(Y344*I344/H344,"0")</f>
        <v>196.56</v>
      </c>
      <c r="BO344" s="64">
        <f>IFERROR(1/J344*(X344/H344),"0")</f>
        <v>0.45787545787545786</v>
      </c>
      <c r="BP344" s="64">
        <f>IFERROR(1/J344*(Y344/H344),"0")</f>
        <v>0.46153846153846156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72</v>
      </c>
      <c r="Q345" s="594"/>
      <c r="R345" s="594"/>
      <c r="S345" s="594"/>
      <c r="T345" s="594"/>
      <c r="U345" s="594"/>
      <c r="V345" s="595"/>
      <c r="W345" s="37" t="s">
        <v>73</v>
      </c>
      <c r="X345" s="577">
        <f>IFERROR(X342/H342,"0")+IFERROR(X343/H343,"0")+IFERROR(X344/H344,"0")</f>
        <v>83.333333333333329</v>
      </c>
      <c r="Y345" s="577">
        <f>IFERROR(Y342/H342,"0")+IFERROR(Y343/H343,"0")+IFERROR(Y344/H344,"0")</f>
        <v>84</v>
      </c>
      <c r="Z345" s="577">
        <f>IFERROR(IF(Z342="",0,Z342),"0")+IFERROR(IF(Z343="",0,Z343),"0")+IFERROR(IF(Z344="",0,Z344),"0")</f>
        <v>0.54683999999999999</v>
      </c>
      <c r="AA345" s="578"/>
      <c r="AB345" s="578"/>
      <c r="AC345" s="578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72</v>
      </c>
      <c r="Q346" s="594"/>
      <c r="R346" s="594"/>
      <c r="S346" s="594"/>
      <c r="T346" s="594"/>
      <c r="U346" s="594"/>
      <c r="V346" s="595"/>
      <c r="W346" s="37" t="s">
        <v>70</v>
      </c>
      <c r="X346" s="577">
        <f>IFERROR(SUM(X342:X344),"0")</f>
        <v>175</v>
      </c>
      <c r="Y346" s="577">
        <f>IFERROR(SUM(Y342:Y344),"0")</f>
        <v>176.4</v>
      </c>
      <c r="Z346" s="37"/>
      <c r="AA346" s="578"/>
      <c r="AB346" s="578"/>
      <c r="AC346" s="578"/>
    </row>
    <row r="347" spans="1:68" ht="27.75" customHeight="1" x14ac:dyDescent="0.2">
      <c r="A347" s="618" t="s">
        <v>555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48"/>
      <c r="AB347" s="48"/>
      <c r="AC347" s="48"/>
    </row>
    <row r="348" spans="1:68" ht="16.5" customHeight="1" x14ac:dyDescent="0.25">
      <c r="A348" s="635" t="s">
        <v>556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570"/>
      <c r="AB348" s="570"/>
      <c r="AC348" s="570"/>
    </row>
    <row r="349" spans="1:68" ht="14.25" customHeight="1" x14ac:dyDescent="0.25">
      <c r="A349" s="587" t="s">
        <v>103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2">
        <v>4680115884847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2100</v>
      </c>
      <c r="Y350" s="576">
        <f t="shared" ref="Y350:Y356" si="58">IFERROR(IF(X350="",0,CEILING((X350/$H350),1)*$H350),"")</f>
        <v>2100</v>
      </c>
      <c r="Z350" s="36">
        <f>IFERROR(IF(Y350=0,"",ROUNDUP(Y350/H350,0)*0.02175),"")</f>
        <v>3.0449999999999999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2167.1999999999998</v>
      </c>
      <c r="BN350" s="64">
        <f t="shared" ref="BN350:BN356" si="60">IFERROR(Y350*I350/H350,"0")</f>
        <v>2167.1999999999998</v>
      </c>
      <c r="BO350" s="64">
        <f t="shared" ref="BO350:BO356" si="61">IFERROR(1/J350*(X350/H350),"0")</f>
        <v>2.9166666666666665</v>
      </c>
      <c r="BP350" s="64">
        <f t="shared" ref="BP350:BP356" si="62">IFERROR(1/J350*(Y350/H350),"0")</f>
        <v>2.9166666666666665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2">
        <v>4680115884854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900</v>
      </c>
      <c r="Y351" s="576">
        <f t="shared" si="58"/>
        <v>900</v>
      </c>
      <c r="Z351" s="36">
        <f>IFERROR(IF(Y351=0,"",ROUNDUP(Y351/H351,0)*0.02175),"")</f>
        <v>1.3049999999999999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928.8</v>
      </c>
      <c r="BN351" s="64">
        <f t="shared" si="60"/>
        <v>928.8</v>
      </c>
      <c r="BO351" s="64">
        <f t="shared" si="61"/>
        <v>1.25</v>
      </c>
      <c r="BP351" s="64">
        <f t="shared" si="62"/>
        <v>1.25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6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1000</v>
      </c>
      <c r="Y352" s="576">
        <f t="shared" si="58"/>
        <v>1005</v>
      </c>
      <c r="Z352" s="36">
        <f>IFERROR(IF(Y352=0,"",ROUNDUP(Y352/H352,0)*0.02175),"")</f>
        <v>1.4572499999999999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1032</v>
      </c>
      <c r="BN352" s="64">
        <f t="shared" si="60"/>
        <v>1037.1600000000001</v>
      </c>
      <c r="BO352" s="64">
        <f t="shared" si="61"/>
        <v>1.3888888888888888</v>
      </c>
      <c r="BP352" s="64">
        <f t="shared" si="62"/>
        <v>1.3958333333333333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2">
        <v>4607091383997</v>
      </c>
      <c r="E353" s="583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400</v>
      </c>
      <c r="Y353" s="576">
        <f t="shared" si="58"/>
        <v>405</v>
      </c>
      <c r="Z353" s="36">
        <f>IFERROR(IF(Y353=0,"",ROUNDUP(Y353/H353,0)*0.02175),"")</f>
        <v>0.58724999999999994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412.8</v>
      </c>
      <c r="BN353" s="64">
        <f t="shared" si="60"/>
        <v>417.96000000000004</v>
      </c>
      <c r="BO353" s="64">
        <f t="shared" si="61"/>
        <v>0.55555555555555558</v>
      </c>
      <c r="BP353" s="64">
        <f t="shared" si="62"/>
        <v>0.5625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82">
        <v>4680115882638</v>
      </c>
      <c r="E354" s="583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82">
        <v>4680115884922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2">
        <v>4680115884861</v>
      </c>
      <c r="E356" s="583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4"/>
      <c r="V356" s="34"/>
      <c r="W356" s="35" t="s">
        <v>70</v>
      </c>
      <c r="X356" s="575">
        <v>15</v>
      </c>
      <c r="Y356" s="576">
        <f t="shared" si="58"/>
        <v>15</v>
      </c>
      <c r="Z356" s="36">
        <f>IFERROR(IF(Y356=0,"",ROUNDUP(Y356/H356,0)*0.00902),"")</f>
        <v>2.7060000000000001E-2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15.63</v>
      </c>
      <c r="BN356" s="64">
        <f t="shared" si="60"/>
        <v>15.63</v>
      </c>
      <c r="BO356" s="64">
        <f t="shared" si="61"/>
        <v>2.2727272727272728E-2</v>
      </c>
      <c r="BP356" s="64">
        <f t="shared" si="62"/>
        <v>2.2727272727272728E-2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72</v>
      </c>
      <c r="Q357" s="594"/>
      <c r="R357" s="594"/>
      <c r="S357" s="594"/>
      <c r="T357" s="594"/>
      <c r="U357" s="594"/>
      <c r="V357" s="595"/>
      <c r="W357" s="37" t="s">
        <v>73</v>
      </c>
      <c r="X357" s="577">
        <f>IFERROR(X350/H350,"0")+IFERROR(X351/H351,"0")+IFERROR(X352/H352,"0")+IFERROR(X353/H353,"0")+IFERROR(X354/H354,"0")+IFERROR(X355/H355,"0")+IFERROR(X356/H356,"0")</f>
        <v>296.33333333333337</v>
      </c>
      <c r="Y357" s="577">
        <f>IFERROR(Y350/H350,"0")+IFERROR(Y351/H351,"0")+IFERROR(Y352/H352,"0")+IFERROR(Y353/H353,"0")+IFERROR(Y354/H354,"0")+IFERROR(Y355/H355,"0")+IFERROR(Y356/H356,"0")</f>
        <v>297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6.4215599999999995</v>
      </c>
      <c r="AA357" s="578"/>
      <c r="AB357" s="578"/>
      <c r="AC357" s="578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72</v>
      </c>
      <c r="Q358" s="594"/>
      <c r="R358" s="594"/>
      <c r="S358" s="594"/>
      <c r="T358" s="594"/>
      <c r="U358" s="594"/>
      <c r="V358" s="595"/>
      <c r="W358" s="37" t="s">
        <v>70</v>
      </c>
      <c r="X358" s="577">
        <f>IFERROR(SUM(X350:X356),"0")</f>
        <v>4415</v>
      </c>
      <c r="Y358" s="577">
        <f>IFERROR(SUM(Y350:Y356),"0")</f>
        <v>4425</v>
      </c>
      <c r="Z358" s="37"/>
      <c r="AA358" s="578"/>
      <c r="AB358" s="578"/>
      <c r="AC358" s="578"/>
    </row>
    <row r="359" spans="1:68" ht="14.25" customHeight="1" x14ac:dyDescent="0.25">
      <c r="A359" s="587" t="s">
        <v>137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2">
        <v>4607091383980</v>
      </c>
      <c r="E360" s="583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900</v>
      </c>
      <c r="Y360" s="576">
        <f>IFERROR(IF(X360="",0,CEILING((X360/$H360),1)*$H360),"")</f>
        <v>900</v>
      </c>
      <c r="Z360" s="36">
        <f>IFERROR(IF(Y360=0,"",ROUNDUP(Y360/H360,0)*0.02175),"")</f>
        <v>1.3049999999999999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928.8</v>
      </c>
      <c r="BN360" s="64">
        <f>IFERROR(Y360*I360/H360,"0")</f>
        <v>928.8</v>
      </c>
      <c r="BO360" s="64">
        <f>IFERROR(1/J360*(X360/H360),"0")</f>
        <v>1.25</v>
      </c>
      <c r="BP360" s="64">
        <f>IFERROR(1/J360*(Y360/H360),"0")</f>
        <v>1.25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2">
        <v>4607091384178</v>
      </c>
      <c r="E361" s="583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4"/>
      <c r="V361" s="34"/>
      <c r="W361" s="35" t="s">
        <v>70</v>
      </c>
      <c r="X361" s="575">
        <v>8</v>
      </c>
      <c r="Y361" s="576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72</v>
      </c>
      <c r="Q362" s="594"/>
      <c r="R362" s="594"/>
      <c r="S362" s="594"/>
      <c r="T362" s="594"/>
      <c r="U362" s="594"/>
      <c r="V362" s="595"/>
      <c r="W362" s="37" t="s">
        <v>73</v>
      </c>
      <c r="X362" s="577">
        <f>IFERROR(X360/H360,"0")+IFERROR(X361/H361,"0")</f>
        <v>62</v>
      </c>
      <c r="Y362" s="577">
        <f>IFERROR(Y360/H360,"0")+IFERROR(Y361/H361,"0")</f>
        <v>62</v>
      </c>
      <c r="Z362" s="577">
        <f>IFERROR(IF(Z360="",0,Z360),"0")+IFERROR(IF(Z361="",0,Z361),"0")</f>
        <v>1.32304</v>
      </c>
      <c r="AA362" s="578"/>
      <c r="AB362" s="578"/>
      <c r="AC362" s="578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72</v>
      </c>
      <c r="Q363" s="594"/>
      <c r="R363" s="594"/>
      <c r="S363" s="594"/>
      <c r="T363" s="594"/>
      <c r="U363" s="594"/>
      <c r="V363" s="595"/>
      <c r="W363" s="37" t="s">
        <v>70</v>
      </c>
      <c r="X363" s="577">
        <f>IFERROR(SUM(X360:X361),"0")</f>
        <v>908</v>
      </c>
      <c r="Y363" s="577">
        <f>IFERROR(SUM(Y360:Y361),"0")</f>
        <v>908</v>
      </c>
      <c r="Z363" s="37"/>
      <c r="AA363" s="578"/>
      <c r="AB363" s="578"/>
      <c r="AC363" s="578"/>
    </row>
    <row r="364" spans="1:68" ht="14.25" customHeight="1" x14ac:dyDescent="0.25">
      <c r="A364" s="587" t="s">
        <v>74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571"/>
      <c r="AB364" s="571"/>
      <c r="AC364" s="571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82">
        <v>4607091383928</v>
      </c>
      <c r="E365" s="583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2">
        <v>4607091384260</v>
      </c>
      <c r="E366" s="583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4"/>
      <c r="V366" s="34"/>
      <c r="W366" s="35" t="s">
        <v>70</v>
      </c>
      <c r="X366" s="575">
        <v>30</v>
      </c>
      <c r="Y366" s="576">
        <f>IFERROR(IF(X366="",0,CEILING((X366/$H366),1)*$H366),"")</f>
        <v>36</v>
      </c>
      <c r="Z366" s="36">
        <f>IFERROR(IF(Y366=0,"",ROUNDUP(Y366/H366,0)*0.01898),"")</f>
        <v>7.5920000000000001E-2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31.73</v>
      </c>
      <c r="BN366" s="64">
        <f>IFERROR(Y366*I366/H366,"0")</f>
        <v>38.076000000000001</v>
      </c>
      <c r="BO366" s="64">
        <f>IFERROR(1/J366*(X366/H366),"0")</f>
        <v>5.2083333333333336E-2</v>
      </c>
      <c r="BP366" s="64">
        <f>IFERROR(1/J366*(Y366/H366),"0")</f>
        <v>6.25E-2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72</v>
      </c>
      <c r="Q367" s="594"/>
      <c r="R367" s="594"/>
      <c r="S367" s="594"/>
      <c r="T367" s="594"/>
      <c r="U367" s="594"/>
      <c r="V367" s="595"/>
      <c r="W367" s="37" t="s">
        <v>73</v>
      </c>
      <c r="X367" s="577">
        <f>IFERROR(X365/H365,"0")+IFERROR(X366/H366,"0")</f>
        <v>3.3333333333333335</v>
      </c>
      <c r="Y367" s="577">
        <f>IFERROR(Y365/H365,"0")+IFERROR(Y366/H366,"0")</f>
        <v>4</v>
      </c>
      <c r="Z367" s="577">
        <f>IFERROR(IF(Z365="",0,Z365),"0")+IFERROR(IF(Z366="",0,Z366),"0")</f>
        <v>7.5920000000000001E-2</v>
      </c>
      <c r="AA367" s="578"/>
      <c r="AB367" s="578"/>
      <c r="AC367" s="578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72</v>
      </c>
      <c r="Q368" s="594"/>
      <c r="R368" s="594"/>
      <c r="S368" s="594"/>
      <c r="T368" s="594"/>
      <c r="U368" s="594"/>
      <c r="V368" s="595"/>
      <c r="W368" s="37" t="s">
        <v>70</v>
      </c>
      <c r="X368" s="577">
        <f>IFERROR(SUM(X365:X366),"0")</f>
        <v>30</v>
      </c>
      <c r="Y368" s="577">
        <f>IFERROR(SUM(Y365:Y366),"0")</f>
        <v>36</v>
      </c>
      <c r="Z368" s="37"/>
      <c r="AA368" s="578"/>
      <c r="AB368" s="578"/>
      <c r="AC368" s="578"/>
    </row>
    <row r="369" spans="1:68" ht="14.25" customHeight="1" x14ac:dyDescent="0.25">
      <c r="A369" s="587" t="s">
        <v>172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571"/>
      <c r="AB369" s="571"/>
      <c r="AC369" s="571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2">
        <v>4607091384673</v>
      </c>
      <c r="E370" s="583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4"/>
      <c r="V370" s="34"/>
      <c r="W370" s="35" t="s">
        <v>70</v>
      </c>
      <c r="X370" s="575">
        <v>70</v>
      </c>
      <c r="Y370" s="576">
        <f>IFERROR(IF(X370="",0,CEILING((X370/$H370),1)*$H370),"")</f>
        <v>72</v>
      </c>
      <c r="Z370" s="36">
        <f>IFERROR(IF(Y370=0,"",ROUNDUP(Y370/H370,0)*0.01898),"")</f>
        <v>0.15184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74.036666666666676</v>
      </c>
      <c r="BN370" s="64">
        <f>IFERROR(Y370*I370/H370,"0")</f>
        <v>76.152000000000001</v>
      </c>
      <c r="BO370" s="64">
        <f>IFERROR(1/J370*(X370/H370),"0")</f>
        <v>0.12152777777777778</v>
      </c>
      <c r="BP370" s="64">
        <f>IFERROR(1/J370*(Y370/H370),"0")</f>
        <v>0.125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72</v>
      </c>
      <c r="Q371" s="594"/>
      <c r="R371" s="594"/>
      <c r="S371" s="594"/>
      <c r="T371" s="594"/>
      <c r="U371" s="594"/>
      <c r="V371" s="595"/>
      <c r="W371" s="37" t="s">
        <v>73</v>
      </c>
      <c r="X371" s="577">
        <f>IFERROR(X370/H370,"0")</f>
        <v>7.7777777777777777</v>
      </c>
      <c r="Y371" s="577">
        <f>IFERROR(Y370/H370,"0")</f>
        <v>8</v>
      </c>
      <c r="Z371" s="577">
        <f>IFERROR(IF(Z370="",0,Z370),"0")</f>
        <v>0.15184</v>
      </c>
      <c r="AA371" s="578"/>
      <c r="AB371" s="578"/>
      <c r="AC371" s="578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72</v>
      </c>
      <c r="Q372" s="594"/>
      <c r="R372" s="594"/>
      <c r="S372" s="594"/>
      <c r="T372" s="594"/>
      <c r="U372" s="594"/>
      <c r="V372" s="595"/>
      <c r="W372" s="37" t="s">
        <v>70</v>
      </c>
      <c r="X372" s="577">
        <f>IFERROR(SUM(X370:X370),"0")</f>
        <v>70</v>
      </c>
      <c r="Y372" s="577">
        <f>IFERROR(SUM(Y370:Y370),"0")</f>
        <v>72</v>
      </c>
      <c r="Z372" s="37"/>
      <c r="AA372" s="578"/>
      <c r="AB372" s="578"/>
      <c r="AC372" s="578"/>
    </row>
    <row r="373" spans="1:68" ht="16.5" customHeight="1" x14ac:dyDescent="0.25">
      <c r="A373" s="635" t="s">
        <v>590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570"/>
      <c r="AB373" s="570"/>
      <c r="AC373" s="570"/>
    </row>
    <row r="374" spans="1:68" ht="14.25" customHeight="1" x14ac:dyDescent="0.25">
      <c r="A374" s="587" t="s">
        <v>103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571"/>
      <c r="AB374" s="571"/>
      <c r="AC374" s="571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82">
        <v>4680115881907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2">
        <v>4680115884892</v>
      </c>
      <c r="E376" s="583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2">
        <v>4680115884885</v>
      </c>
      <c r="E377" s="583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82">
        <v>4680115884908</v>
      </c>
      <c r="E378" s="583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72</v>
      </c>
      <c r="Q379" s="594"/>
      <c r="R379" s="594"/>
      <c r="S379" s="594"/>
      <c r="T379" s="594"/>
      <c r="U379" s="594"/>
      <c r="V379" s="595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72</v>
      </c>
      <c r="Q380" s="594"/>
      <c r="R380" s="594"/>
      <c r="S380" s="594"/>
      <c r="T380" s="594"/>
      <c r="U380" s="594"/>
      <c r="V380" s="595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customHeight="1" x14ac:dyDescent="0.25">
      <c r="A381" s="587" t="s">
        <v>64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571"/>
      <c r="AB381" s="571"/>
      <c r="AC381" s="571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82">
        <v>4607091384802</v>
      </c>
      <c r="E382" s="583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72</v>
      </c>
      <c r="Q383" s="594"/>
      <c r="R383" s="594"/>
      <c r="S383" s="594"/>
      <c r="T383" s="594"/>
      <c r="U383" s="594"/>
      <c r="V383" s="595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72</v>
      </c>
      <c r="Q384" s="594"/>
      <c r="R384" s="594"/>
      <c r="S384" s="594"/>
      <c r="T384" s="594"/>
      <c r="U384" s="594"/>
      <c r="V384" s="595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customHeight="1" x14ac:dyDescent="0.25">
      <c r="A385" s="587" t="s">
        <v>74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571"/>
      <c r="AB385" s="571"/>
      <c r="AC385" s="571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2">
        <v>4607091384246</v>
      </c>
      <c r="E386" s="583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2">
        <v>4607091384253</v>
      </c>
      <c r="E387" s="583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72</v>
      </c>
      <c r="Q388" s="594"/>
      <c r="R388" s="594"/>
      <c r="S388" s="594"/>
      <c r="T388" s="594"/>
      <c r="U388" s="594"/>
      <c r="V388" s="595"/>
      <c r="W388" s="37" t="s">
        <v>73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72</v>
      </c>
      <c r="Q389" s="594"/>
      <c r="R389" s="594"/>
      <c r="S389" s="594"/>
      <c r="T389" s="594"/>
      <c r="U389" s="594"/>
      <c r="V389" s="595"/>
      <c r="W389" s="37" t="s">
        <v>70</v>
      </c>
      <c r="X389" s="577">
        <f>IFERROR(SUM(X386:X387),"0")</f>
        <v>0</v>
      </c>
      <c r="Y389" s="577">
        <f>IFERROR(SUM(Y386:Y387),"0")</f>
        <v>0</v>
      </c>
      <c r="Z389" s="37"/>
      <c r="AA389" s="578"/>
      <c r="AB389" s="578"/>
      <c r="AC389" s="578"/>
    </row>
    <row r="390" spans="1:68" ht="14.25" customHeight="1" x14ac:dyDescent="0.25">
      <c r="A390" s="587" t="s">
        <v>172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571"/>
      <c r="AB390" s="571"/>
      <c r="AC390" s="571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82">
        <v>4607091389357</v>
      </c>
      <c r="E391" s="583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72</v>
      </c>
      <c r="Q392" s="594"/>
      <c r="R392" s="594"/>
      <c r="S392" s="594"/>
      <c r="T392" s="594"/>
      <c r="U392" s="594"/>
      <c r="V392" s="595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72</v>
      </c>
      <c r="Q393" s="594"/>
      <c r="R393" s="594"/>
      <c r="S393" s="594"/>
      <c r="T393" s="594"/>
      <c r="U393" s="594"/>
      <c r="V393" s="595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customHeight="1" x14ac:dyDescent="0.2">
      <c r="A394" s="618" t="s">
        <v>612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48"/>
      <c r="AB394" s="48"/>
      <c r="AC394" s="48"/>
    </row>
    <row r="395" spans="1:68" ht="16.5" customHeight="1" x14ac:dyDescent="0.25">
      <c r="A395" s="635" t="s">
        <v>613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570"/>
      <c r="AB395" s="570"/>
      <c r="AC395" s="570"/>
    </row>
    <row r="396" spans="1:68" ht="14.25" customHeight="1" x14ac:dyDescent="0.25">
      <c r="A396" s="587" t="s">
        <v>64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571"/>
      <c r="AB396" s="571"/>
      <c r="AC396" s="571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2">
        <v>4680115886100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82">
        <v>4680115886117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2">
        <v>4680115886124</v>
      </c>
      <c r="E400" s="583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82">
        <v>4680115883147</v>
      </c>
      <c r="E401" s="583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2">
        <v>4607091384338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31.5</v>
      </c>
      <c r="Y402" s="576">
        <f t="shared" si="63"/>
        <v>31.5</v>
      </c>
      <c r="Z402" s="36">
        <f t="shared" si="68"/>
        <v>7.5300000000000006E-2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33.450000000000003</v>
      </c>
      <c r="BN402" s="64">
        <f t="shared" si="65"/>
        <v>33.450000000000003</v>
      </c>
      <c r="BO402" s="64">
        <f t="shared" si="66"/>
        <v>6.4102564102564111E-2</v>
      </c>
      <c r="BP402" s="64">
        <f t="shared" si="67"/>
        <v>6.4102564102564111E-2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2">
        <v>4607091389524</v>
      </c>
      <c r="E403" s="583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52.5</v>
      </c>
      <c r="Y403" s="576">
        <f t="shared" si="63"/>
        <v>52.5</v>
      </c>
      <c r="Z403" s="36">
        <f t="shared" si="68"/>
        <v>0.1255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55.75</v>
      </c>
      <c r="BN403" s="64">
        <f t="shared" si="65"/>
        <v>55.75</v>
      </c>
      <c r="BO403" s="64">
        <f t="shared" si="66"/>
        <v>0.10683760683760685</v>
      </c>
      <c r="BP403" s="64">
        <f t="shared" si="67"/>
        <v>0.10683760683760685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82">
        <v>4680115883161</v>
      </c>
      <c r="E404" s="583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2">
        <v>4607091389531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62.999999999999993</v>
      </c>
      <c r="Y405" s="576">
        <f t="shared" si="63"/>
        <v>63</v>
      </c>
      <c r="Z405" s="36">
        <f t="shared" si="68"/>
        <v>0.15060000000000001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66.899999999999991</v>
      </c>
      <c r="BN405" s="64">
        <f t="shared" si="65"/>
        <v>66.900000000000006</v>
      </c>
      <c r="BO405" s="64">
        <f t="shared" si="66"/>
        <v>0.12820512820512819</v>
      </c>
      <c r="BP405" s="64">
        <f t="shared" si="67"/>
        <v>0.12820512820512822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82">
        <v>4607091384345</v>
      </c>
      <c r="E406" s="583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72</v>
      </c>
      <c r="Q407" s="594"/>
      <c r="R407" s="594"/>
      <c r="S407" s="594"/>
      <c r="T407" s="594"/>
      <c r="U407" s="594"/>
      <c r="V407" s="595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70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70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0.35140000000000005</v>
      </c>
      <c r="AA407" s="578"/>
      <c r="AB407" s="578"/>
      <c r="AC407" s="578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72</v>
      </c>
      <c r="Q408" s="594"/>
      <c r="R408" s="594"/>
      <c r="S408" s="594"/>
      <c r="T408" s="594"/>
      <c r="U408" s="594"/>
      <c r="V408" s="595"/>
      <c r="W408" s="37" t="s">
        <v>70</v>
      </c>
      <c r="X408" s="577">
        <f>IFERROR(SUM(X397:X406),"0")</f>
        <v>147</v>
      </c>
      <c r="Y408" s="577">
        <f>IFERROR(SUM(Y397:Y406),"0")</f>
        <v>147</v>
      </c>
      <c r="Z408" s="37"/>
      <c r="AA408" s="578"/>
      <c r="AB408" s="578"/>
      <c r="AC408" s="578"/>
    </row>
    <row r="409" spans="1:68" ht="14.25" customHeight="1" x14ac:dyDescent="0.25">
      <c r="A409" s="587" t="s">
        <v>74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571"/>
      <c r="AB409" s="571"/>
      <c r="AC409" s="571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82">
        <v>4607091384352</v>
      </c>
      <c r="E410" s="583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82">
        <v>4607091389654</v>
      </c>
      <c r="E411" s="583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72</v>
      </c>
      <c r="Q412" s="594"/>
      <c r="R412" s="594"/>
      <c r="S412" s="594"/>
      <c r="T412" s="594"/>
      <c r="U412" s="594"/>
      <c r="V412" s="595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72</v>
      </c>
      <c r="Q413" s="594"/>
      <c r="R413" s="594"/>
      <c r="S413" s="594"/>
      <c r="T413" s="594"/>
      <c r="U413" s="594"/>
      <c r="V413" s="595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customHeight="1" x14ac:dyDescent="0.25">
      <c r="A414" s="635" t="s">
        <v>645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570"/>
      <c r="AB414" s="570"/>
      <c r="AC414" s="570"/>
    </row>
    <row r="415" spans="1:68" ht="14.25" customHeight="1" x14ac:dyDescent="0.25">
      <c r="A415" s="587" t="s">
        <v>137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571"/>
      <c r="AB415" s="571"/>
      <c r="AC415" s="571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82">
        <v>4680115885240</v>
      </c>
      <c r="E416" s="583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82">
        <v>4607091389364</v>
      </c>
      <c r="E417" s="583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72</v>
      </c>
      <c r="Q418" s="594"/>
      <c r="R418" s="594"/>
      <c r="S418" s="594"/>
      <c r="T418" s="594"/>
      <c r="U418" s="594"/>
      <c r="V418" s="595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72</v>
      </c>
      <c r="Q419" s="594"/>
      <c r="R419" s="594"/>
      <c r="S419" s="594"/>
      <c r="T419" s="594"/>
      <c r="U419" s="594"/>
      <c r="V419" s="595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customHeight="1" x14ac:dyDescent="0.25">
      <c r="A420" s="587" t="s">
        <v>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571"/>
      <c r="AB420" s="571"/>
      <c r="AC420" s="571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2">
        <v>4680115886094</v>
      </c>
      <c r="E421" s="583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82">
        <v>4607091389425</v>
      </c>
      <c r="E422" s="583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82">
        <v>4680115880771</v>
      </c>
      <c r="E423" s="583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2">
        <v>4607091389500</v>
      </c>
      <c r="E424" s="583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72</v>
      </c>
      <c r="Q425" s="594"/>
      <c r="R425" s="594"/>
      <c r="S425" s="594"/>
      <c r="T425" s="594"/>
      <c r="U425" s="594"/>
      <c r="V425" s="595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72</v>
      </c>
      <c r="Q426" s="594"/>
      <c r="R426" s="594"/>
      <c r="S426" s="594"/>
      <c r="T426" s="594"/>
      <c r="U426" s="594"/>
      <c r="V426" s="595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customHeight="1" x14ac:dyDescent="0.25">
      <c r="A427" s="635" t="s">
        <v>663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570"/>
      <c r="AB427" s="570"/>
      <c r="AC427" s="570"/>
    </row>
    <row r="428" spans="1:68" ht="14.25" customHeight="1" x14ac:dyDescent="0.25">
      <c r="A428" s="587" t="s">
        <v>64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571"/>
      <c r="AB428" s="571"/>
      <c r="AC428" s="571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2">
        <v>4680115885110</v>
      </c>
      <c r="E429" s="583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4"/>
      <c r="V429" s="34"/>
      <c r="W429" s="35" t="s">
        <v>70</v>
      </c>
      <c r="X429" s="575">
        <v>20</v>
      </c>
      <c r="Y429" s="576">
        <f>IFERROR(IF(X429="",0,CEILING((X429/$H429),1)*$H429),"")</f>
        <v>20.399999999999999</v>
      </c>
      <c r="Z429" s="36">
        <f>IFERROR(IF(Y429=0,"",ROUNDUP(Y429/H429,0)*0.00651),"")</f>
        <v>0.11067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35</v>
      </c>
      <c r="BN429" s="64">
        <f>IFERROR(Y429*I429/H429,"0")</f>
        <v>35.699999999999996</v>
      </c>
      <c r="BO429" s="64">
        <f>IFERROR(1/J429*(X429/H429),"0")</f>
        <v>9.1575091575091583E-2</v>
      </c>
      <c r="BP429" s="64">
        <f>IFERROR(1/J429*(Y429/H429),"0")</f>
        <v>9.3406593406593408E-2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72</v>
      </c>
      <c r="Q430" s="594"/>
      <c r="R430" s="594"/>
      <c r="S430" s="594"/>
      <c r="T430" s="594"/>
      <c r="U430" s="594"/>
      <c r="V430" s="595"/>
      <c r="W430" s="37" t="s">
        <v>73</v>
      </c>
      <c r="X430" s="577">
        <f>IFERROR(X429/H429,"0")</f>
        <v>16.666666666666668</v>
      </c>
      <c r="Y430" s="577">
        <f>IFERROR(Y429/H429,"0")</f>
        <v>17</v>
      </c>
      <c r="Z430" s="577">
        <f>IFERROR(IF(Z429="",0,Z429),"0")</f>
        <v>0.11067</v>
      </c>
      <c r="AA430" s="578"/>
      <c r="AB430" s="578"/>
      <c r="AC430" s="578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72</v>
      </c>
      <c r="Q431" s="594"/>
      <c r="R431" s="594"/>
      <c r="S431" s="594"/>
      <c r="T431" s="594"/>
      <c r="U431" s="594"/>
      <c r="V431" s="595"/>
      <c r="W431" s="37" t="s">
        <v>70</v>
      </c>
      <c r="X431" s="577">
        <f>IFERROR(SUM(X429:X429),"0")</f>
        <v>20</v>
      </c>
      <c r="Y431" s="577">
        <f>IFERROR(SUM(Y429:Y429),"0")</f>
        <v>20.399999999999999</v>
      </c>
      <c r="Z431" s="37"/>
      <c r="AA431" s="578"/>
      <c r="AB431" s="578"/>
      <c r="AC431" s="578"/>
    </row>
    <row r="432" spans="1:68" ht="16.5" customHeight="1" x14ac:dyDescent="0.25">
      <c r="A432" s="635" t="s">
        <v>667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570"/>
      <c r="AB432" s="570"/>
      <c r="AC432" s="570"/>
    </row>
    <row r="433" spans="1:68" ht="14.25" customHeight="1" x14ac:dyDescent="0.25">
      <c r="A433" s="587" t="s">
        <v>64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571"/>
      <c r="AB433" s="571"/>
      <c r="AC433" s="571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82">
        <v>4680115885103</v>
      </c>
      <c r="E434" s="583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72</v>
      </c>
      <c r="Q435" s="594"/>
      <c r="R435" s="594"/>
      <c r="S435" s="594"/>
      <c r="T435" s="594"/>
      <c r="U435" s="594"/>
      <c r="V435" s="595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72</v>
      </c>
      <c r="Q436" s="594"/>
      <c r="R436" s="594"/>
      <c r="S436" s="594"/>
      <c r="T436" s="594"/>
      <c r="U436" s="594"/>
      <c r="V436" s="595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customHeight="1" x14ac:dyDescent="0.2">
      <c r="A437" s="618" t="s">
        <v>671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48"/>
      <c r="AB437" s="48"/>
      <c r="AC437" s="48"/>
    </row>
    <row r="438" spans="1:68" ht="16.5" customHeight="1" x14ac:dyDescent="0.25">
      <c r="A438" s="635" t="s">
        <v>671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570"/>
      <c r="AB438" s="570"/>
      <c r="AC438" s="570"/>
    </row>
    <row r="439" spans="1:68" ht="14.25" customHeight="1" x14ac:dyDescent="0.25">
      <c r="A439" s="587" t="s">
        <v>103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571"/>
      <c r="AB439" s="571"/>
      <c r="AC439" s="571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2">
        <v>4607091389067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120</v>
      </c>
      <c r="Y440" s="576">
        <f t="shared" ref="Y440:Y452" si="69">IFERROR(IF(X440="",0,CEILING((X440/$H440),1)*$H440),"")</f>
        <v>121.44000000000001</v>
      </c>
      <c r="Z440" s="36">
        <f t="shared" ref="Z440:Z445" si="70">IFERROR(IF(Y440=0,"",ROUNDUP(Y440/H440,0)*0.01196),"")</f>
        <v>0.27507999999999999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128.18181818181816</v>
      </c>
      <c r="BN440" s="64">
        <f t="shared" ref="BN440:BN452" si="72">IFERROR(Y440*I440/H440,"0")</f>
        <v>129.72</v>
      </c>
      <c r="BO440" s="64">
        <f t="shared" ref="BO440:BO452" si="73">IFERROR(1/J440*(X440/H440),"0")</f>
        <v>0.21853146853146854</v>
      </c>
      <c r="BP440" s="64">
        <f t="shared" ref="BP440:BP452" si="74">IFERROR(1/J440*(Y440/H440),"0")</f>
        <v>0.22115384615384617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82">
        <v>4680115885271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2">
        <v>4680115885226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110</v>
      </c>
      <c r="Y442" s="576">
        <f t="shared" si="69"/>
        <v>110.88000000000001</v>
      </c>
      <c r="Z442" s="36">
        <f t="shared" si="70"/>
        <v>0.25115999999999999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117.49999999999999</v>
      </c>
      <c r="BN442" s="64">
        <f t="shared" si="72"/>
        <v>118.44</v>
      </c>
      <c r="BO442" s="64">
        <f t="shared" si="73"/>
        <v>0.20032051282051283</v>
      </c>
      <c r="BP442" s="64">
        <f t="shared" si="74"/>
        <v>0.20192307692307693</v>
      </c>
    </row>
    <row r="443" spans="1:68" ht="16.5" customHeight="1" x14ac:dyDescent="0.25">
      <c r="A443" s="54" t="s">
        <v>681</v>
      </c>
      <c r="B443" s="54" t="s">
        <v>682</v>
      </c>
      <c r="C443" s="31">
        <v>4301011774</v>
      </c>
      <c r="D443" s="582">
        <v>4680115884502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2">
        <v>4607091389104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130</v>
      </c>
      <c r="Y444" s="576">
        <f t="shared" si="69"/>
        <v>132</v>
      </c>
      <c r="Z444" s="36">
        <f t="shared" si="70"/>
        <v>0.29899999999999999</v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138.86363636363635</v>
      </c>
      <c r="BN444" s="64">
        <f t="shared" si="72"/>
        <v>140.99999999999997</v>
      </c>
      <c r="BO444" s="64">
        <f t="shared" si="73"/>
        <v>0.23674242424242425</v>
      </c>
      <c r="BP444" s="64">
        <f t="shared" si="74"/>
        <v>0.24038461538461539</v>
      </c>
    </row>
    <row r="445" spans="1:68" ht="16.5" customHeight="1" x14ac:dyDescent="0.25">
      <c r="A445" s="54" t="s">
        <v>687</v>
      </c>
      <c r="B445" s="54" t="s">
        <v>688</v>
      </c>
      <c r="C445" s="31">
        <v>4301011799</v>
      </c>
      <c r="D445" s="582">
        <v>4680115884519</v>
      </c>
      <c r="E445" s="583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690</v>
      </c>
      <c r="B446" s="54" t="s">
        <v>691</v>
      </c>
      <c r="C446" s="31">
        <v>4301012125</v>
      </c>
      <c r="D446" s="582">
        <v>4680115886391</v>
      </c>
      <c r="E446" s="583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692</v>
      </c>
      <c r="B447" s="54" t="s">
        <v>693</v>
      </c>
      <c r="C447" s="31">
        <v>4301011778</v>
      </c>
      <c r="D447" s="582">
        <v>4680115880603</v>
      </c>
      <c r="E447" s="583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72</v>
      </c>
      <c r="Y447" s="576">
        <f t="shared" si="69"/>
        <v>72</v>
      </c>
      <c r="Z447" s="36">
        <f>IFERROR(IF(Y447=0,"",ROUNDUP(Y447/H447,0)*0.00902),"")</f>
        <v>0.1804</v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76.2</v>
      </c>
      <c r="BN447" s="64">
        <f t="shared" si="72"/>
        <v>76.2</v>
      </c>
      <c r="BO447" s="64">
        <f t="shared" si="73"/>
        <v>0.15151515151515152</v>
      </c>
      <c r="BP447" s="64">
        <f t="shared" si="74"/>
        <v>0.15151515151515152</v>
      </c>
    </row>
    <row r="448" spans="1:68" ht="27" customHeight="1" x14ac:dyDescent="0.25">
      <c r="A448" s="54" t="s">
        <v>692</v>
      </c>
      <c r="B448" s="54" t="s">
        <v>694</v>
      </c>
      <c r="C448" s="31">
        <v>4301012035</v>
      </c>
      <c r="D448" s="582">
        <v>4680115880603</v>
      </c>
      <c r="E448" s="583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2">
        <v>4680115882782</v>
      </c>
      <c r="E449" s="583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2">
        <v>4680115885479</v>
      </c>
      <c r="E450" s="583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4301011784</v>
      </c>
      <c r="D451" s="582">
        <v>4607091389982</v>
      </c>
      <c r="E451" s="583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90</v>
      </c>
      <c r="Y451" s="576">
        <f t="shared" si="69"/>
        <v>90</v>
      </c>
      <c r="Z451" s="36">
        <f>IFERROR(IF(Y451=0,"",ROUNDUP(Y451/H451,0)*0.00902),"")</f>
        <v>0.22550000000000001</v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95.249999999999986</v>
      </c>
      <c r="BN451" s="64">
        <f t="shared" si="72"/>
        <v>95.249999999999986</v>
      </c>
      <c r="BO451" s="64">
        <f t="shared" si="73"/>
        <v>0.18939393939393939</v>
      </c>
      <c r="BP451" s="64">
        <f t="shared" si="74"/>
        <v>0.18939393939393939</v>
      </c>
    </row>
    <row r="452" spans="1:68" ht="27" customHeight="1" x14ac:dyDescent="0.25">
      <c r="A452" s="54" t="s">
        <v>699</v>
      </c>
      <c r="B452" s="54" t="s">
        <v>701</v>
      </c>
      <c r="C452" s="31">
        <v>4301012034</v>
      </c>
      <c r="D452" s="582">
        <v>4607091389982</v>
      </c>
      <c r="E452" s="583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72</v>
      </c>
      <c r="Q453" s="594"/>
      <c r="R453" s="594"/>
      <c r="S453" s="594"/>
      <c r="T453" s="594"/>
      <c r="U453" s="594"/>
      <c r="V453" s="595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113.18181818181819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114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1.2311400000000001</v>
      </c>
      <c r="AA453" s="578"/>
      <c r="AB453" s="578"/>
      <c r="AC453" s="578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72</v>
      </c>
      <c r="Q454" s="594"/>
      <c r="R454" s="594"/>
      <c r="S454" s="594"/>
      <c r="T454" s="594"/>
      <c r="U454" s="594"/>
      <c r="V454" s="595"/>
      <c r="W454" s="37" t="s">
        <v>70</v>
      </c>
      <c r="X454" s="577">
        <f>IFERROR(SUM(X440:X452),"0")</f>
        <v>522</v>
      </c>
      <c r="Y454" s="577">
        <f>IFERROR(SUM(Y440:Y452),"0")</f>
        <v>526.32000000000005</v>
      </c>
      <c r="Z454" s="37"/>
      <c r="AA454" s="578"/>
      <c r="AB454" s="578"/>
      <c r="AC454" s="578"/>
    </row>
    <row r="455" spans="1:68" ht="14.25" customHeight="1" x14ac:dyDescent="0.25">
      <c r="A455" s="587" t="s">
        <v>137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2">
        <v>4607091388930</v>
      </c>
      <c r="E456" s="583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50</v>
      </c>
      <c r="Y456" s="576">
        <f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53.409090909090907</v>
      </c>
      <c r="BN456" s="64">
        <f>IFERROR(Y456*I456/H456,"0")</f>
        <v>56.400000000000006</v>
      </c>
      <c r="BO456" s="64">
        <f>IFERROR(1/J456*(X456/H456),"0")</f>
        <v>9.1054778554778545E-2</v>
      </c>
      <c r="BP456" s="64">
        <f>IFERROR(1/J456*(Y456/H456),"0")</f>
        <v>9.6153846153846159E-2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2">
        <v>4680115886407</v>
      </c>
      <c r="E457" s="583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2">
        <v>4680115880054</v>
      </c>
      <c r="E458" s="583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72</v>
      </c>
      <c r="Q459" s="594"/>
      <c r="R459" s="594"/>
      <c r="S459" s="594"/>
      <c r="T459" s="594"/>
      <c r="U459" s="594"/>
      <c r="V459" s="595"/>
      <c r="W459" s="37" t="s">
        <v>73</v>
      </c>
      <c r="X459" s="577">
        <f>IFERROR(X456/H456,"0")+IFERROR(X457/H457,"0")+IFERROR(X458/H458,"0")</f>
        <v>9.4696969696969688</v>
      </c>
      <c r="Y459" s="577">
        <f>IFERROR(Y456/H456,"0")+IFERROR(Y457/H457,"0")+IFERROR(Y458/H458,"0")</f>
        <v>10</v>
      </c>
      <c r="Z459" s="577">
        <f>IFERROR(IF(Z456="",0,Z456),"0")+IFERROR(IF(Z457="",0,Z457),"0")+IFERROR(IF(Z458="",0,Z458),"0")</f>
        <v>0.1196</v>
      </c>
      <c r="AA459" s="578"/>
      <c r="AB459" s="578"/>
      <c r="AC459" s="578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72</v>
      </c>
      <c r="Q460" s="594"/>
      <c r="R460" s="594"/>
      <c r="S460" s="594"/>
      <c r="T460" s="594"/>
      <c r="U460" s="594"/>
      <c r="V460" s="595"/>
      <c r="W460" s="37" t="s">
        <v>70</v>
      </c>
      <c r="X460" s="577">
        <f>IFERROR(SUM(X456:X458),"0")</f>
        <v>50</v>
      </c>
      <c r="Y460" s="577">
        <f>IFERROR(SUM(Y456:Y458),"0")</f>
        <v>52.800000000000004</v>
      </c>
      <c r="Z460" s="37"/>
      <c r="AA460" s="578"/>
      <c r="AB460" s="578"/>
      <c r="AC460" s="578"/>
    </row>
    <row r="461" spans="1:68" ht="14.25" customHeight="1" x14ac:dyDescent="0.25">
      <c r="A461" s="587" t="s">
        <v>64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571"/>
      <c r="AB461" s="571"/>
      <c r="AC461" s="571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2">
        <v>4680115883116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30</v>
      </c>
      <c r="Y462" s="576">
        <f t="shared" ref="Y462:Y468" si="75">IFERROR(IF(X462="",0,CEILING((X462/$H462),1)*$H462),"")</f>
        <v>31.68</v>
      </c>
      <c r="Z462" s="36">
        <f>IFERROR(IF(Y462=0,"",ROUNDUP(Y462/H462,0)*0.01196),"")</f>
        <v>7.1760000000000004E-2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32.04545454545454</v>
      </c>
      <c r="BN462" s="64">
        <f t="shared" ref="BN462:BN468" si="77">IFERROR(Y462*I462/H462,"0")</f>
        <v>33.839999999999996</v>
      </c>
      <c r="BO462" s="64">
        <f t="shared" ref="BO462:BO468" si="78">IFERROR(1/J462*(X462/H462),"0")</f>
        <v>5.4632867132867136E-2</v>
      </c>
      <c r="BP462" s="64">
        <f t="shared" ref="BP462:BP468" si="79">IFERROR(1/J462*(Y462/H462),"0")</f>
        <v>5.7692307692307696E-2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2">
        <v>4680115883093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30</v>
      </c>
      <c r="Y463" s="576">
        <f t="shared" si="75"/>
        <v>31.68</v>
      </c>
      <c r="Z463" s="36">
        <f>IFERROR(IF(Y463=0,"",ROUNDUP(Y463/H463,0)*0.01196),"")</f>
        <v>7.1760000000000004E-2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32.04545454545454</v>
      </c>
      <c r="BN463" s="64">
        <f t="shared" si="77"/>
        <v>33.839999999999996</v>
      </c>
      <c r="BO463" s="64">
        <f t="shared" si="78"/>
        <v>5.4632867132867136E-2</v>
      </c>
      <c r="BP463" s="64">
        <f t="shared" si="79"/>
        <v>5.7692307692307696E-2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2">
        <v>4680115883109</v>
      </c>
      <c r="E464" s="583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100</v>
      </c>
      <c r="Y464" s="576">
        <f t="shared" si="75"/>
        <v>100.32000000000001</v>
      </c>
      <c r="Z464" s="36">
        <f>IFERROR(IF(Y464=0,"",ROUNDUP(Y464/H464,0)*0.01196),"")</f>
        <v>0.22724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106.81818181818181</v>
      </c>
      <c r="BN464" s="64">
        <f t="shared" si="77"/>
        <v>107.16</v>
      </c>
      <c r="BO464" s="64">
        <f t="shared" si="78"/>
        <v>0.18210955710955709</v>
      </c>
      <c r="BP464" s="64">
        <f t="shared" si="79"/>
        <v>0.18269230769230771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2">
        <v>4680115882072</v>
      </c>
      <c r="E465" s="583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2">
        <v>4680115882072</v>
      </c>
      <c r="E466" s="583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18</v>
      </c>
      <c r="Y466" s="576">
        <f t="shared" si="75"/>
        <v>19.2</v>
      </c>
      <c r="Z466" s="36">
        <f>IFERROR(IF(Y466=0,"",ROUNDUP(Y466/H466,0)*0.00902),"")</f>
        <v>3.6080000000000001E-2</v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25.987500000000001</v>
      </c>
      <c r="BN466" s="64">
        <f t="shared" si="77"/>
        <v>27.72</v>
      </c>
      <c r="BO466" s="64">
        <f t="shared" si="78"/>
        <v>2.8409090909090912E-2</v>
      </c>
      <c r="BP466" s="64">
        <f t="shared" si="79"/>
        <v>3.0303030303030304E-2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2">
        <v>4680115882102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2">
        <v>4680115882096</v>
      </c>
      <c r="E468" s="583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4"/>
      <c r="V468" s="34"/>
      <c r="W468" s="35" t="s">
        <v>70</v>
      </c>
      <c r="X468" s="575">
        <v>90</v>
      </c>
      <c r="Y468" s="576">
        <f t="shared" si="75"/>
        <v>91.2</v>
      </c>
      <c r="Z468" s="36">
        <f>IFERROR(IF(Y468=0,"",ROUNDUP(Y468/H468,0)*0.00902),"")</f>
        <v>0.17138</v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125.43750000000001</v>
      </c>
      <c r="BN468" s="64">
        <f t="shared" si="77"/>
        <v>127.11000000000001</v>
      </c>
      <c r="BO468" s="64">
        <f t="shared" si="78"/>
        <v>0.14204545454545456</v>
      </c>
      <c r="BP468" s="64">
        <f t="shared" si="79"/>
        <v>0.14393939393939395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72</v>
      </c>
      <c r="Q469" s="594"/>
      <c r="R469" s="594"/>
      <c r="S469" s="594"/>
      <c r="T469" s="594"/>
      <c r="U469" s="594"/>
      <c r="V469" s="595"/>
      <c r="W469" s="37" t="s">
        <v>73</v>
      </c>
      <c r="X469" s="577">
        <f>IFERROR(X462/H462,"0")+IFERROR(X463/H463,"0")+IFERROR(X464/H464,"0")+IFERROR(X465/H465,"0")+IFERROR(X466/H466,"0")+IFERROR(X467/H467,"0")+IFERROR(X468/H468,"0")</f>
        <v>52.803030303030297</v>
      </c>
      <c r="Y469" s="577">
        <f>IFERROR(Y462/H462,"0")+IFERROR(Y463/H463,"0")+IFERROR(Y464/H464,"0")+IFERROR(Y465/H465,"0")+IFERROR(Y466/H466,"0")+IFERROR(Y467/H467,"0")+IFERROR(Y468/H468,"0")</f>
        <v>54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0.57821999999999996</v>
      </c>
      <c r="AA469" s="578"/>
      <c r="AB469" s="578"/>
      <c r="AC469" s="578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72</v>
      </c>
      <c r="Q470" s="594"/>
      <c r="R470" s="594"/>
      <c r="S470" s="594"/>
      <c r="T470" s="594"/>
      <c r="U470" s="594"/>
      <c r="V470" s="595"/>
      <c r="W470" s="37" t="s">
        <v>70</v>
      </c>
      <c r="X470" s="577">
        <f>IFERROR(SUM(X462:X468),"0")</f>
        <v>268</v>
      </c>
      <c r="Y470" s="577">
        <f>IFERROR(SUM(Y462:Y468),"0")</f>
        <v>274.08</v>
      </c>
      <c r="Z470" s="37"/>
      <c r="AA470" s="578"/>
      <c r="AB470" s="578"/>
      <c r="AC470" s="578"/>
    </row>
    <row r="471" spans="1:68" ht="14.25" customHeight="1" x14ac:dyDescent="0.25">
      <c r="A471" s="587" t="s">
        <v>74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571"/>
      <c r="AB471" s="571"/>
      <c r="AC471" s="571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2">
        <v>4607091383409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2">
        <v>4607091383416</v>
      </c>
      <c r="E473" s="583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2">
        <v>4680115883536</v>
      </c>
      <c r="E474" s="583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72</v>
      </c>
      <c r="Q475" s="594"/>
      <c r="R475" s="594"/>
      <c r="S475" s="594"/>
      <c r="T475" s="594"/>
      <c r="U475" s="594"/>
      <c r="V475" s="595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72</v>
      </c>
      <c r="Q476" s="594"/>
      <c r="R476" s="594"/>
      <c r="S476" s="594"/>
      <c r="T476" s="594"/>
      <c r="U476" s="594"/>
      <c r="V476" s="595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customHeight="1" x14ac:dyDescent="0.2">
      <c r="A477" s="618" t="s">
        <v>734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48"/>
      <c r="AB477" s="48"/>
      <c r="AC477" s="48"/>
    </row>
    <row r="478" spans="1:68" ht="16.5" customHeight="1" x14ac:dyDescent="0.25">
      <c r="A478" s="635" t="s">
        <v>734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570"/>
      <c r="AB478" s="570"/>
      <c r="AC478" s="570"/>
    </row>
    <row r="479" spans="1:68" ht="14.25" customHeight="1" x14ac:dyDescent="0.25">
      <c r="A479" s="587" t="s">
        <v>103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571"/>
      <c r="AB479" s="571"/>
      <c r="AC479" s="571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2">
        <v>4640242181011</v>
      </c>
      <c r="E480" s="583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16" t="s">
        <v>737</v>
      </c>
      <c r="Q480" s="580"/>
      <c r="R480" s="580"/>
      <c r="S480" s="580"/>
      <c r="T480" s="581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2">
        <v>4640242180441</v>
      </c>
      <c r="E481" s="583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7" t="s">
        <v>741</v>
      </c>
      <c r="Q481" s="580"/>
      <c r="R481" s="580"/>
      <c r="S481" s="580"/>
      <c r="T481" s="581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2">
        <v>4640242180564</v>
      </c>
      <c r="E482" s="583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5" t="s">
        <v>745</v>
      </c>
      <c r="Q482" s="580"/>
      <c r="R482" s="580"/>
      <c r="S482" s="580"/>
      <c r="T482" s="581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72</v>
      </c>
      <c r="Q483" s="594"/>
      <c r="R483" s="594"/>
      <c r="S483" s="594"/>
      <c r="T483" s="594"/>
      <c r="U483" s="594"/>
      <c r="V483" s="595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72</v>
      </c>
      <c r="Q484" s="594"/>
      <c r="R484" s="594"/>
      <c r="S484" s="594"/>
      <c r="T484" s="594"/>
      <c r="U484" s="594"/>
      <c r="V484" s="595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customHeight="1" x14ac:dyDescent="0.25">
      <c r="A485" s="587" t="s">
        <v>137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571"/>
      <c r="AB485" s="571"/>
      <c r="AC485" s="571"/>
    </row>
    <row r="486" spans="1:68" ht="27" customHeight="1" x14ac:dyDescent="0.25">
      <c r="A486" s="54" t="s">
        <v>747</v>
      </c>
      <c r="B486" s="54" t="s">
        <v>748</v>
      </c>
      <c r="C486" s="31">
        <v>4301020269</v>
      </c>
      <c r="D486" s="582">
        <v>4640242180519</v>
      </c>
      <c r="E486" s="583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84" t="s">
        <v>749</v>
      </c>
      <c r="Q486" s="580"/>
      <c r="R486" s="580"/>
      <c r="S486" s="580"/>
      <c r="T486" s="581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747</v>
      </c>
      <c r="B487" s="54" t="s">
        <v>751</v>
      </c>
      <c r="C487" s="31">
        <v>4301020400</v>
      </c>
      <c r="D487" s="582">
        <v>4640242180519</v>
      </c>
      <c r="E487" s="583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13" t="s">
        <v>752</v>
      </c>
      <c r="Q487" s="580"/>
      <c r="R487" s="580"/>
      <c r="S487" s="580"/>
      <c r="T487" s="581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4301020260</v>
      </c>
      <c r="D488" s="582">
        <v>4640242180526</v>
      </c>
      <c r="E488" s="583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44" t="s">
        <v>756</v>
      </c>
      <c r="Q488" s="580"/>
      <c r="R488" s="580"/>
      <c r="S488" s="580"/>
      <c r="T488" s="581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4301020295</v>
      </c>
      <c r="D489" s="582">
        <v>4640242181363</v>
      </c>
      <c r="E489" s="583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70" t="s">
        <v>759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72</v>
      </c>
      <c r="Q490" s="594"/>
      <c r="R490" s="594"/>
      <c r="S490" s="594"/>
      <c r="T490" s="594"/>
      <c r="U490" s="594"/>
      <c r="V490" s="595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72</v>
      </c>
      <c r="Q491" s="594"/>
      <c r="R491" s="594"/>
      <c r="S491" s="594"/>
      <c r="T491" s="594"/>
      <c r="U491" s="594"/>
      <c r="V491" s="595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customHeight="1" x14ac:dyDescent="0.25">
      <c r="A492" s="587" t="s">
        <v>64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571"/>
      <c r="AB492" s="571"/>
      <c r="AC492" s="571"/>
    </row>
    <row r="493" spans="1:68" ht="27" customHeight="1" x14ac:dyDescent="0.25">
      <c r="A493" s="54" t="s">
        <v>761</v>
      </c>
      <c r="B493" s="54" t="s">
        <v>762</v>
      </c>
      <c r="C493" s="31">
        <v>4301031280</v>
      </c>
      <c r="D493" s="582">
        <v>4640242180816</v>
      </c>
      <c r="E493" s="583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28" t="s">
        <v>763</v>
      </c>
      <c r="Q493" s="580"/>
      <c r="R493" s="580"/>
      <c r="S493" s="580"/>
      <c r="T493" s="581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765</v>
      </c>
      <c r="B494" s="54" t="s">
        <v>766</v>
      </c>
      <c r="C494" s="31">
        <v>4301031244</v>
      </c>
      <c r="D494" s="582">
        <v>4640242180595</v>
      </c>
      <c r="E494" s="583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5" t="s">
        <v>767</v>
      </c>
      <c r="Q494" s="580"/>
      <c r="R494" s="580"/>
      <c r="S494" s="580"/>
      <c r="T494" s="581"/>
      <c r="U494" s="34"/>
      <c r="V494" s="34"/>
      <c r="W494" s="35" t="s">
        <v>70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72</v>
      </c>
      <c r="Q495" s="594"/>
      <c r="R495" s="594"/>
      <c r="S495" s="594"/>
      <c r="T495" s="594"/>
      <c r="U495" s="594"/>
      <c r="V495" s="595"/>
      <c r="W495" s="37" t="s">
        <v>73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72</v>
      </c>
      <c r="Q496" s="594"/>
      <c r="R496" s="594"/>
      <c r="S496" s="594"/>
      <c r="T496" s="594"/>
      <c r="U496" s="594"/>
      <c r="V496" s="595"/>
      <c r="W496" s="37" t="s">
        <v>70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customHeight="1" x14ac:dyDescent="0.25">
      <c r="A497" s="587" t="s">
        <v>74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571"/>
      <c r="AB497" s="571"/>
      <c r="AC497" s="571"/>
    </row>
    <row r="498" spans="1:68" ht="27" customHeight="1" x14ac:dyDescent="0.25">
      <c r="A498" s="54" t="s">
        <v>769</v>
      </c>
      <c r="B498" s="54" t="s">
        <v>770</v>
      </c>
      <c r="C498" s="31">
        <v>4301052046</v>
      </c>
      <c r="D498" s="582">
        <v>4640242180533</v>
      </c>
      <c r="E498" s="583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0" t="s">
        <v>771</v>
      </c>
      <c r="Q498" s="580"/>
      <c r="R498" s="580"/>
      <c r="S498" s="580"/>
      <c r="T498" s="581"/>
      <c r="U498" s="34"/>
      <c r="V498" s="34"/>
      <c r="W498" s="35" t="s">
        <v>70</v>
      </c>
      <c r="X498" s="575">
        <v>300</v>
      </c>
      <c r="Y498" s="576">
        <f>IFERROR(IF(X498="",0,CEILING((X498/$H498),1)*$H498),"")</f>
        <v>306</v>
      </c>
      <c r="Z498" s="36">
        <f>IFERROR(IF(Y498=0,"",ROUNDUP(Y498/H498,0)*0.01898),"")</f>
        <v>0.64532</v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317.29999999999995</v>
      </c>
      <c r="BN498" s="64">
        <f>IFERROR(Y498*I498/H498,"0")</f>
        <v>323.64599999999996</v>
      </c>
      <c r="BO498" s="64">
        <f>IFERROR(1/J498*(X498/H498),"0")</f>
        <v>0.52083333333333337</v>
      </c>
      <c r="BP498" s="64">
        <f>IFERROR(1/J498*(Y498/H498),"0")</f>
        <v>0.53125</v>
      </c>
    </row>
    <row r="499" spans="1:68" ht="27" customHeight="1" x14ac:dyDescent="0.25">
      <c r="A499" s="54" t="s">
        <v>769</v>
      </c>
      <c r="B499" s="54" t="s">
        <v>773</v>
      </c>
      <c r="C499" s="31">
        <v>4301051887</v>
      </c>
      <c r="D499" s="582">
        <v>4640242180533</v>
      </c>
      <c r="E499" s="583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9" t="s">
        <v>771</v>
      </c>
      <c r="Q499" s="580"/>
      <c r="R499" s="580"/>
      <c r="S499" s="580"/>
      <c r="T499" s="581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72</v>
      </c>
      <c r="Q500" s="594"/>
      <c r="R500" s="594"/>
      <c r="S500" s="594"/>
      <c r="T500" s="594"/>
      <c r="U500" s="594"/>
      <c r="V500" s="595"/>
      <c r="W500" s="37" t="s">
        <v>73</v>
      </c>
      <c r="X500" s="577">
        <f>IFERROR(X498/H498,"0")+IFERROR(X499/H499,"0")</f>
        <v>33.333333333333336</v>
      </c>
      <c r="Y500" s="577">
        <f>IFERROR(Y498/H498,"0")+IFERROR(Y499/H499,"0")</f>
        <v>34</v>
      </c>
      <c r="Z500" s="577">
        <f>IFERROR(IF(Z498="",0,Z498),"0")+IFERROR(IF(Z499="",0,Z499),"0")</f>
        <v>0.64532</v>
      </c>
      <c r="AA500" s="578"/>
      <c r="AB500" s="578"/>
      <c r="AC500" s="578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72</v>
      </c>
      <c r="Q501" s="594"/>
      <c r="R501" s="594"/>
      <c r="S501" s="594"/>
      <c r="T501" s="594"/>
      <c r="U501" s="594"/>
      <c r="V501" s="595"/>
      <c r="W501" s="37" t="s">
        <v>70</v>
      </c>
      <c r="X501" s="577">
        <f>IFERROR(SUM(X498:X499),"0")</f>
        <v>300</v>
      </c>
      <c r="Y501" s="577">
        <f>IFERROR(SUM(Y498:Y499),"0")</f>
        <v>306</v>
      </c>
      <c r="Z501" s="37"/>
      <c r="AA501" s="578"/>
      <c r="AB501" s="578"/>
      <c r="AC501" s="578"/>
    </row>
    <row r="502" spans="1:68" ht="14.25" customHeight="1" x14ac:dyDescent="0.25">
      <c r="A502" s="587" t="s">
        <v>172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571"/>
      <c r="AB502" s="571"/>
      <c r="AC502" s="571"/>
    </row>
    <row r="503" spans="1:68" ht="27" customHeight="1" x14ac:dyDescent="0.25">
      <c r="A503" s="54" t="s">
        <v>774</v>
      </c>
      <c r="B503" s="54" t="s">
        <v>775</v>
      </c>
      <c r="C503" s="31">
        <v>4301060485</v>
      </c>
      <c r="D503" s="582">
        <v>4640242180120</v>
      </c>
      <c r="E503" s="583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801" t="s">
        <v>776</v>
      </c>
      <c r="Q503" s="580"/>
      <c r="R503" s="580"/>
      <c r="S503" s="580"/>
      <c r="T503" s="581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774</v>
      </c>
      <c r="B504" s="54" t="s">
        <v>778</v>
      </c>
      <c r="C504" s="31">
        <v>4301060496</v>
      </c>
      <c r="D504" s="582">
        <v>4640242180120</v>
      </c>
      <c r="E504" s="583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89" t="s">
        <v>779</v>
      </c>
      <c r="Q504" s="580"/>
      <c r="R504" s="580"/>
      <c r="S504" s="580"/>
      <c r="T504" s="581"/>
      <c r="U504" s="34"/>
      <c r="V504" s="34"/>
      <c r="W504" s="35" t="s">
        <v>70</v>
      </c>
      <c r="X504" s="575">
        <v>20</v>
      </c>
      <c r="Y504" s="576">
        <f>IFERROR(IF(X504="",0,CEILING((X504/$H504),1)*$H504),"")</f>
        <v>27</v>
      </c>
      <c r="Z504" s="36">
        <f>IFERROR(IF(Y504=0,"",ROUNDUP(Y504/H504,0)*0.01898),"")</f>
        <v>5.6940000000000004E-2</v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20.966666666666669</v>
      </c>
      <c r="BN504" s="64">
        <f>IFERROR(Y504*I504/H504,"0")</f>
        <v>28.305</v>
      </c>
      <c r="BO504" s="64">
        <f>IFERROR(1/J504*(X504/H504),"0")</f>
        <v>3.4722222222222224E-2</v>
      </c>
      <c r="BP504" s="64">
        <f>IFERROR(1/J504*(Y504/H504),"0")</f>
        <v>4.6875E-2</v>
      </c>
    </row>
    <row r="505" spans="1:68" ht="27" customHeight="1" x14ac:dyDescent="0.25">
      <c r="A505" s="54" t="s">
        <v>780</v>
      </c>
      <c r="B505" s="54" t="s">
        <v>781</v>
      </c>
      <c r="C505" s="31">
        <v>4301060486</v>
      </c>
      <c r="D505" s="582">
        <v>4640242180137</v>
      </c>
      <c r="E505" s="583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4" t="s">
        <v>782</v>
      </c>
      <c r="Q505" s="580"/>
      <c r="R505" s="580"/>
      <c r="S505" s="580"/>
      <c r="T505" s="581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780</v>
      </c>
      <c r="B506" s="54" t="s">
        <v>784</v>
      </c>
      <c r="C506" s="31">
        <v>4301060498</v>
      </c>
      <c r="D506" s="582">
        <v>4640242180137</v>
      </c>
      <c r="E506" s="583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794" t="s">
        <v>785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72</v>
      </c>
      <c r="Q507" s="594"/>
      <c r="R507" s="594"/>
      <c r="S507" s="594"/>
      <c r="T507" s="594"/>
      <c r="U507" s="594"/>
      <c r="V507" s="595"/>
      <c r="W507" s="37" t="s">
        <v>73</v>
      </c>
      <c r="X507" s="577">
        <f>IFERROR(X503/H503,"0")+IFERROR(X504/H504,"0")+IFERROR(X505/H505,"0")+IFERROR(X506/H506,"0")</f>
        <v>2.2222222222222223</v>
      </c>
      <c r="Y507" s="577">
        <f>IFERROR(Y503/H503,"0")+IFERROR(Y504/H504,"0")+IFERROR(Y505/H505,"0")+IFERROR(Y506/H506,"0")</f>
        <v>3</v>
      </c>
      <c r="Z507" s="577">
        <f>IFERROR(IF(Z503="",0,Z503),"0")+IFERROR(IF(Z504="",0,Z504),"0")+IFERROR(IF(Z505="",0,Z505),"0")+IFERROR(IF(Z506="",0,Z506),"0")</f>
        <v>5.6940000000000004E-2</v>
      </c>
      <c r="AA507" s="578"/>
      <c r="AB507" s="578"/>
      <c r="AC507" s="578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72</v>
      </c>
      <c r="Q508" s="594"/>
      <c r="R508" s="594"/>
      <c r="S508" s="594"/>
      <c r="T508" s="594"/>
      <c r="U508" s="594"/>
      <c r="V508" s="595"/>
      <c r="W508" s="37" t="s">
        <v>70</v>
      </c>
      <c r="X508" s="577">
        <f>IFERROR(SUM(X503:X506),"0")</f>
        <v>20</v>
      </c>
      <c r="Y508" s="577">
        <f>IFERROR(SUM(Y503:Y506),"0")</f>
        <v>27</v>
      </c>
      <c r="Z508" s="37"/>
      <c r="AA508" s="578"/>
      <c r="AB508" s="578"/>
      <c r="AC508" s="578"/>
    </row>
    <row r="509" spans="1:68" ht="16.5" customHeight="1" x14ac:dyDescent="0.25">
      <c r="A509" s="635" t="s">
        <v>786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570"/>
      <c r="AB509" s="570"/>
      <c r="AC509" s="570"/>
    </row>
    <row r="510" spans="1:68" ht="14.25" customHeight="1" x14ac:dyDescent="0.25">
      <c r="A510" s="587" t="s">
        <v>137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71"/>
      <c r="AB510" s="571"/>
      <c r="AC510" s="571"/>
    </row>
    <row r="511" spans="1:68" ht="27" customHeight="1" x14ac:dyDescent="0.25">
      <c r="A511" s="54" t="s">
        <v>787</v>
      </c>
      <c r="B511" s="54" t="s">
        <v>788</v>
      </c>
      <c r="C511" s="31">
        <v>4301020314</v>
      </c>
      <c r="D511" s="582">
        <v>4640242180090</v>
      </c>
      <c r="E511" s="583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79" t="s">
        <v>789</v>
      </c>
      <c r="Q511" s="580"/>
      <c r="R511" s="580"/>
      <c r="S511" s="580"/>
      <c r="T511" s="581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72</v>
      </c>
      <c r="Q512" s="594"/>
      <c r="R512" s="594"/>
      <c r="S512" s="594"/>
      <c r="T512" s="594"/>
      <c r="U512" s="594"/>
      <c r="V512" s="595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72</v>
      </c>
      <c r="Q513" s="594"/>
      <c r="R513" s="594"/>
      <c r="S513" s="594"/>
      <c r="T513" s="594"/>
      <c r="U513" s="594"/>
      <c r="V513" s="595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791</v>
      </c>
      <c r="Q514" s="585"/>
      <c r="R514" s="585"/>
      <c r="S514" s="585"/>
      <c r="T514" s="585"/>
      <c r="U514" s="585"/>
      <c r="V514" s="586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12347.599999999999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12478.579999999998</v>
      </c>
      <c r="Z514" s="37"/>
      <c r="AA514" s="578"/>
      <c r="AB514" s="578"/>
      <c r="AC514" s="578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792</v>
      </c>
      <c r="Q515" s="585"/>
      <c r="R515" s="585"/>
      <c r="S515" s="585"/>
      <c r="T515" s="585"/>
      <c r="U515" s="585"/>
      <c r="V515" s="586"/>
      <c r="W515" s="37" t="s">
        <v>70</v>
      </c>
      <c r="X515" s="577">
        <f>IFERROR(SUM(BM22:BM511),"0")</f>
        <v>13009.818823022439</v>
      </c>
      <c r="Y515" s="577">
        <f>IFERROR(SUM(BN22:BN511),"0")</f>
        <v>13149.487999999999</v>
      </c>
      <c r="Z515" s="37"/>
      <c r="AA515" s="578"/>
      <c r="AB515" s="578"/>
      <c r="AC515" s="578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793</v>
      </c>
      <c r="Q516" s="585"/>
      <c r="R516" s="585"/>
      <c r="S516" s="585"/>
      <c r="T516" s="585"/>
      <c r="U516" s="585"/>
      <c r="V516" s="586"/>
      <c r="W516" s="37" t="s">
        <v>794</v>
      </c>
      <c r="X516" s="38">
        <f>ROUNDUP(SUM(BO22:BO511),0)</f>
        <v>21</v>
      </c>
      <c r="Y516" s="38">
        <f>ROUNDUP(SUM(BP22:BP511),0)</f>
        <v>21</v>
      </c>
      <c r="Z516" s="37"/>
      <c r="AA516" s="578"/>
      <c r="AB516" s="578"/>
      <c r="AC516" s="578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795</v>
      </c>
      <c r="Q517" s="585"/>
      <c r="R517" s="585"/>
      <c r="S517" s="585"/>
      <c r="T517" s="585"/>
      <c r="U517" s="585"/>
      <c r="V517" s="586"/>
      <c r="W517" s="37" t="s">
        <v>70</v>
      </c>
      <c r="X517" s="577">
        <f>GrossWeightTotal+PalletQtyTotal*25</f>
        <v>13534.818823022439</v>
      </c>
      <c r="Y517" s="577">
        <f>GrossWeightTotalR+PalletQtyTotalR*25</f>
        <v>13674.487999999999</v>
      </c>
      <c r="Z517" s="37"/>
      <c r="AA517" s="578"/>
      <c r="AB517" s="578"/>
      <c r="AC517" s="578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796</v>
      </c>
      <c r="Q518" s="585"/>
      <c r="R518" s="585"/>
      <c r="S518" s="585"/>
      <c r="T518" s="585"/>
      <c r="U518" s="585"/>
      <c r="V518" s="586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1962.6440497561186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1985</v>
      </c>
      <c r="Z518" s="37"/>
      <c r="AA518" s="578"/>
      <c r="AB518" s="578"/>
      <c r="AC518" s="578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797</v>
      </c>
      <c r="Q519" s="585"/>
      <c r="R519" s="585"/>
      <c r="S519" s="585"/>
      <c r="T519" s="585"/>
      <c r="U519" s="585"/>
      <c r="V519" s="586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23.839039999999997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0" t="s">
        <v>101</v>
      </c>
      <c r="D521" s="725"/>
      <c r="E521" s="725"/>
      <c r="F521" s="725"/>
      <c r="G521" s="725"/>
      <c r="H521" s="726"/>
      <c r="I521" s="630" t="s">
        <v>261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555</v>
      </c>
      <c r="U521" s="726"/>
      <c r="V521" s="630" t="s">
        <v>612</v>
      </c>
      <c r="W521" s="725"/>
      <c r="X521" s="725"/>
      <c r="Y521" s="726"/>
      <c r="Z521" s="572" t="s">
        <v>671</v>
      </c>
      <c r="AA521" s="630" t="s">
        <v>734</v>
      </c>
      <c r="AB521" s="726"/>
      <c r="AC521" s="52"/>
      <c r="AF521" s="573"/>
    </row>
    <row r="522" spans="1:32" ht="14.25" customHeight="1" thickTop="1" x14ac:dyDescent="0.2">
      <c r="A522" s="875" t="s">
        <v>800</v>
      </c>
      <c r="B522" s="630" t="s">
        <v>63</v>
      </c>
      <c r="C522" s="630" t="s">
        <v>102</v>
      </c>
      <c r="D522" s="630" t="s">
        <v>119</v>
      </c>
      <c r="E522" s="630" t="s">
        <v>179</v>
      </c>
      <c r="F522" s="630" t="s">
        <v>202</v>
      </c>
      <c r="G522" s="630" t="s">
        <v>237</v>
      </c>
      <c r="H522" s="630" t="s">
        <v>101</v>
      </c>
      <c r="I522" s="630" t="s">
        <v>262</v>
      </c>
      <c r="J522" s="630" t="s">
        <v>302</v>
      </c>
      <c r="K522" s="630" t="s">
        <v>363</v>
      </c>
      <c r="L522" s="630" t="s">
        <v>406</v>
      </c>
      <c r="M522" s="630" t="s">
        <v>422</v>
      </c>
      <c r="N522" s="573"/>
      <c r="O522" s="630" t="s">
        <v>435</v>
      </c>
      <c r="P522" s="630" t="s">
        <v>445</v>
      </c>
      <c r="Q522" s="630" t="s">
        <v>452</v>
      </c>
      <c r="R522" s="630" t="s">
        <v>457</v>
      </c>
      <c r="S522" s="630" t="s">
        <v>545</v>
      </c>
      <c r="T522" s="630" t="s">
        <v>556</v>
      </c>
      <c r="U522" s="630" t="s">
        <v>590</v>
      </c>
      <c r="V522" s="630" t="s">
        <v>613</v>
      </c>
      <c r="W522" s="630" t="s">
        <v>645</v>
      </c>
      <c r="X522" s="630" t="s">
        <v>663</v>
      </c>
      <c r="Y522" s="630" t="s">
        <v>667</v>
      </c>
      <c r="Z522" s="630" t="s">
        <v>671</v>
      </c>
      <c r="AA522" s="630" t="s">
        <v>734</v>
      </c>
      <c r="AB522" s="630" t="s">
        <v>786</v>
      </c>
      <c r="AC522" s="52"/>
      <c r="AF522" s="573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573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405.20000000000005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619.20000000000005</v>
      </c>
      <c r="E524" s="46">
        <f>IFERROR(Y89*1,"0")+IFERROR(Y90*1,"0")+IFERROR(Y91*1,"0")+IFERROR(Y95*1,"0")+IFERROR(Y96*1,"0")+IFERROR(Y97*1,"0")+IFERROR(Y98*1,"0")+IFERROR(Y99*1,"0")+IFERROR(Y100*1,"0")</f>
        <v>687.6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1618.9199999999998</v>
      </c>
      <c r="G524" s="46">
        <f>IFERROR(Y132*1,"0")+IFERROR(Y133*1,"0")+IFERROR(Y137*1,"0")+IFERROR(Y138*1,"0")+IFERROR(Y142*1,"0")+IFERROR(Y143*1,"0")</f>
        <v>106.4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319.2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926.10000000000014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230.95999999999998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120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473.99999999999994</v>
      </c>
      <c r="S524" s="46">
        <f>IFERROR(Y342*1,"0")+IFERROR(Y343*1,"0")+IFERROR(Y344*1,"0")</f>
        <v>176.4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5441</v>
      </c>
      <c r="U524" s="46">
        <f>IFERROR(Y375*1,"0")+IFERROR(Y376*1,"0")+IFERROR(Y377*1,"0")+IFERROR(Y378*1,"0")+IFERROR(Y382*1,"0")+IFERROR(Y386*1,"0")+IFERROR(Y387*1,"0")+IFERROR(Y391*1,"0")</f>
        <v>0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147</v>
      </c>
      <c r="W524" s="46">
        <f>IFERROR(Y416*1,"0")+IFERROR(Y417*1,"0")+IFERROR(Y421*1,"0")+IFERROR(Y422*1,"0")+IFERROR(Y423*1,"0")+IFERROR(Y424*1,"0")</f>
        <v>0</v>
      </c>
      <c r="X524" s="46">
        <f>IFERROR(Y429*1,"0")</f>
        <v>20.399999999999999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853.2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333</v>
      </c>
      <c r="AB524" s="46">
        <f>IFERROR(Y511*1,"0")</f>
        <v>0</v>
      </c>
      <c r="AC524" s="52"/>
      <c r="AF524" s="573"/>
    </row>
  </sheetData>
  <sheetProtection algorithmName="SHA-512" hashValue="Rjg/iRRzZ49Fts8zBLHL3Lw+T/GDgzyb1ZQXnGV4npON1lIm12ZBx2pw1YenkpBEy32qGbFt11GgxQ3D3OdVcw==" saltValue="oF7RMLVrbwuccgSaqhl1P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AZDzN8abzon/kAKopkTugJvRbiXLdFMFm2o8I/W9YEXfk2o8LhLW30CY8xvttutUkfJibQMX0UY8cV44jbRdLA==" saltValue="0NVnE9cCkQs0GvpObvm6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2025-06-11T08:54:43Z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