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63F49B4-0BDA-4220-BDF3-EF3B76CE62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O504" i="1"/>
  <c r="BM504" i="1"/>
  <c r="Y504" i="1"/>
  <c r="BP504" i="1" s="1"/>
  <c r="BO503" i="1"/>
  <c r="BM503" i="1"/>
  <c r="Y503" i="1"/>
  <c r="Y508" i="1" s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Y496" i="1" s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Z490" i="1" s="1"/>
  <c r="Y486" i="1"/>
  <c r="Y491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Y484" i="1" s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Y475" i="1" s="1"/>
  <c r="P472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Y469" i="1" s="1"/>
  <c r="P462" i="1"/>
  <c r="X460" i="1"/>
  <c r="X459" i="1"/>
  <c r="BO458" i="1"/>
  <c r="BM458" i="1"/>
  <c r="Y458" i="1"/>
  <c r="BP458" i="1" s="1"/>
  <c r="P458" i="1"/>
  <c r="BO457" i="1"/>
  <c r="BM457" i="1"/>
  <c r="Z457" i="1"/>
  <c r="Y457" i="1"/>
  <c r="BP457" i="1" s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Z524" i="1" s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N422" i="1"/>
  <c r="BM422" i="1"/>
  <c r="Z422" i="1"/>
  <c r="Y422" i="1"/>
  <c r="BP422" i="1" s="1"/>
  <c r="P422" i="1"/>
  <c r="BO421" i="1"/>
  <c r="BM421" i="1"/>
  <c r="Y421" i="1"/>
  <c r="Y425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Y419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8" i="1" s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0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Y357" i="1" s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O237" i="1"/>
  <c r="BN237" i="1"/>
  <c r="BM237" i="1"/>
  <c r="Z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4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4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4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8" i="1" s="1"/>
  <c r="BO22" i="1"/>
  <c r="X516" i="1" s="1"/>
  <c r="BM22" i="1"/>
  <c r="X515" i="1" s="1"/>
  <c r="X517" i="1" s="1"/>
  <c r="Y22" i="1"/>
  <c r="B524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8" i="1"/>
  <c r="BN248" i="1"/>
  <c r="Z248" i="1"/>
  <c r="Z252" i="1" s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4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4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4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44" i="1"/>
  <c r="BP241" i="1"/>
  <c r="BN241" i="1"/>
  <c r="Z241" i="1"/>
  <c r="Z243" i="1" s="1"/>
  <c r="Y252" i="1"/>
  <c r="Y261" i="1"/>
  <c r="Y269" i="1"/>
  <c r="Y276" i="1"/>
  <c r="Y301" i="1"/>
  <c r="Y311" i="1"/>
  <c r="Y319" i="1"/>
  <c r="Y325" i="1"/>
  <c r="Y332" i="1"/>
  <c r="Y338" i="1"/>
  <c r="Y345" i="1"/>
  <c r="Y363" i="1"/>
  <c r="Y367" i="1"/>
  <c r="Y384" i="1"/>
  <c r="Y388" i="1"/>
  <c r="Y412" i="1"/>
  <c r="BP424" i="1"/>
  <c r="BN424" i="1"/>
  <c r="Z424" i="1"/>
  <c r="Y426" i="1"/>
  <c r="X524" i="1"/>
  <c r="Y430" i="1"/>
  <c r="BP429" i="1"/>
  <c r="BN429" i="1"/>
  <c r="Z429" i="1"/>
  <c r="Z430" i="1" s="1"/>
  <c r="Y431" i="1"/>
  <c r="Y435" i="1"/>
  <c r="BP434" i="1"/>
  <c r="BN434" i="1"/>
  <c r="Z434" i="1"/>
  <c r="Z435" i="1" s="1"/>
  <c r="Y524" i="1"/>
  <c r="Y436" i="1"/>
  <c r="Z250" i="1"/>
  <c r="BN250" i="1"/>
  <c r="L524" i="1"/>
  <c r="Z257" i="1"/>
  <c r="Z261" i="1" s="1"/>
  <c r="BN257" i="1"/>
  <c r="Z259" i="1"/>
  <c r="BN259" i="1"/>
  <c r="Y262" i="1"/>
  <c r="M524" i="1"/>
  <c r="Z266" i="1"/>
  <c r="Z269" i="1" s="1"/>
  <c r="BN266" i="1"/>
  <c r="Y270" i="1"/>
  <c r="O524" i="1"/>
  <c r="Z274" i="1"/>
  <c r="Z276" i="1" s="1"/>
  <c r="BN274" i="1"/>
  <c r="Y277" i="1"/>
  <c r="Y282" i="1"/>
  <c r="Y291" i="1"/>
  <c r="R524" i="1"/>
  <c r="Z295" i="1"/>
  <c r="Z300" i="1" s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Z318" i="1" s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Z338" i="1" s="1"/>
  <c r="BN336" i="1"/>
  <c r="S524" i="1"/>
  <c r="Z343" i="1"/>
  <c r="Z345" i="1" s="1"/>
  <c r="BN343" i="1"/>
  <c r="Y346" i="1"/>
  <c r="T524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4" i="1"/>
  <c r="Z376" i="1"/>
  <c r="Z379" i="1" s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4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W524" i="1"/>
  <c r="Z417" i="1"/>
  <c r="Z418" i="1" s="1"/>
  <c r="BN417" i="1"/>
  <c r="Y418" i="1"/>
  <c r="Z421" i="1"/>
  <c r="Z425" i="1" s="1"/>
  <c r="BN421" i="1"/>
  <c r="BP421" i="1"/>
  <c r="Y454" i="1"/>
  <c r="BN457" i="1"/>
  <c r="Y460" i="1"/>
  <c r="Z463" i="1"/>
  <c r="BN463" i="1"/>
  <c r="Z465" i="1"/>
  <c r="BN465" i="1"/>
  <c r="Z467" i="1"/>
  <c r="BN467" i="1"/>
  <c r="Y470" i="1"/>
  <c r="Z473" i="1"/>
  <c r="Z475" i="1" s="1"/>
  <c r="BN473" i="1"/>
  <c r="Y476" i="1"/>
  <c r="Z480" i="1"/>
  <c r="Z483" i="1" s="1"/>
  <c r="BN480" i="1"/>
  <c r="BP480" i="1"/>
  <c r="Z481" i="1"/>
  <c r="BN481" i="1"/>
  <c r="Z482" i="1"/>
  <c r="BN482" i="1"/>
  <c r="Y483" i="1"/>
  <c r="Z493" i="1"/>
  <c r="Z495" i="1" s="1"/>
  <c r="BN493" i="1"/>
  <c r="BP493" i="1"/>
  <c r="Z494" i="1"/>
  <c r="BN494" i="1"/>
  <c r="Y495" i="1"/>
  <c r="Z503" i="1"/>
  <c r="Z507" i="1" s="1"/>
  <c r="BN503" i="1"/>
  <c r="BP503" i="1"/>
  <c r="Z504" i="1"/>
  <c r="BN504" i="1"/>
  <c r="Y507" i="1"/>
  <c r="Y513" i="1"/>
  <c r="AA524" i="1"/>
  <c r="Z440" i="1"/>
  <c r="Z453" i="1" s="1"/>
  <c r="BN440" i="1"/>
  <c r="BP440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Z459" i="1" s="1"/>
  <c r="BN456" i="1"/>
  <c r="BP456" i="1"/>
  <c r="Z458" i="1"/>
  <c r="BN458" i="1"/>
  <c r="Z462" i="1"/>
  <c r="BN462" i="1"/>
  <c r="BP462" i="1"/>
  <c r="Z464" i="1"/>
  <c r="BN464" i="1"/>
  <c r="Z466" i="1"/>
  <c r="BN466" i="1"/>
  <c r="Z468" i="1"/>
  <c r="BN468" i="1"/>
  <c r="Z511" i="1"/>
  <c r="Z512" i="1" s="1"/>
  <c r="BN511" i="1"/>
  <c r="BP511" i="1"/>
  <c r="Y512" i="1"/>
  <c r="Z469" i="1" l="1"/>
  <c r="Z324" i="1"/>
  <c r="Z310" i="1"/>
  <c r="Z205" i="1"/>
  <c r="Z179" i="1"/>
  <c r="Z155" i="1"/>
  <c r="Z115" i="1"/>
  <c r="Z32" i="1"/>
  <c r="Y518" i="1"/>
  <c r="Y515" i="1"/>
  <c r="Y516" i="1"/>
  <c r="Z519" i="1"/>
  <c r="Y514" i="1"/>
  <c r="Y517" i="1" l="1"/>
</calcChain>
</file>

<file path=xl/sharedStrings.xml><?xml version="1.0" encoding="utf-8"?>
<sst xmlns="http://schemas.openxmlformats.org/spreadsheetml/2006/main" count="2308" uniqueCount="817">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</sst>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45823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0.375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200</v>
      </c>
      <c r="Y41" s="576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240</v>
      </c>
      <c r="Y42" s="576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78.518518518518519</v>
      </c>
      <c r="Y44" s="577">
        <f>IFERROR(Y41/H41,"0")+IFERROR(Y42/H42,"0")+IFERROR(Y43/H43,"0")</f>
        <v>79</v>
      </c>
      <c r="Z44" s="577">
        <f>IFERROR(IF(Z41="",0,Z41),"0")+IFERROR(IF(Z42="",0,Z42),"0")+IFERROR(IF(Z43="",0,Z43),"0")</f>
        <v>0.90182000000000007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440</v>
      </c>
      <c r="Y45" s="577">
        <f>IFERROR(SUM(Y41:Y43),"0")</f>
        <v>445.20000000000005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200</v>
      </c>
      <c r="Y53" s="576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450</v>
      </c>
      <c r="Y57" s="576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118.51851851851852</v>
      </c>
      <c r="Y58" s="577">
        <f>IFERROR(Y52/H52,"0")+IFERROR(Y53/H53,"0")+IFERROR(Y54/H54,"0")+IFERROR(Y55/H55,"0")+IFERROR(Y56/H56,"0")+IFERROR(Y57/H57,"0")</f>
        <v>119</v>
      </c>
      <c r="Z58" s="577">
        <f>IFERROR(IF(Z52="",0,Z52),"0")+IFERROR(IF(Z53="",0,Z53),"0")+IFERROR(IF(Z54="",0,Z54),"0")+IFERROR(IF(Z55="",0,Z55),"0")+IFERROR(IF(Z56="",0,Z56),"0")+IFERROR(IF(Z57="",0,Z57),"0")</f>
        <v>1.2626200000000001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650</v>
      </c>
      <c r="Y59" s="577">
        <f>IFERROR(SUM(Y52:Y57),"0")</f>
        <v>655.20000000000005</v>
      </c>
      <c r="Z59" s="37"/>
      <c r="AA59" s="578"/>
      <c r="AB59" s="578"/>
      <c r="AC59" s="578"/>
    </row>
    <row r="60" spans="1:68" ht="14.25" customHeight="1" x14ac:dyDescent="0.25">
      <c r="A60" s="587" t="s">
        <v>137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50</v>
      </c>
      <c r="Y61" s="576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157.5</v>
      </c>
      <c r="Y64" s="576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62.962962962962962</v>
      </c>
      <c r="Y65" s="577">
        <f>IFERROR(Y61/H61,"0")+IFERROR(Y62/H62,"0")+IFERROR(Y63/H63,"0")+IFERROR(Y64/H64,"0")</f>
        <v>64</v>
      </c>
      <c r="Z65" s="577">
        <f>IFERROR(IF(Z61="",0,Z61),"0")+IFERROR(IF(Z62="",0,Z62),"0")+IFERROR(IF(Z63="",0,Z63),"0")+IFERROR(IF(Z64="",0,Z64),"0")</f>
        <v>0.47898999999999997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207.5</v>
      </c>
      <c r="Y66" s="577">
        <f>IFERROR(SUM(Y61:Y64),"0")</f>
        <v>213.3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172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179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150</v>
      </c>
      <c r="Y89" s="576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450</v>
      </c>
      <c r="Y91" s="576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113.88888888888889</v>
      </c>
      <c r="Y92" s="577">
        <f>IFERROR(Y89/H89,"0")+IFERROR(Y90/H90,"0")+IFERROR(Y91/H91,"0")</f>
        <v>114</v>
      </c>
      <c r="Z92" s="577">
        <f>IFERROR(IF(Z89="",0,Z89),"0")+IFERROR(IF(Z90="",0,Z90),"0")+IFERROR(IF(Z91="",0,Z91),"0")</f>
        <v>1.1677200000000001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600</v>
      </c>
      <c r="Y93" s="577">
        <f>IFERROR(SUM(Y89:Y91),"0")</f>
        <v>601.20000000000005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189</v>
      </c>
      <c r="Q95" s="580"/>
      <c r="R95" s="580"/>
      <c r="S95" s="580"/>
      <c r="T95" s="581"/>
      <c r="U95" s="34"/>
      <c r="V95" s="34"/>
      <c r="W95" s="35" t="s">
        <v>70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270</v>
      </c>
      <c r="Y99" s="576">
        <f t="shared" si="16"/>
        <v>270</v>
      </c>
      <c r="Z99" s="36">
        <f>IFERROR(IF(Y99=0,"",ROUNDUP(Y99/H99,0)*0.00651),"")</f>
        <v>0.65100000000000002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295.2</v>
      </c>
      <c r="BN99" s="64">
        <f t="shared" si="18"/>
        <v>295.2</v>
      </c>
      <c r="BO99" s="64">
        <f t="shared" si="19"/>
        <v>0.5494505494505495</v>
      </c>
      <c r="BP99" s="64">
        <f t="shared" si="20"/>
        <v>0.5494505494505495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143.20987654320987</v>
      </c>
      <c r="Y101" s="577">
        <f>IFERROR(Y95/H95,"0")+IFERROR(Y96/H96,"0")+IFERROR(Y97/H97,"0")+IFERROR(Y98/H98,"0")+IFERROR(Y99/H99,"0")+IFERROR(Y100/H100,"0")</f>
        <v>144</v>
      </c>
      <c r="Z101" s="577">
        <f>IFERROR(IF(Z95="",0,Z95),"0")+IFERROR(IF(Z96="",0,Z96),"0")+IFERROR(IF(Z97="",0,Z97),"0")+IFERROR(IF(Z98="",0,Z98),"0")+IFERROR(IF(Z99="",0,Z99),"0")+IFERROR(IF(Z100="",0,Z100),"0")</f>
        <v>1.4861200000000001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620</v>
      </c>
      <c r="Y102" s="577">
        <f>IFERROR(SUM(Y95:Y100),"0")</f>
        <v>626.4</v>
      </c>
      <c r="Z102" s="37"/>
      <c r="AA102" s="578"/>
      <c r="AB102" s="578"/>
      <c r="AC102" s="578"/>
    </row>
    <row r="103" spans="1:68" ht="16.5" customHeight="1" x14ac:dyDescent="0.25">
      <c r="A103" s="635" t="s">
        <v>202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90</v>
      </c>
      <c r="Y105" s="576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93.624999999999986</v>
      </c>
      <c r="BN105" s="64">
        <f>IFERROR(Y105*I105/H105,"0")</f>
        <v>101.11499999999998</v>
      </c>
      <c r="BO105" s="64">
        <f>IFERROR(1/J105*(X105/H105),"0")</f>
        <v>0.13020833333333331</v>
      </c>
      <c r="BP105" s="64">
        <f>IFERROR(1/J105*(Y105/H105),"0")</f>
        <v>0.140625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720</v>
      </c>
      <c r="Y107" s="576">
        <f>IFERROR(IF(X107="",0,CEILING((X107/$H107),1)*$H107),"")</f>
        <v>720</v>
      </c>
      <c r="Z107" s="36">
        <f>IFERROR(IF(Y107=0,"",ROUNDUP(Y107/H107,0)*0.00902),"")</f>
        <v>1.4432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753.59999999999991</v>
      </c>
      <c r="BN107" s="64">
        <f>IFERROR(Y107*I107/H107,"0")</f>
        <v>753.59999999999991</v>
      </c>
      <c r="BO107" s="64">
        <f>IFERROR(1/J107*(X107/H107),"0")</f>
        <v>1.2121212121212122</v>
      </c>
      <c r="BP107" s="64">
        <f>IFERROR(1/J107*(Y107/H107),"0")</f>
        <v>1.2121212121212122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168.33333333333334</v>
      </c>
      <c r="Y109" s="577">
        <f>IFERROR(Y105/H105,"0")+IFERROR(Y106/H106,"0")+IFERROR(Y107/H107,"0")+IFERROR(Y108/H108,"0")</f>
        <v>169</v>
      </c>
      <c r="Z109" s="577">
        <f>IFERROR(IF(Z105="",0,Z105),"0")+IFERROR(IF(Z106="",0,Z106),"0")+IFERROR(IF(Z107="",0,Z107),"0")+IFERROR(IF(Z108="",0,Z108),"0")</f>
        <v>1.61402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810</v>
      </c>
      <c r="Y110" s="577">
        <f>IFERROR(SUM(Y105:Y108),"0")</f>
        <v>817.2</v>
      </c>
      <c r="Z110" s="37"/>
      <c r="AA110" s="578"/>
      <c r="AB110" s="578"/>
      <c r="AC110" s="578"/>
    </row>
    <row r="111" spans="1:68" ht="14.25" customHeight="1" x14ac:dyDescent="0.25">
      <c r="A111" s="587" t="s">
        <v>137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600</v>
      </c>
      <c r="Y119" s="576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405</v>
      </c>
      <c r="Y121" s="576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224.07407407407408</v>
      </c>
      <c r="Y123" s="577">
        <f>IFERROR(Y118/H118,"0")+IFERROR(Y119/H119,"0")+IFERROR(Y120/H120,"0")+IFERROR(Y121/H121,"0")+IFERROR(Y122/H122,"0")</f>
        <v>225</v>
      </c>
      <c r="Z123" s="577">
        <f>IFERROR(IF(Z118="",0,Z118),"0")+IFERROR(IF(Z119="",0,Z119),"0")+IFERROR(IF(Z120="",0,Z120),"0")+IFERROR(IF(Z121="",0,Z121),"0")+IFERROR(IF(Z122="",0,Z122),"0")</f>
        <v>2.4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1005</v>
      </c>
      <c r="Y124" s="577">
        <f>IFERROR(SUM(Y118:Y122),"0")</f>
        <v>1012.5</v>
      </c>
      <c r="Z124" s="37"/>
      <c r="AA124" s="578"/>
      <c r="AB124" s="578"/>
      <c r="AC124" s="578"/>
    </row>
    <row r="125" spans="1:68" ht="14.25" customHeight="1" x14ac:dyDescent="0.25">
      <c r="A125" s="587" t="s">
        <v>172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13.2</v>
      </c>
      <c r="Y127" s="576">
        <f>IFERROR(IF(X127="",0,CEILING((X127/$H127),1)*$H127),"")</f>
        <v>13.86</v>
      </c>
      <c r="Z127" s="36">
        <f>IFERROR(IF(Y127=0,"",ROUNDUP(Y127/H127,0)*0.00651),"")</f>
        <v>4.5569999999999999E-2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14.92</v>
      </c>
      <c r="BN127" s="64">
        <f>IFERROR(Y127*I127/H127,"0")</f>
        <v>15.666</v>
      </c>
      <c r="BO127" s="64">
        <f>IFERROR(1/J127*(X127/H127),"0")</f>
        <v>3.6630036630036632E-2</v>
      </c>
      <c r="BP127" s="64">
        <f>IFERROR(1/J127*(Y127/H127),"0")</f>
        <v>3.8461538461538464E-2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6.6666666666666661</v>
      </c>
      <c r="Y128" s="577">
        <f>IFERROR(Y126/H126,"0")+IFERROR(Y127/H127,"0")</f>
        <v>7</v>
      </c>
      <c r="Z128" s="577">
        <f>IFERROR(IF(Z126="",0,Z126),"0")+IFERROR(IF(Z127="",0,Z127),"0")</f>
        <v>4.5569999999999999E-2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13.2</v>
      </c>
      <c r="Y129" s="577">
        <f>IFERROR(SUM(Y126:Y127),"0")</f>
        <v>13.86</v>
      </c>
      <c r="Z129" s="37"/>
      <c r="AA129" s="578"/>
      <c r="AB129" s="578"/>
      <c r="AC129" s="578"/>
    </row>
    <row r="130" spans="1:68" ht="16.5" customHeight="1" x14ac:dyDescent="0.25">
      <c r="A130" s="635" t="s">
        <v>237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60</v>
      </c>
      <c r="Y133" s="576">
        <f>IFERROR(IF(X133="",0,CEILING((X133/$H133),1)*$H133),"")</f>
        <v>60.800000000000004</v>
      </c>
      <c r="Z133" s="36">
        <f>IFERROR(IF(Y133=0,"",ROUNDUP(Y133/H133,0)*0.00651),"")</f>
        <v>0.12369000000000001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63.374999999999993</v>
      </c>
      <c r="BN133" s="64">
        <f>IFERROR(Y133*I133/H133,"0")</f>
        <v>64.22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18.75</v>
      </c>
      <c r="Y134" s="577">
        <f>IFERROR(Y132/H132,"0")+IFERROR(Y133/H133,"0")</f>
        <v>19</v>
      </c>
      <c r="Z134" s="577">
        <f>IFERROR(IF(Z132="",0,Z132),"0")+IFERROR(IF(Z133="",0,Z133),"0")</f>
        <v>0.12369000000000001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60</v>
      </c>
      <c r="Y135" s="577">
        <f>IFERROR(SUM(Y132:Y133),"0")</f>
        <v>60.800000000000004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42</v>
      </c>
      <c r="Y138" s="576">
        <f>IFERROR(IF(X138="",0,CEILING((X138/$H138),1)*$H138),"")</f>
        <v>42</v>
      </c>
      <c r="Z138" s="36">
        <f>IFERROR(IF(Y138=0,"",ROUNDUP(Y138/H138,0)*0.00651),"")</f>
        <v>9.7650000000000001E-2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46.02</v>
      </c>
      <c r="BN138" s="64">
        <f>IFERROR(Y138*I138/H138,"0")</f>
        <v>46.02</v>
      </c>
      <c r="BO138" s="64">
        <f>IFERROR(1/J138*(X138/H138),"0")</f>
        <v>8.241758241758243E-2</v>
      </c>
      <c r="BP138" s="64">
        <f>IFERROR(1/J138*(Y138/H138),"0")</f>
        <v>8.241758241758243E-2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15.000000000000002</v>
      </c>
      <c r="Y139" s="577">
        <f>IFERROR(Y137/H137,"0")+IFERROR(Y138/H138,"0")</f>
        <v>15.000000000000002</v>
      </c>
      <c r="Z139" s="577">
        <f>IFERROR(IF(Z137="",0,Z137),"0")+IFERROR(IF(Z138="",0,Z138),"0")</f>
        <v>9.7650000000000001E-2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42</v>
      </c>
      <c r="Y140" s="577">
        <f>IFERROR(SUM(Y137:Y138),"0")</f>
        <v>42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66</v>
      </c>
      <c r="Y143" s="576">
        <f>IFERROR(IF(X143="",0,CEILING((X143/$H143),1)*$H143),"")</f>
        <v>66</v>
      </c>
      <c r="Z143" s="36">
        <f>IFERROR(IF(Y143=0,"",ROUNDUP(Y143/H143,0)*0.00651),"")</f>
        <v>0.16275000000000001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72.699999999999989</v>
      </c>
      <c r="BN143" s="64">
        <f>IFERROR(Y143*I143/H143,"0")</f>
        <v>72.699999999999989</v>
      </c>
      <c r="BO143" s="64">
        <f>IFERROR(1/J143*(X143/H143),"0")</f>
        <v>0.13736263736263737</v>
      </c>
      <c r="BP143" s="64">
        <f>IFERROR(1/J143*(Y143/H143),"0")</f>
        <v>0.13736263736263737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25</v>
      </c>
      <c r="Y144" s="577">
        <f>IFERROR(Y142/H142,"0")+IFERROR(Y143/H143,"0")</f>
        <v>25</v>
      </c>
      <c r="Z144" s="577">
        <f>IFERROR(IF(Z142="",0,Z142),"0")+IFERROR(IF(Z143="",0,Z143),"0")</f>
        <v>0.16275000000000001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66</v>
      </c>
      <c r="Y145" s="577">
        <f>IFERROR(SUM(Y142:Y143),"0")</f>
        <v>66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261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262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137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60</v>
      </c>
      <c r="Y164" s="576">
        <f t="shared" ref="Y164:Y172" si="21">IFERROR(IF(X164="",0,CEILING((X164/$H164),1)*$H164),"")</f>
        <v>63</v>
      </c>
      <c r="Z164" s="36">
        <f>IFERROR(IF(Y164=0,"",ROUNDUP(Y164/H164,0)*0.00902),"")</f>
        <v>0.1353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63.857142857142854</v>
      </c>
      <c r="BN164" s="64">
        <f t="shared" ref="BN164:BN172" si="23">IFERROR(Y164*I164/H164,"0")</f>
        <v>67.049999999999983</v>
      </c>
      <c r="BO164" s="64">
        <f t="shared" ref="BO164:BO172" si="24">IFERROR(1/J164*(X164/H164),"0")</f>
        <v>0.10822510822510822</v>
      </c>
      <c r="BP164" s="64">
        <f t="shared" ref="BP164:BP172" si="25">IFERROR(1/J164*(Y164/H164),"0")</f>
        <v>0.11363636363636365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30</v>
      </c>
      <c r="Y165" s="576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160</v>
      </c>
      <c r="Y166" s="576">
        <f t="shared" si="21"/>
        <v>163.80000000000001</v>
      </c>
      <c r="Z166" s="36">
        <f>IFERROR(IF(Y166=0,"",ROUNDUP(Y166/H166,0)*0.00902),"")</f>
        <v>0.35177999999999998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168</v>
      </c>
      <c r="BN166" s="64">
        <f t="shared" si="23"/>
        <v>171.99</v>
      </c>
      <c r="BO166" s="64">
        <f t="shared" si="24"/>
        <v>0.28860028860028858</v>
      </c>
      <c r="BP166" s="64">
        <f t="shared" si="25"/>
        <v>0.29545454545454547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70</v>
      </c>
      <c r="Y167" s="576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122.5</v>
      </c>
      <c r="Y168" s="576">
        <f t="shared" si="21"/>
        <v>123.9</v>
      </c>
      <c r="Z168" s="36">
        <f>IFERROR(IF(Y168=0,"",ROUNDUP(Y168/H168,0)*0.00502),"")</f>
        <v>0.29618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130.08333333333334</v>
      </c>
      <c r="BN168" s="64">
        <f t="shared" si="23"/>
        <v>131.57</v>
      </c>
      <c r="BO168" s="64">
        <f t="shared" si="24"/>
        <v>0.2492877492877493</v>
      </c>
      <c r="BP168" s="64">
        <f t="shared" si="25"/>
        <v>0.25213675213675218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210</v>
      </c>
      <c r="Y170" s="576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251.19047619047618</v>
      </c>
      <c r="Y173" s="577">
        <f>IFERROR(Y164/H164,"0")+IFERROR(Y165/H165,"0")+IFERROR(Y166/H166,"0")+IFERROR(Y167/H167,"0")+IFERROR(Y168/H168,"0")+IFERROR(Y169/H169,"0")+IFERROR(Y170/H170,"0")+IFERROR(Y171/H171,"0")+IFERROR(Y172/H172,"0")</f>
        <v>255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1.5281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652.5</v>
      </c>
      <c r="Y174" s="577">
        <f>IFERROR(SUM(Y164:Y172),"0")</f>
        <v>665.69999999999993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2.1</v>
      </c>
      <c r="Y176" s="576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2.4166666666666665</v>
      </c>
      <c r="BN176" s="64">
        <f>IFERROR(Y176*I176/H176,"0")</f>
        <v>2.9</v>
      </c>
      <c r="BO176" s="64">
        <f>IFERROR(1/J176*(X176/H176),"0")</f>
        <v>7.716049382716049E-3</v>
      </c>
      <c r="BP176" s="64">
        <f>IFERROR(1/J176*(Y176/H176),"0")</f>
        <v>9.2592592592592587E-3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3.5</v>
      </c>
      <c r="Y177" s="576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7.2222222222222223</v>
      </c>
      <c r="Y179" s="577">
        <f>IFERROR(Y176/H176,"0")+IFERROR(Y177/H177,"0")+IFERROR(Y178/H178,"0")</f>
        <v>8</v>
      </c>
      <c r="Z179" s="577">
        <f>IFERROR(IF(Z176="",0,Z176),"0")+IFERROR(IF(Z177="",0,Z177),"0")+IFERROR(IF(Z178="",0,Z178),"0")</f>
        <v>4.7199999999999999E-2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9.1</v>
      </c>
      <c r="Y180" s="577">
        <f>IFERROR(SUM(Y176:Y178),"0")</f>
        <v>10.080000000000002</v>
      </c>
      <c r="Z180" s="37"/>
      <c r="AA180" s="578"/>
      <c r="AB180" s="578"/>
      <c r="AC180" s="578"/>
    </row>
    <row r="181" spans="1:68" ht="14.25" customHeight="1" x14ac:dyDescent="0.25">
      <c r="A181" s="587" t="s">
        <v>299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2.1</v>
      </c>
      <c r="Y182" s="576">
        <f>IFERROR(IF(X182="",0,CEILING((X182/$H182),1)*$H182),"")</f>
        <v>2.52</v>
      </c>
      <c r="Z182" s="36">
        <f>IFERROR(IF(Y182=0,"",ROUNDUP(Y182/H182,0)*0.0059),"")</f>
        <v>1.18E-2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2.4166666666666665</v>
      </c>
      <c r="BN182" s="64">
        <f>IFERROR(Y182*I182/H182,"0")</f>
        <v>2.9</v>
      </c>
      <c r="BO182" s="64">
        <f>IFERROR(1/J182*(X182/H182),"0")</f>
        <v>7.716049382716049E-3</v>
      </c>
      <c r="BP182" s="64">
        <f>IFERROR(1/J182*(Y182/H182),"0")</f>
        <v>9.2592592592592587E-3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1.6666666666666667</v>
      </c>
      <c r="Y183" s="577">
        <f>IFERROR(Y182/H182,"0")</f>
        <v>2</v>
      </c>
      <c r="Z183" s="577">
        <f>IFERROR(IF(Z182="",0,Z182),"0")</f>
        <v>1.18E-2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2.1</v>
      </c>
      <c r="Y184" s="577">
        <f>IFERROR(SUM(Y182:Y182),"0")</f>
        <v>2.52</v>
      </c>
      <c r="Z184" s="37"/>
      <c r="AA184" s="578"/>
      <c r="AB184" s="578"/>
      <c r="AC184" s="578"/>
    </row>
    <row r="185" spans="1:68" ht="16.5" customHeight="1" x14ac:dyDescent="0.25">
      <c r="A185" s="635" t="s">
        <v>302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137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130</v>
      </c>
      <c r="Y197" s="576">
        <f t="shared" ref="Y197:Y204" si="26">IFERROR(IF(X197="",0,CEILING((X197/$H197),1)*$H197),"")</f>
        <v>135</v>
      </c>
      <c r="Z197" s="36">
        <f>IFERROR(IF(Y197=0,"",ROUNDUP(Y197/H197,0)*0.00902),"")</f>
        <v>0.22550000000000001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135.05555555555557</v>
      </c>
      <c r="BN197" s="64">
        <f t="shared" ref="BN197:BN204" si="28">IFERROR(Y197*I197/H197,"0")</f>
        <v>140.25</v>
      </c>
      <c r="BO197" s="64">
        <f t="shared" ref="BO197:BO204" si="29">IFERROR(1/J197*(X197/H197),"0")</f>
        <v>0.18237934904601572</v>
      </c>
      <c r="BP197" s="64">
        <f t="shared" ref="BP197:BP204" si="30">IFERROR(1/J197*(Y197/H197),"0")</f>
        <v>0.18939393939393939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70</v>
      </c>
      <c r="Y198" s="576">
        <f t="shared" si="26"/>
        <v>70.2</v>
      </c>
      <c r="Z198" s="36">
        <f>IFERROR(IF(Y198=0,"",ROUNDUP(Y198/H198,0)*0.00902),"")</f>
        <v>0.11726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72.722222222222229</v>
      </c>
      <c r="BN198" s="64">
        <f t="shared" si="28"/>
        <v>72.930000000000007</v>
      </c>
      <c r="BO198" s="64">
        <f t="shared" si="29"/>
        <v>9.8204264870931535E-2</v>
      </c>
      <c r="BP198" s="64">
        <f t="shared" si="30"/>
        <v>9.8484848484848481E-2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300</v>
      </c>
      <c r="Y199" s="576">
        <f t="shared" si="26"/>
        <v>302.40000000000003</v>
      </c>
      <c r="Z199" s="36">
        <f>IFERROR(IF(Y199=0,"",ROUNDUP(Y199/H199,0)*0.00902),"")</f>
        <v>0.50512000000000001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311.66666666666663</v>
      </c>
      <c r="BN199" s="64">
        <f t="shared" si="28"/>
        <v>314.16000000000003</v>
      </c>
      <c r="BO199" s="64">
        <f t="shared" si="29"/>
        <v>0.42087542087542085</v>
      </c>
      <c r="BP199" s="64">
        <f t="shared" si="30"/>
        <v>0.42424242424242425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80</v>
      </c>
      <c r="Y200" s="576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105</v>
      </c>
      <c r="Y201" s="576">
        <f t="shared" si="26"/>
        <v>106.2</v>
      </c>
      <c r="Z201" s="36">
        <f>IFERROR(IF(Y201=0,"",ROUNDUP(Y201/H201,0)*0.00502),"")</f>
        <v>0.29618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112.58333333333333</v>
      </c>
      <c r="BN201" s="64">
        <f t="shared" si="28"/>
        <v>113.87</v>
      </c>
      <c r="BO201" s="64">
        <f t="shared" si="29"/>
        <v>0.2492877492877493</v>
      </c>
      <c r="BP201" s="64">
        <f t="shared" si="30"/>
        <v>0.25213675213675218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45</v>
      </c>
      <c r="Y202" s="576">
        <f t="shared" si="26"/>
        <v>45</v>
      </c>
      <c r="Z202" s="36">
        <f>IFERROR(IF(Y202=0,"",ROUNDUP(Y202/H202,0)*0.00502),"")</f>
        <v>0.1255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47.5</v>
      </c>
      <c r="BN202" s="64">
        <f t="shared" si="28"/>
        <v>47.5</v>
      </c>
      <c r="BO202" s="64">
        <f t="shared" si="29"/>
        <v>0.10683760683760685</v>
      </c>
      <c r="BP202" s="64">
        <f t="shared" si="30"/>
        <v>0.10683760683760685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54</v>
      </c>
      <c r="Y203" s="576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56.999999999999993</v>
      </c>
      <c r="BN203" s="64">
        <f t="shared" si="28"/>
        <v>56.999999999999993</v>
      </c>
      <c r="BO203" s="64">
        <f t="shared" si="29"/>
        <v>0.12820512820512822</v>
      </c>
      <c r="BP203" s="64">
        <f t="shared" si="30"/>
        <v>0.12820512820512822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45</v>
      </c>
      <c r="Y204" s="576">
        <f t="shared" si="26"/>
        <v>45</v>
      </c>
      <c r="Z204" s="36">
        <f>IFERROR(IF(Y204=0,"",ROUNDUP(Y204/H204,0)*0.00502),"")</f>
        <v>0.1255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47.5</v>
      </c>
      <c r="BN204" s="64">
        <f t="shared" si="28"/>
        <v>47.5</v>
      </c>
      <c r="BO204" s="64">
        <f t="shared" si="29"/>
        <v>0.10683760683760685</v>
      </c>
      <c r="BP204" s="64">
        <f t="shared" si="30"/>
        <v>0.10683760683760685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245.7407407407407</v>
      </c>
      <c r="Y205" s="577">
        <f>IFERROR(Y197/H197,"0")+IFERROR(Y198/H198,"0")+IFERROR(Y199/H199,"0")+IFERROR(Y200/H200,"0")+IFERROR(Y201/H201,"0")+IFERROR(Y202/H202,"0")+IFERROR(Y203/H203,"0")+IFERROR(Y204/H204,"0")</f>
        <v>248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1.68096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829</v>
      </c>
      <c r="Y206" s="577">
        <f>IFERROR(SUM(Y197:Y204),"0")</f>
        <v>838.80000000000007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170</v>
      </c>
      <c r="Y210" s="576">
        <f t="shared" si="31"/>
        <v>174</v>
      </c>
      <c r="Z210" s="36">
        <f>IFERROR(IF(Y210=0,"",ROUNDUP(Y210/H210,0)*0.01898),"")</f>
        <v>0.37959999999999999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180.14137931034483</v>
      </c>
      <c r="BN210" s="64">
        <f t="shared" si="33"/>
        <v>184.38000000000002</v>
      </c>
      <c r="BO210" s="64">
        <f t="shared" si="34"/>
        <v>0.30531609195402304</v>
      </c>
      <c r="BP210" s="64">
        <f t="shared" si="35"/>
        <v>0.3125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320</v>
      </c>
      <c r="Y211" s="576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360</v>
      </c>
      <c r="Y213" s="576">
        <f t="shared" si="31"/>
        <v>360</v>
      </c>
      <c r="Z213" s="36">
        <f t="shared" si="36"/>
        <v>0.97650000000000003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397.8</v>
      </c>
      <c r="BN213" s="64">
        <f t="shared" si="33"/>
        <v>397.8</v>
      </c>
      <c r="BO213" s="64">
        <f t="shared" si="34"/>
        <v>0.82417582417582425</v>
      </c>
      <c r="BP213" s="64">
        <f t="shared" si="35"/>
        <v>0.82417582417582425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120</v>
      </c>
      <c r="Y215" s="576">
        <f t="shared" si="31"/>
        <v>120</v>
      </c>
      <c r="Z215" s="36">
        <f t="shared" si="36"/>
        <v>0.32550000000000001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132.60000000000002</v>
      </c>
      <c r="BN215" s="64">
        <f t="shared" si="33"/>
        <v>132.60000000000002</v>
      </c>
      <c r="BO215" s="64">
        <f t="shared" si="34"/>
        <v>0.27472527472527475</v>
      </c>
      <c r="BP215" s="64">
        <f t="shared" si="35"/>
        <v>0.27472527472527475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260</v>
      </c>
      <c r="Y216" s="576">
        <f t="shared" si="31"/>
        <v>261.59999999999997</v>
      </c>
      <c r="Z216" s="36">
        <f t="shared" si="36"/>
        <v>0.70959000000000005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287.95</v>
      </c>
      <c r="BN216" s="64">
        <f t="shared" si="33"/>
        <v>289.72199999999998</v>
      </c>
      <c r="BO216" s="64">
        <f t="shared" si="34"/>
        <v>0.59523809523809534</v>
      </c>
      <c r="BP216" s="64">
        <f t="shared" si="35"/>
        <v>0.59890109890109888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461.20689655172418</v>
      </c>
      <c r="Y217" s="577">
        <f>IFERROR(Y208/H208,"0")+IFERROR(Y209/H209,"0")+IFERROR(Y210/H210,"0")+IFERROR(Y211/H211,"0")+IFERROR(Y212/H212,"0")+IFERROR(Y213/H213,"0")+IFERROR(Y214/H214,"0")+IFERROR(Y215/H215,"0")+IFERROR(Y216/H216,"0")</f>
        <v>463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3.2635299999999998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1230</v>
      </c>
      <c r="Y218" s="577">
        <f>IFERROR(SUM(Y208:Y216),"0")</f>
        <v>1237.1999999999998</v>
      </c>
      <c r="Z218" s="37"/>
      <c r="AA218" s="578"/>
      <c r="AB218" s="578"/>
      <c r="AC218" s="578"/>
    </row>
    <row r="219" spans="1:68" ht="14.25" customHeight="1" x14ac:dyDescent="0.25">
      <c r="A219" s="587" t="s">
        <v>172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40</v>
      </c>
      <c r="Y220" s="576">
        <f>IFERROR(IF(X220="",0,CEILING((X220/$H220),1)*$H220),"")</f>
        <v>40.799999999999997</v>
      </c>
      <c r="Z220" s="36">
        <f>IFERROR(IF(Y220=0,"",ROUNDUP(Y220/H220,0)*0.00651),"")</f>
        <v>0.11067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44.20000000000001</v>
      </c>
      <c r="BN220" s="64">
        <f>IFERROR(Y220*I220/H220,"0")</f>
        <v>45.084000000000003</v>
      </c>
      <c r="BO220" s="64">
        <f>IFERROR(1/J220*(X220/H220),"0")</f>
        <v>9.1575091575091583E-2</v>
      </c>
      <c r="BP220" s="64">
        <f>IFERROR(1/J220*(Y220/H220),"0")</f>
        <v>9.3406593406593408E-2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60</v>
      </c>
      <c r="Y221" s="576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66.300000000000011</v>
      </c>
      <c r="BN221" s="64">
        <f>IFERROR(Y221*I221/H221,"0")</f>
        <v>66.300000000000011</v>
      </c>
      <c r="BO221" s="64">
        <f>IFERROR(1/J221*(X221/H221),"0")</f>
        <v>0.13736263736263737</v>
      </c>
      <c r="BP221" s="64">
        <f>IFERROR(1/J221*(Y221/H221),"0")</f>
        <v>0.13736263736263737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41.666666666666671</v>
      </c>
      <c r="Y222" s="577">
        <f>IFERROR(Y220/H220,"0")+IFERROR(Y221/H221,"0")</f>
        <v>42</v>
      </c>
      <c r="Z222" s="577">
        <f>IFERROR(IF(Z220="",0,Z220),"0")+IFERROR(IF(Z221="",0,Z221),"0")</f>
        <v>0.27342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100</v>
      </c>
      <c r="Y223" s="577">
        <f>IFERROR(SUM(Y220:Y221),"0")</f>
        <v>100.8</v>
      </c>
      <c r="Z223" s="37"/>
      <c r="AA223" s="578"/>
      <c r="AB223" s="578"/>
      <c r="AC223" s="578"/>
    </row>
    <row r="224" spans="1:68" ht="16.5" customHeight="1" x14ac:dyDescent="0.25">
      <c r="A224" s="635" t="s">
        <v>363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200</v>
      </c>
      <c r="Y228" s="576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40</v>
      </c>
      <c r="Y229" s="576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40</v>
      </c>
      <c r="Y232" s="576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37.241379310344826</v>
      </c>
      <c r="Y233" s="577">
        <f>IFERROR(Y226/H226,"0")+IFERROR(Y227/H227,"0")+IFERROR(Y228/H228,"0")+IFERROR(Y229/H229,"0")+IFERROR(Y230/H230,"0")+IFERROR(Y231/H231,"0")+IFERROR(Y232/H232,"0")</f>
        <v>38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0.52204000000000006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280</v>
      </c>
      <c r="Y234" s="577">
        <f>IFERROR(SUM(Y226:Y232),"0")</f>
        <v>288.79999999999995</v>
      </c>
      <c r="Z234" s="37"/>
      <c r="AA234" s="578"/>
      <c r="AB234" s="578"/>
      <c r="AC234" s="578"/>
    </row>
    <row r="235" spans="1:68" ht="14.25" customHeight="1" x14ac:dyDescent="0.25">
      <c r="A235" s="587" t="s">
        <v>137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386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55" t="s">
        <v>389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392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53" t="s">
        <v>398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2.1</v>
      </c>
      <c r="Y248" s="576">
        <f t="shared" si="42"/>
        <v>2.16</v>
      </c>
      <c r="Z248" s="36">
        <f t="shared" si="43"/>
        <v>5.8999999999999999E-3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2.2847222222222223</v>
      </c>
      <c r="BN248" s="64">
        <f t="shared" si="45"/>
        <v>2.35</v>
      </c>
      <c r="BO248" s="64">
        <f t="shared" si="46"/>
        <v>4.5010288065843616E-3</v>
      </c>
      <c r="BP248" s="64">
        <f t="shared" si="47"/>
        <v>4.6296296296296294E-3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1.65</v>
      </c>
      <c r="Y249" s="576">
        <f t="shared" si="42"/>
        <v>1.8</v>
      </c>
      <c r="Z249" s="36">
        <f t="shared" si="43"/>
        <v>1.18E-2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1.9983333333333333</v>
      </c>
      <c r="BN249" s="64">
        <f t="shared" si="45"/>
        <v>2.1800000000000002</v>
      </c>
      <c r="BO249" s="64">
        <f t="shared" si="46"/>
        <v>8.4876543209876538E-3</v>
      </c>
      <c r="BP249" s="64">
        <f t="shared" si="47"/>
        <v>9.2592592592592587E-3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2.75</v>
      </c>
      <c r="Y250" s="576">
        <f t="shared" si="42"/>
        <v>2.9699999999999998</v>
      </c>
      <c r="Z250" s="36">
        <f t="shared" si="43"/>
        <v>1.77E-2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3.2777777777777777</v>
      </c>
      <c r="BN250" s="64">
        <f t="shared" si="45"/>
        <v>3.5399999999999996</v>
      </c>
      <c r="BO250" s="64">
        <f t="shared" si="46"/>
        <v>1.2860082304526748E-2</v>
      </c>
      <c r="BP250" s="64">
        <f t="shared" si="47"/>
        <v>1.3888888888888886E-2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5.583333333333333</v>
      </c>
      <c r="Y252" s="577">
        <f>IFERROR(Y246/H246,"0")+IFERROR(Y247/H247,"0")+IFERROR(Y248/H248,"0")+IFERROR(Y249/H249,"0")+IFERROR(Y250/H250,"0")+IFERROR(Y251/H251,"0")</f>
        <v>6</v>
      </c>
      <c r="Z252" s="577">
        <f>IFERROR(IF(Z246="",0,Z246),"0")+IFERROR(IF(Z247="",0,Z247),"0")+IFERROR(IF(Z248="",0,Z248),"0")+IFERROR(IF(Z249="",0,Z249),"0")+IFERROR(IF(Z250="",0,Z250),"0")+IFERROR(IF(Z251="",0,Z251),"0")</f>
        <v>3.5400000000000001E-2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6.5</v>
      </c>
      <c r="Y253" s="577">
        <f>IFERROR(SUM(Y246:Y251),"0")</f>
        <v>6.93</v>
      </c>
      <c r="Z253" s="37"/>
      <c r="AA253" s="578"/>
      <c r="AB253" s="578"/>
      <c r="AC253" s="578"/>
    </row>
    <row r="254" spans="1:68" ht="16.5" customHeight="1" x14ac:dyDescent="0.25">
      <c r="A254" s="635" t="s">
        <v>406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422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433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435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100</v>
      </c>
      <c r="Y274" s="576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280</v>
      </c>
      <c r="Y275" s="576">
        <f>IFERROR(IF(X275="",0,CEILING((X275/$H275),1)*$H275),"")</f>
        <v>280.8</v>
      </c>
      <c r="Z275" s="36">
        <f>IFERROR(IF(Y275=0,"",ROUNDUP(Y275/H275,0)*0.00651),"")</f>
        <v>0.76167000000000007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301</v>
      </c>
      <c r="BN275" s="64">
        <f>IFERROR(Y275*I275/H275,"0")</f>
        <v>301.86</v>
      </c>
      <c r="BO275" s="64">
        <f>IFERROR(1/J275*(X275/H275),"0")</f>
        <v>0.64102564102564108</v>
      </c>
      <c r="BP275" s="64">
        <f>IFERROR(1/J275*(Y275/H275),"0")</f>
        <v>0.64285714285714302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158.33333333333334</v>
      </c>
      <c r="Y276" s="577">
        <f>IFERROR(Y273/H273,"0")+IFERROR(Y274/H274,"0")+IFERROR(Y275/H275,"0")</f>
        <v>159</v>
      </c>
      <c r="Z276" s="577">
        <f>IFERROR(IF(Z273="",0,Z273),"0")+IFERROR(IF(Z274="",0,Z274),"0")+IFERROR(IF(Z275="",0,Z275),"0")</f>
        <v>1.0350900000000001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380</v>
      </c>
      <c r="Y277" s="577">
        <f>IFERROR(SUM(Y273:Y275),"0")</f>
        <v>381.6</v>
      </c>
      <c r="Z277" s="37"/>
      <c r="AA277" s="578"/>
      <c r="AB277" s="578"/>
      <c r="AC277" s="578"/>
    </row>
    <row r="278" spans="1:68" ht="16.5" customHeight="1" x14ac:dyDescent="0.25">
      <c r="A278" s="635" t="s">
        <v>445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452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457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70</v>
      </c>
      <c r="Y307" s="576">
        <f t="shared" si="53"/>
        <v>71.400000000000006</v>
      </c>
      <c r="Z307" s="36">
        <f>IFERROR(IF(Y307=0,"",ROUNDUP(Y307/H307,0)*0.00502),"")</f>
        <v>0.17068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73.333333333333329</v>
      </c>
      <c r="BN307" s="64">
        <f t="shared" si="55"/>
        <v>74.8</v>
      </c>
      <c r="BO307" s="64">
        <f t="shared" si="56"/>
        <v>0.14245014245014245</v>
      </c>
      <c r="BP307" s="64">
        <f t="shared" si="57"/>
        <v>0.14529914529914531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21</v>
      </c>
      <c r="Y309" s="576">
        <f t="shared" si="53"/>
        <v>21.6</v>
      </c>
      <c r="Z309" s="36">
        <f>IFERROR(IF(Y309=0,"",ROUNDUP(Y309/H309,0)*0.00651),"")</f>
        <v>7.8119999999999995E-2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23.66</v>
      </c>
      <c r="BN309" s="64">
        <f t="shared" si="55"/>
        <v>24.335999999999999</v>
      </c>
      <c r="BO309" s="64">
        <f t="shared" si="56"/>
        <v>6.4102564102564111E-2</v>
      </c>
      <c r="BP309" s="64">
        <f t="shared" si="57"/>
        <v>6.5934065934065936E-2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44.999999999999993</v>
      </c>
      <c r="Y310" s="577">
        <f>IFERROR(Y303/H303,"0")+IFERROR(Y304/H304,"0")+IFERROR(Y305/H305,"0")+IFERROR(Y306/H306,"0")+IFERROR(Y307/H307,"0")+IFERROR(Y308/H308,"0")+IFERROR(Y309/H309,"0")</f>
        <v>46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0.24879999999999999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91</v>
      </c>
      <c r="Y311" s="577">
        <f>IFERROR(SUM(Y303:Y309),"0")</f>
        <v>93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172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30</v>
      </c>
      <c r="Y321" s="576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500</v>
      </c>
      <c r="Y322" s="576">
        <f>IFERROR(IF(X322="",0,CEILING((X322/$H322),1)*$H322),"")</f>
        <v>507</v>
      </c>
      <c r="Z322" s="36">
        <f>IFERROR(IF(Y322=0,"",ROUNDUP(Y322/H322,0)*0.01898),"")</f>
        <v>1.2337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533.26923076923083</v>
      </c>
      <c r="BN322" s="64">
        <f>IFERROR(Y322*I322/H322,"0")</f>
        <v>540.73500000000001</v>
      </c>
      <c r="BO322" s="64">
        <f>IFERROR(1/J322*(X322/H322),"0")</f>
        <v>1.0016025641025641</v>
      </c>
      <c r="BP322" s="64">
        <f>IFERROR(1/J322*(Y322/H322),"0")</f>
        <v>1.015625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20</v>
      </c>
      <c r="Y323" s="576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70.054945054945051</v>
      </c>
      <c r="Y324" s="577">
        <f>IFERROR(Y321/H321,"0")+IFERROR(Y322/H322,"0")+IFERROR(Y323/H323,"0")</f>
        <v>72</v>
      </c>
      <c r="Z324" s="577">
        <f>IFERROR(IF(Z321="",0,Z321),"0")+IFERROR(IF(Z322="",0,Z322),"0")+IFERROR(IF(Z323="",0,Z323),"0")</f>
        <v>1.36656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550</v>
      </c>
      <c r="Y325" s="577">
        <f>IFERROR(SUM(Y321:Y323),"0")</f>
        <v>565.80000000000007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17</v>
      </c>
      <c r="Y330" s="576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6.666666666666667</v>
      </c>
      <c r="Y332" s="577">
        <f>IFERROR(Y327/H327,"0")+IFERROR(Y328/H328,"0")+IFERROR(Y329/H329,"0")+IFERROR(Y330/H330,"0")+IFERROR(Y331/H331,"0")</f>
        <v>7</v>
      </c>
      <c r="Z332" s="577">
        <f>IFERROR(IF(Z327="",0,Z327),"0")+IFERROR(IF(Z328="",0,Z328),"0")+IFERROR(IF(Z329="",0,Z329),"0")+IFERROR(IF(Z330="",0,Z330),"0")+IFERROR(IF(Z331="",0,Z331),"0")</f>
        <v>4.5569999999999999E-2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17</v>
      </c>
      <c r="Y333" s="577">
        <f>IFERROR(SUM(Y327:Y331),"0")</f>
        <v>17.849999999999998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315</v>
      </c>
      <c r="Y344" s="576">
        <f>IFERROR(IF(X344="",0,CEILING((X344/$H344),1)*$H344),"")</f>
        <v>315</v>
      </c>
      <c r="Z344" s="36">
        <f>IFERROR(IF(Y344=0,"",ROUNDUP(Y344/H344,0)*0.00651),"")</f>
        <v>0.97650000000000003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350.99999999999994</v>
      </c>
      <c r="BN344" s="64">
        <f>IFERROR(Y344*I344/H344,"0")</f>
        <v>350.99999999999994</v>
      </c>
      <c r="BO344" s="64">
        <f>IFERROR(1/J344*(X344/H344),"0")</f>
        <v>0.82417582417582425</v>
      </c>
      <c r="BP344" s="64">
        <f>IFERROR(1/J344*(Y344/H344),"0")</f>
        <v>0.82417582417582425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150</v>
      </c>
      <c r="Y345" s="577">
        <f>IFERROR(Y342/H342,"0")+IFERROR(Y343/H343,"0")+IFERROR(Y344/H344,"0")</f>
        <v>150</v>
      </c>
      <c r="Z345" s="577">
        <f>IFERROR(IF(Z342="",0,Z342),"0")+IFERROR(IF(Z343="",0,Z343),"0")+IFERROR(IF(Z344="",0,Z344),"0")</f>
        <v>0.97650000000000003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315</v>
      </c>
      <c r="Y346" s="577">
        <f>IFERROR(SUM(Y342:Y344),"0")</f>
        <v>315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2000</v>
      </c>
      <c r="Y350" s="576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1000</v>
      </c>
      <c r="Y351" s="576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1400</v>
      </c>
      <c r="Y352" s="576">
        <f t="shared" si="58"/>
        <v>1410</v>
      </c>
      <c r="Z352" s="36">
        <f>IFERROR(IF(Y352=0,"",ROUNDUP(Y352/H352,0)*0.02175),"")</f>
        <v>2.0444999999999998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1444.8</v>
      </c>
      <c r="BN352" s="64">
        <f t="shared" si="60"/>
        <v>1455.12</v>
      </c>
      <c r="BO352" s="64">
        <f t="shared" si="61"/>
        <v>1.9444444444444442</v>
      </c>
      <c r="BP352" s="64">
        <f t="shared" si="62"/>
        <v>1.9583333333333333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2">
        <v>4607091383997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500</v>
      </c>
      <c r="Y353" s="576">
        <f t="shared" si="58"/>
        <v>510</v>
      </c>
      <c r="Z353" s="36">
        <f>IFERROR(IF(Y353=0,"",ROUNDUP(Y353/H353,0)*0.02175),"")</f>
        <v>0.73949999999999994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516</v>
      </c>
      <c r="BN353" s="64">
        <f t="shared" si="60"/>
        <v>526.32000000000005</v>
      </c>
      <c r="BO353" s="64">
        <f t="shared" si="61"/>
        <v>0.69444444444444442</v>
      </c>
      <c r="BP353" s="64">
        <f t="shared" si="62"/>
        <v>0.70833333333333326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10</v>
      </c>
      <c r="Y356" s="576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328.66666666666663</v>
      </c>
      <c r="Y357" s="577">
        <f>IFERROR(Y350/H350,"0")+IFERROR(Y351/H351,"0")+IFERROR(Y352/H352,"0")+IFERROR(Y353/H353,"0")+IFERROR(Y354/H354,"0")+IFERROR(Y355/H355,"0")+IFERROR(Y356/H356,"0")</f>
        <v>331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7.1737899999999994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4910</v>
      </c>
      <c r="Y358" s="577">
        <f>IFERROR(SUM(Y350:Y356),"0")</f>
        <v>4945</v>
      </c>
      <c r="Z358" s="37"/>
      <c r="AA358" s="578"/>
      <c r="AB358" s="578"/>
      <c r="AC358" s="578"/>
    </row>
    <row r="359" spans="1:68" ht="14.25" customHeight="1" x14ac:dyDescent="0.25">
      <c r="A359" s="587" t="s">
        <v>137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1100</v>
      </c>
      <c r="Y360" s="576">
        <f>IFERROR(IF(X360="",0,CEILING((X360/$H360),1)*$H360),"")</f>
        <v>1110</v>
      </c>
      <c r="Z360" s="36">
        <f>IFERROR(IF(Y360=0,"",ROUNDUP(Y360/H360,0)*0.02175),"")</f>
        <v>1.6094999999999999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1135.2</v>
      </c>
      <c r="BN360" s="64">
        <f>IFERROR(Y360*I360/H360,"0")</f>
        <v>1145.52</v>
      </c>
      <c r="BO360" s="64">
        <f>IFERROR(1/J360*(X360/H360),"0")</f>
        <v>1.5277777777777777</v>
      </c>
      <c r="BP360" s="64">
        <f>IFERROR(1/J360*(Y360/H360),"0")</f>
        <v>1.5416666666666665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8</v>
      </c>
      <c r="Y361" s="576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75.333333333333329</v>
      </c>
      <c r="Y362" s="577">
        <f>IFERROR(Y360/H360,"0")+IFERROR(Y361/H361,"0")</f>
        <v>76</v>
      </c>
      <c r="Z362" s="577">
        <f>IFERROR(IF(Z360="",0,Z360),"0")+IFERROR(IF(Z361="",0,Z361),"0")</f>
        <v>1.62754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1108</v>
      </c>
      <c r="Y363" s="577">
        <f>IFERROR(SUM(Y360:Y361),"0")</f>
        <v>1118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customHeight="1" x14ac:dyDescent="0.25">
      <c r="A369" s="587" t="s">
        <v>172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60</v>
      </c>
      <c r="Y370" s="576">
        <f>IFERROR(IF(X370="",0,CEILING((X370/$H370),1)*$H370),"")</f>
        <v>63</v>
      </c>
      <c r="Z370" s="36">
        <f>IFERROR(IF(Y370=0,"",ROUNDUP(Y370/H370,0)*0.01898),"")</f>
        <v>0.13286000000000001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63.46</v>
      </c>
      <c r="BN370" s="64">
        <f>IFERROR(Y370*I370/H370,"0")</f>
        <v>66.632999999999996</v>
      </c>
      <c r="BO370" s="64">
        <f>IFERROR(1/J370*(X370/H370),"0")</f>
        <v>0.10416666666666667</v>
      </c>
      <c r="BP370" s="64">
        <f>IFERROR(1/J370*(Y370/H370),"0")</f>
        <v>0.109375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6.666666666666667</v>
      </c>
      <c r="Y371" s="577">
        <f>IFERROR(Y370/H370,"0")</f>
        <v>7</v>
      </c>
      <c r="Z371" s="577">
        <f>IFERROR(IF(Z370="",0,Z370),"0")</f>
        <v>0.13286000000000001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60</v>
      </c>
      <c r="Y372" s="577">
        <f>IFERROR(SUM(Y370:Y370),"0")</f>
        <v>63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20</v>
      </c>
      <c r="Y377" s="576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20.725000000000001</v>
      </c>
      <c r="BN377" s="64">
        <f>IFERROR(Y377*I377/H377,"0")</f>
        <v>24.87</v>
      </c>
      <c r="BO377" s="64">
        <f>IFERROR(1/J377*(X377/H377),"0")</f>
        <v>2.6041666666666668E-2</v>
      </c>
      <c r="BP377" s="64">
        <f>IFERROR(1/J377*(Y377/H377),"0")</f>
        <v>3.125E-2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1.6666666666666667</v>
      </c>
      <c r="Y379" s="577">
        <f>IFERROR(Y375/H375,"0")+IFERROR(Y376/H376,"0")+IFERROR(Y377/H377,"0")+IFERROR(Y378/H378,"0")</f>
        <v>2</v>
      </c>
      <c r="Z379" s="577">
        <f>IFERROR(IF(Z375="",0,Z375),"0")+IFERROR(IF(Z376="",0,Z376),"0")+IFERROR(IF(Z377="",0,Z377),"0")+IFERROR(IF(Z378="",0,Z378),"0")</f>
        <v>3.7960000000000001E-2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20</v>
      </c>
      <c r="Y380" s="577">
        <f>IFERROR(SUM(Y375:Y378),"0")</f>
        <v>24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172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10</v>
      </c>
      <c r="Y400" s="576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35</v>
      </c>
      <c r="Y402" s="576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52.5</v>
      </c>
      <c r="Y403" s="576">
        <f t="shared" si="63"/>
        <v>52.5</v>
      </c>
      <c r="Z403" s="36">
        <f t="shared" si="68"/>
        <v>0.1255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62.999999999999993</v>
      </c>
      <c r="Y405" s="576">
        <f t="shared" si="63"/>
        <v>63</v>
      </c>
      <c r="Z405" s="36">
        <f t="shared" si="68"/>
        <v>0.15060000000000001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66.899999999999991</v>
      </c>
      <c r="BN405" s="64">
        <f t="shared" si="65"/>
        <v>66.900000000000006</v>
      </c>
      <c r="BO405" s="64">
        <f t="shared" si="66"/>
        <v>0.12820512820512819</v>
      </c>
      <c r="BP405" s="64">
        <f t="shared" si="67"/>
        <v>0.12820512820512822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73.518518518518519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74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0.37948000000000004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160.5</v>
      </c>
      <c r="Y408" s="577">
        <f>IFERROR(SUM(Y397:Y406),"0")</f>
        <v>162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137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10.5</v>
      </c>
      <c r="Y424" s="576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5</v>
      </c>
      <c r="Y425" s="577">
        <f>IFERROR(Y421/H421,"0")+IFERROR(Y422/H422,"0")+IFERROR(Y423/H423,"0")+IFERROR(Y424/H424,"0")</f>
        <v>5</v>
      </c>
      <c r="Z425" s="577">
        <f>IFERROR(IF(Z421="",0,Z421),"0")+IFERROR(IF(Z422="",0,Z422),"0")+IFERROR(IF(Z423="",0,Z423),"0")+IFERROR(IF(Z424="",0,Z424),"0")</f>
        <v>2.5100000000000001E-2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10.5</v>
      </c>
      <c r="Y426" s="577">
        <f>IFERROR(SUM(Y421:Y424),"0")</f>
        <v>10.5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20</v>
      </c>
      <c r="Y429" s="576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16.666666666666668</v>
      </c>
      <c r="Y430" s="577">
        <f>IFERROR(Y429/H429,"0")</f>
        <v>17</v>
      </c>
      <c r="Z430" s="577">
        <f>IFERROR(IF(Z429="",0,Z429),"0")</f>
        <v>0.11067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20</v>
      </c>
      <c r="Y431" s="577">
        <f>IFERROR(SUM(Y429:Y429),"0")</f>
        <v>20.399999999999999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120</v>
      </c>
      <c r="Y440" s="576">
        <f t="shared" ref="Y440:Y452" si="69">IFERROR(IF(X440="",0,CEILING((X440/$H440),1)*$H440),"")</f>
        <v>121.44000000000001</v>
      </c>
      <c r="Z440" s="36">
        <f t="shared" ref="Z440:Z445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128.18181818181816</v>
      </c>
      <c r="BN440" s="64">
        <f t="shared" ref="BN440:BN452" si="72">IFERROR(Y440*I440/H440,"0")</f>
        <v>129.72</v>
      </c>
      <c r="BO440" s="64">
        <f t="shared" ref="BO440:BO452" si="73">IFERROR(1/J440*(X440/H440),"0")</f>
        <v>0.21853146853146854</v>
      </c>
      <c r="BP440" s="64">
        <f t="shared" ref="BP440:BP452" si="74">IFERROR(1/J440*(Y440/H440),"0")</f>
        <v>0.22115384615384617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120</v>
      </c>
      <c r="Y442" s="576">
        <f t="shared" si="69"/>
        <v>121.44000000000001</v>
      </c>
      <c r="Z442" s="36">
        <f t="shared" si="70"/>
        <v>0.27507999999999999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128.18181818181816</v>
      </c>
      <c r="BN442" s="64">
        <f t="shared" si="72"/>
        <v>129.72</v>
      </c>
      <c r="BO442" s="64">
        <f t="shared" si="73"/>
        <v>0.21853146853146854</v>
      </c>
      <c r="BP442" s="64">
        <f t="shared" si="74"/>
        <v>0.22115384615384617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200</v>
      </c>
      <c r="Y444" s="576">
        <f t="shared" si="69"/>
        <v>200.64000000000001</v>
      </c>
      <c r="Z444" s="36">
        <f t="shared" si="70"/>
        <v>0.45448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213.63636363636363</v>
      </c>
      <c r="BN444" s="64">
        <f t="shared" si="72"/>
        <v>214.32</v>
      </c>
      <c r="BO444" s="64">
        <f t="shared" si="73"/>
        <v>0.36421911421911418</v>
      </c>
      <c r="BP444" s="64">
        <f t="shared" si="74"/>
        <v>0.36538461538461542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132</v>
      </c>
      <c r="Y447" s="576">
        <f t="shared" si="69"/>
        <v>133.20000000000002</v>
      </c>
      <c r="Z447" s="36">
        <f>IFERROR(IF(Y447=0,"",ROUNDUP(Y447/H447,0)*0.00902),"")</f>
        <v>0.33374000000000004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139.69999999999999</v>
      </c>
      <c r="BN447" s="64">
        <f t="shared" si="72"/>
        <v>140.97000000000003</v>
      </c>
      <c r="BO447" s="64">
        <f t="shared" si="73"/>
        <v>0.27777777777777779</v>
      </c>
      <c r="BP447" s="64">
        <f t="shared" si="74"/>
        <v>0.28030303030303039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180</v>
      </c>
      <c r="Y451" s="576">
        <f t="shared" si="69"/>
        <v>180</v>
      </c>
      <c r="Z451" s="36">
        <f>IFERROR(IF(Y451=0,"",ROUNDUP(Y451/H451,0)*0.00902),"")</f>
        <v>0.45100000000000001</v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190.49999999999997</v>
      </c>
      <c r="BN451" s="64">
        <f t="shared" si="72"/>
        <v>190.49999999999997</v>
      </c>
      <c r="BO451" s="64">
        <f t="shared" si="73"/>
        <v>0.37878787878787878</v>
      </c>
      <c r="BP451" s="64">
        <f t="shared" si="74"/>
        <v>0.37878787878787878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170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171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1.78938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752</v>
      </c>
      <c r="Y454" s="577">
        <f>IFERROR(SUM(Y440:Y452),"0")</f>
        <v>756.72</v>
      </c>
      <c r="Z454" s="37"/>
      <c r="AA454" s="578"/>
      <c r="AB454" s="578"/>
      <c r="AC454" s="578"/>
    </row>
    <row r="455" spans="1:68" ht="14.25" customHeight="1" x14ac:dyDescent="0.25">
      <c r="A455" s="587" t="s">
        <v>137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100</v>
      </c>
      <c r="Y456" s="576">
        <f>IFERROR(IF(X456="",0,CEILING((X456/$H456),1)*$H456),"")</f>
        <v>100.32000000000001</v>
      </c>
      <c r="Z456" s="36">
        <f>IFERROR(IF(Y456=0,"",ROUNDUP(Y456/H456,0)*0.01196),"")</f>
        <v>0.22724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106.81818181818181</v>
      </c>
      <c r="BN456" s="64">
        <f>IFERROR(Y456*I456/H456,"0")</f>
        <v>107.16</v>
      </c>
      <c r="BO456" s="64">
        <f>IFERROR(1/J456*(X456/H456),"0")</f>
        <v>0.18210955710955709</v>
      </c>
      <c r="BP456" s="64">
        <f>IFERROR(1/J456*(Y456/H456),"0")</f>
        <v>0.18269230769230771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18.939393939393938</v>
      </c>
      <c r="Y459" s="577">
        <f>IFERROR(Y456/H456,"0")+IFERROR(Y457/H457,"0")+IFERROR(Y458/H458,"0")</f>
        <v>19</v>
      </c>
      <c r="Z459" s="577">
        <f>IFERROR(IF(Z456="",0,Z456),"0")+IFERROR(IF(Z457="",0,Z457),"0")+IFERROR(IF(Z458="",0,Z458),"0")</f>
        <v>0.22724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100</v>
      </c>
      <c r="Y460" s="577">
        <f>IFERROR(SUM(Y456:Y458),"0")</f>
        <v>100.32000000000001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60</v>
      </c>
      <c r="Y462" s="576">
        <f t="shared" ref="Y462:Y468" si="75">IFERROR(IF(X462="",0,CEILING((X462/$H462),1)*$H462),"")</f>
        <v>63.36</v>
      </c>
      <c r="Z462" s="36">
        <f>IFERROR(IF(Y462=0,"",ROUNDUP(Y462/H462,0)*0.01196),"")</f>
        <v>0.14352000000000001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64.090909090909079</v>
      </c>
      <c r="BN462" s="64">
        <f t="shared" ref="BN462:BN468" si="77">IFERROR(Y462*I462/H462,"0")</f>
        <v>67.679999999999993</v>
      </c>
      <c r="BO462" s="64">
        <f t="shared" ref="BO462:BO468" si="78">IFERROR(1/J462*(X462/H462),"0")</f>
        <v>0.10926573426573427</v>
      </c>
      <c r="BP462" s="64">
        <f t="shared" ref="BP462:BP468" si="79">IFERROR(1/J462*(Y462/H462),"0")</f>
        <v>0.11538461538461539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60</v>
      </c>
      <c r="Y463" s="576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180</v>
      </c>
      <c r="Y464" s="576">
        <f t="shared" si="75"/>
        <v>184.8</v>
      </c>
      <c r="Z464" s="36">
        <f>IFERROR(IF(Y464=0,"",ROUNDUP(Y464/H464,0)*0.01196),"")</f>
        <v>0.41860000000000003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192.27272727272725</v>
      </c>
      <c r="BN464" s="64">
        <f t="shared" si="77"/>
        <v>197.39999999999998</v>
      </c>
      <c r="BO464" s="64">
        <f t="shared" si="78"/>
        <v>0.32779720279720276</v>
      </c>
      <c r="BP464" s="64">
        <f t="shared" si="79"/>
        <v>0.33653846153846156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54</v>
      </c>
      <c r="Y466" s="576">
        <f t="shared" si="75"/>
        <v>57.599999999999994</v>
      </c>
      <c r="Z466" s="36">
        <f>IFERROR(IF(Y466=0,"",ROUNDUP(Y466/H466,0)*0.00902),"")</f>
        <v>0.10824</v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77.962499999999991</v>
      </c>
      <c r="BN466" s="64">
        <f t="shared" si="77"/>
        <v>83.16</v>
      </c>
      <c r="BO466" s="64">
        <f t="shared" si="78"/>
        <v>8.5227272727272735E-2</v>
      </c>
      <c r="BP466" s="64">
        <f t="shared" si="79"/>
        <v>9.0909090909090912E-2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24</v>
      </c>
      <c r="Y467" s="576">
        <f t="shared" si="75"/>
        <v>24</v>
      </c>
      <c r="Z467" s="36">
        <f>IFERROR(IF(Y467=0,"",ROUNDUP(Y467/H467,0)*0.00902),"")</f>
        <v>4.5100000000000001E-2</v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33.450000000000003</v>
      </c>
      <c r="BN467" s="64">
        <f t="shared" si="77"/>
        <v>33.450000000000003</v>
      </c>
      <c r="BO467" s="64">
        <f t="shared" si="78"/>
        <v>3.787878787878788E-2</v>
      </c>
      <c r="BP467" s="64">
        <f t="shared" si="79"/>
        <v>3.787878787878788E-2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90</v>
      </c>
      <c r="Y468" s="576">
        <f t="shared" si="75"/>
        <v>91.2</v>
      </c>
      <c r="Z468" s="36">
        <f>IFERROR(IF(Y468=0,"",ROUNDUP(Y468/H468,0)*0.00902),"")</f>
        <v>0.17138</v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125.43750000000001</v>
      </c>
      <c r="BN468" s="64">
        <f t="shared" si="77"/>
        <v>127.11000000000001</v>
      </c>
      <c r="BO468" s="64">
        <f t="shared" si="78"/>
        <v>0.14204545454545456</v>
      </c>
      <c r="BP468" s="64">
        <f t="shared" si="79"/>
        <v>0.14393939393939395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91.818181818181813</v>
      </c>
      <c r="Y469" s="577">
        <f>IFERROR(Y462/H462,"0")+IFERROR(Y463/H463,"0")+IFERROR(Y464/H464,"0")+IFERROR(Y465/H465,"0")+IFERROR(Y466/H466,"0")+IFERROR(Y467/H467,"0")+IFERROR(Y468/H468,"0")</f>
        <v>95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1.0303600000000002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468</v>
      </c>
      <c r="Y470" s="577">
        <f>IFERROR(SUM(Y462:Y468),"0")</f>
        <v>484.32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10</v>
      </c>
      <c r="Y482" s="576">
        <f>IFERROR(IF(X482="",0,CEILING((X482/$H482),1)*$H482),"")</f>
        <v>12</v>
      </c>
      <c r="Z482" s="36">
        <f>IFERROR(IF(Y482=0,"",ROUNDUP(Y482/H482,0)*0.01898),"")</f>
        <v>1.898E-2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10.362500000000001</v>
      </c>
      <c r="BN482" s="64">
        <f>IFERROR(Y482*I482/H482,"0")</f>
        <v>12.435</v>
      </c>
      <c r="BO482" s="64">
        <f>IFERROR(1/J482*(X482/H482),"0")</f>
        <v>1.3020833333333334E-2</v>
      </c>
      <c r="BP482" s="64">
        <f>IFERROR(1/J482*(Y482/H482),"0")</f>
        <v>1.5625E-2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0.83333333333333337</v>
      </c>
      <c r="Y483" s="577">
        <f>IFERROR(Y480/H480,"0")+IFERROR(Y481/H481,"0")+IFERROR(Y482/H482,"0")</f>
        <v>1</v>
      </c>
      <c r="Z483" s="577">
        <f>IFERROR(IF(Z480="",0,Z480),"0")+IFERROR(IF(Z481="",0,Z481),"0")+IFERROR(IF(Z482="",0,Z482),"0")</f>
        <v>1.898E-2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10</v>
      </c>
      <c r="Y484" s="577">
        <f>IFERROR(SUM(Y480:Y482),"0")</f>
        <v>12</v>
      </c>
      <c r="Z484" s="37"/>
      <c r="AA484" s="578"/>
      <c r="AB484" s="578"/>
      <c r="AC484" s="578"/>
    </row>
    <row r="485" spans="1:68" ht="14.25" customHeight="1" x14ac:dyDescent="0.25">
      <c r="A485" s="587" t="s">
        <v>137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900</v>
      </c>
      <c r="Y498" s="576">
        <f>IFERROR(IF(X498="",0,CEILING((X498/$H498),1)*$H498),"")</f>
        <v>900</v>
      </c>
      <c r="Z498" s="36">
        <f>IFERROR(IF(Y498=0,"",ROUNDUP(Y498/H498,0)*0.01898),"")</f>
        <v>1.8980000000000001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951.90000000000009</v>
      </c>
      <c r="BN498" s="64">
        <f>IFERROR(Y498*I498/H498,"0")</f>
        <v>951.90000000000009</v>
      </c>
      <c r="BO498" s="64">
        <f>IFERROR(1/J498*(X498/H498),"0")</f>
        <v>1.5625</v>
      </c>
      <c r="BP498" s="64">
        <f>IFERROR(1/J498*(Y498/H498),"0")</f>
        <v>1.5625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100</v>
      </c>
      <c r="Y500" s="577">
        <f>IFERROR(Y498/H498,"0")+IFERROR(Y499/H499,"0")</f>
        <v>100</v>
      </c>
      <c r="Z500" s="577">
        <f>IFERROR(IF(Z498="",0,Z498),"0")+IFERROR(IF(Z499="",0,Z499),"0")</f>
        <v>1.8980000000000001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900</v>
      </c>
      <c r="Y501" s="577">
        <f>IFERROR(SUM(Y498:Y499),"0")</f>
        <v>900</v>
      </c>
      <c r="Z501" s="37"/>
      <c r="AA501" s="578"/>
      <c r="AB501" s="578"/>
      <c r="AC501" s="578"/>
    </row>
    <row r="502" spans="1:68" ht="14.25" customHeight="1" x14ac:dyDescent="0.25">
      <c r="A502" s="587" t="s">
        <v>172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10</v>
      </c>
      <c r="Y504" s="576">
        <f>IFERROR(IF(X504="",0,CEILING((X504/$H504),1)*$H504),"")</f>
        <v>18</v>
      </c>
      <c r="Z504" s="36">
        <f>IFERROR(IF(Y504=0,"",ROUNDUP(Y504/H504,0)*0.01898),"")</f>
        <v>3.7960000000000001E-2</v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10.483333333333334</v>
      </c>
      <c r="BN504" s="64">
        <f>IFERROR(Y504*I504/H504,"0")</f>
        <v>18.87</v>
      </c>
      <c r="BO504" s="64">
        <f>IFERROR(1/J504*(X504/H504),"0")</f>
        <v>1.7361111111111112E-2</v>
      </c>
      <c r="BP504" s="64">
        <f>IFERROR(1/J504*(Y504/H504),"0")</f>
        <v>3.125E-2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1.1111111111111112</v>
      </c>
      <c r="Y507" s="577">
        <f>IFERROR(Y503/H503,"0")+IFERROR(Y504/H504,"0")+IFERROR(Y505/H505,"0")+IFERROR(Y506/H506,"0")</f>
        <v>2</v>
      </c>
      <c r="Z507" s="577">
        <f>IFERROR(IF(Z503="",0,Z503),"0")+IFERROR(IF(Z504="",0,Z504),"0")+IFERROR(IF(Z505="",0,Z505),"0")+IFERROR(IF(Z506="",0,Z506),"0")</f>
        <v>3.7960000000000001E-2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10</v>
      </c>
      <c r="Y508" s="577">
        <f>IFERROR(SUM(Y503:Y506),"0")</f>
        <v>18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137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17534.900000000001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17728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18557.645929944898</v>
      </c>
      <c r="Y515" s="577">
        <f>IFERROR(SUM(BN22:BN511),"0")</f>
        <v>18762.860000000008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31</v>
      </c>
      <c r="Y516" s="38">
        <f>ROUNDUP(SUM(BP22:BP511),0)</f>
        <v>31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19332.645929944898</v>
      </c>
      <c r="Y517" s="577">
        <f>GrossWeightTotalR+PalletQtyTotalR*25</f>
        <v>19537.860000000008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3350.0500382971654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3380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35.341160000000009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261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179</v>
      </c>
      <c r="F522" s="630" t="s">
        <v>202</v>
      </c>
      <c r="G522" s="630" t="s">
        <v>237</v>
      </c>
      <c r="H522" s="630" t="s">
        <v>101</v>
      </c>
      <c r="I522" s="630" t="s">
        <v>262</v>
      </c>
      <c r="J522" s="630" t="s">
        <v>302</v>
      </c>
      <c r="K522" s="630" t="s">
        <v>363</v>
      </c>
      <c r="L522" s="630" t="s">
        <v>406</v>
      </c>
      <c r="M522" s="630" t="s">
        <v>422</v>
      </c>
      <c r="N522" s="573"/>
      <c r="O522" s="630" t="s">
        <v>435</v>
      </c>
      <c r="P522" s="630" t="s">
        <v>445</v>
      </c>
      <c r="Q522" s="630" t="s">
        <v>452</v>
      </c>
      <c r="R522" s="630" t="s">
        <v>457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445.20000000000005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868.5</v>
      </c>
      <c r="E524" s="46">
        <f>IFERROR(Y89*1,"0")+IFERROR(Y90*1,"0")+IFERROR(Y91*1,"0")+IFERROR(Y95*1,"0")+IFERROR(Y96*1,"0")+IFERROR(Y97*1,"0")+IFERROR(Y98*1,"0")+IFERROR(Y99*1,"0")+IFERROR(Y100*1,"0")</f>
        <v>1227.5999999999999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1843.56</v>
      </c>
      <c r="G524" s="46">
        <f>IFERROR(Y132*1,"0")+IFERROR(Y133*1,"0")+IFERROR(Y137*1,"0")+IFERROR(Y138*1,"0")+IFERROR(Y142*1,"0")+IFERROR(Y143*1,"0")</f>
        <v>168.8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678.29999999999984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2176.8000000000002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295.73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381.6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676.65000000000009</v>
      </c>
      <c r="S524" s="46">
        <f>IFERROR(Y342*1,"0")+IFERROR(Y343*1,"0")+IFERROR(Y344*1,"0")</f>
        <v>315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6162</v>
      </c>
      <c r="U524" s="46">
        <f>IFERROR(Y375*1,"0")+IFERROR(Y376*1,"0")+IFERROR(Y377*1,"0")+IFERROR(Y378*1,"0")+IFERROR(Y382*1,"0")+IFERROR(Y386*1,"0")+IFERROR(Y387*1,"0")+IFERROR(Y391*1,"0")</f>
        <v>24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162</v>
      </c>
      <c r="W524" s="46">
        <f>IFERROR(Y416*1,"0")+IFERROR(Y417*1,"0")+IFERROR(Y421*1,"0")+IFERROR(Y422*1,"0")+IFERROR(Y423*1,"0")+IFERROR(Y424*1,"0")</f>
        <v>10.5</v>
      </c>
      <c r="X524" s="46">
        <f>IFERROR(Y429*1,"0")</f>
        <v>20.399999999999999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1341.3600000000001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930</v>
      </c>
      <c r="AB524" s="46">
        <f>IFERROR(Y511*1,"0")</f>
        <v>0</v>
      </c>
      <c r="AC524" s="52"/>
      <c r="AF524" s="573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