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C4FBB8-478F-4DAC-909E-3DE62F5AB5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P296" i="1"/>
  <c r="BO295" i="1"/>
  <c r="BM295" i="1"/>
  <c r="Z295" i="1"/>
  <c r="Y295" i="1"/>
  <c r="X293" i="1"/>
  <c r="X292" i="1"/>
  <c r="BO291" i="1"/>
  <c r="BM291" i="1"/>
  <c r="Z291" i="1"/>
  <c r="Y291" i="1"/>
  <c r="BO290" i="1"/>
  <c r="BM290" i="1"/>
  <c r="Z290" i="1"/>
  <c r="Z292" i="1" s="1"/>
  <c r="Y290" i="1"/>
  <c r="Y293" i="1" s="1"/>
  <c r="P290" i="1"/>
  <c r="X288" i="1"/>
  <c r="X287" i="1"/>
  <c r="BO286" i="1"/>
  <c r="BM286" i="1"/>
  <c r="Z286" i="1"/>
  <c r="Z287" i="1" s="1"/>
  <c r="Y286" i="1"/>
  <c r="P286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Z270" i="1"/>
  <c r="Z271" i="1" s="1"/>
  <c r="Y270" i="1"/>
  <c r="P270" i="1"/>
  <c r="X266" i="1"/>
  <c r="X265" i="1"/>
  <c r="BO264" i="1"/>
  <c r="BM264" i="1"/>
  <c r="Z264" i="1"/>
  <c r="Y264" i="1"/>
  <c r="BP264" i="1" s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P257" i="1"/>
  <c r="X253" i="1"/>
  <c r="X252" i="1"/>
  <c r="BO251" i="1"/>
  <c r="BM251" i="1"/>
  <c r="Z251" i="1"/>
  <c r="Z252" i="1" s="1"/>
  <c r="Y251" i="1"/>
  <c r="P251" i="1"/>
  <c r="BO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BP243" i="1"/>
  <c r="BO243" i="1"/>
  <c r="BN243" i="1"/>
  <c r="BM243" i="1"/>
  <c r="Z243" i="1"/>
  <c r="Z246" i="1" s="1"/>
  <c r="Y243" i="1"/>
  <c r="P243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3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5" i="1" s="1"/>
  <c r="Y201" i="1"/>
  <c r="P201" i="1"/>
  <c r="X199" i="1"/>
  <c r="Y198" i="1"/>
  <c r="X198" i="1"/>
  <c r="BP197" i="1"/>
  <c r="BO197" i="1"/>
  <c r="BN197" i="1"/>
  <c r="BM197" i="1"/>
  <c r="Z197" i="1"/>
  <c r="Z198" i="1" s="1"/>
  <c r="Y197" i="1"/>
  <c r="Y199" i="1" s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BP139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Z37" i="1" s="1"/>
  <c r="Y34" i="1"/>
  <c r="P34" i="1"/>
  <c r="X31" i="1"/>
  <c r="X30" i="1"/>
  <c r="BO29" i="1"/>
  <c r="BM29" i="1"/>
  <c r="X328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57" i="1" l="1"/>
  <c r="Z73" i="1"/>
  <c r="BN78" i="1"/>
  <c r="BN90" i="1"/>
  <c r="Z102" i="1"/>
  <c r="BN107" i="1"/>
  <c r="BN122" i="1"/>
  <c r="BP122" i="1"/>
  <c r="Y123" i="1"/>
  <c r="Z129" i="1"/>
  <c r="BN127" i="1"/>
  <c r="Y130" i="1"/>
  <c r="Z135" i="1"/>
  <c r="Z141" i="1"/>
  <c r="BN139" i="1"/>
  <c r="Y181" i="1"/>
  <c r="BN179" i="1"/>
  <c r="BN264" i="1"/>
  <c r="Z320" i="1"/>
  <c r="BN303" i="1"/>
  <c r="BN304" i="1"/>
  <c r="BN305" i="1"/>
  <c r="BN308" i="1"/>
  <c r="BN309" i="1"/>
  <c r="BP35" i="1"/>
  <c r="BN35" i="1"/>
  <c r="Y38" i="1"/>
  <c r="Y63" i="1"/>
  <c r="Y62" i="1"/>
  <c r="BP61" i="1"/>
  <c r="BN61" i="1"/>
  <c r="BP83" i="1"/>
  <c r="BN83" i="1"/>
  <c r="BP96" i="1"/>
  <c r="BN96" i="1"/>
  <c r="BP99" i="1"/>
  <c r="BN99" i="1"/>
  <c r="BP100" i="1"/>
  <c r="BN100" i="1"/>
  <c r="Y103" i="1"/>
  <c r="BP112" i="1"/>
  <c r="BN112" i="1"/>
  <c r="BP114" i="1"/>
  <c r="BN114" i="1"/>
  <c r="BP116" i="1"/>
  <c r="BN116" i="1"/>
  <c r="BP118" i="1"/>
  <c r="BN118" i="1"/>
  <c r="BP134" i="1"/>
  <c r="BN134" i="1"/>
  <c r="BP173" i="1"/>
  <c r="BN173" i="1"/>
  <c r="Y189" i="1"/>
  <c r="BP185" i="1"/>
  <c r="BN185" i="1"/>
  <c r="BP187" i="1"/>
  <c r="BN187" i="1"/>
  <c r="Y272" i="1"/>
  <c r="Y271" i="1"/>
  <c r="BP270" i="1"/>
  <c r="BN270" i="1"/>
  <c r="J9" i="1"/>
  <c r="X329" i="1"/>
  <c r="X330" i="1" s="1"/>
  <c r="X331" i="1"/>
  <c r="BP65" i="1"/>
  <c r="BN65" i="1"/>
  <c r="Y168" i="1"/>
  <c r="Y167" i="1"/>
  <c r="BP166" i="1"/>
  <c r="BN166" i="1"/>
  <c r="BP210" i="1"/>
  <c r="BN210" i="1"/>
  <c r="BP226" i="1"/>
  <c r="BN226" i="1"/>
  <c r="BP228" i="1"/>
  <c r="BN228" i="1"/>
  <c r="Y252" i="1"/>
  <c r="BP250" i="1"/>
  <c r="BN250" i="1"/>
  <c r="Y253" i="1"/>
  <c r="Y276" i="1"/>
  <c r="Y275" i="1"/>
  <c r="BP274" i="1"/>
  <c r="BN274" i="1"/>
  <c r="BP295" i="1"/>
  <c r="BN295" i="1"/>
  <c r="BP297" i="1"/>
  <c r="BN297" i="1"/>
  <c r="Y326" i="1"/>
  <c r="Y325" i="1"/>
  <c r="BP324" i="1"/>
  <c r="BN324" i="1"/>
  <c r="X327" i="1"/>
  <c r="Z67" i="1"/>
  <c r="Y68" i="1"/>
  <c r="Z85" i="1"/>
  <c r="Y86" i="1"/>
  <c r="Z91" i="1"/>
  <c r="Z119" i="1"/>
  <c r="Y129" i="1"/>
  <c r="Y141" i="1"/>
  <c r="Y142" i="1"/>
  <c r="Z175" i="1"/>
  <c r="Z180" i="1"/>
  <c r="Z188" i="1"/>
  <c r="Y205" i="1"/>
  <c r="Y212" i="1"/>
  <c r="Z212" i="1"/>
  <c r="Z230" i="1"/>
  <c r="Y247" i="1"/>
  <c r="Z265" i="1"/>
  <c r="Z298" i="1"/>
  <c r="Y30" i="1"/>
  <c r="Y37" i="1"/>
  <c r="BP34" i="1"/>
  <c r="BN34" i="1"/>
  <c r="BP36" i="1"/>
  <c r="BN36" i="1"/>
  <c r="Y53" i="1"/>
  <c r="BP52" i="1"/>
  <c r="BN52" i="1"/>
  <c r="Z58" i="1"/>
  <c r="Y67" i="1"/>
  <c r="Y73" i="1"/>
  <c r="BP70" i="1"/>
  <c r="BN70" i="1"/>
  <c r="BP72" i="1"/>
  <c r="BN72" i="1"/>
  <c r="Z79" i="1"/>
  <c r="Y85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20" i="1"/>
  <c r="Y136" i="1"/>
  <c r="BP133" i="1"/>
  <c r="BN133" i="1"/>
  <c r="Y135" i="1"/>
  <c r="BP140" i="1"/>
  <c r="BN140" i="1"/>
  <c r="Y151" i="1"/>
  <c r="BP150" i="1"/>
  <c r="BN150" i="1"/>
  <c r="Y161" i="1"/>
  <c r="BP160" i="1"/>
  <c r="BN160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BP115" i="1"/>
  <c r="BN115" i="1"/>
  <c r="BP117" i="1"/>
  <c r="BN117" i="1"/>
  <c r="Y119" i="1"/>
  <c r="BP128" i="1"/>
  <c r="BN128" i="1"/>
  <c r="Y146" i="1"/>
  <c r="BP145" i="1"/>
  <c r="BN145" i="1"/>
  <c r="Y156" i="1"/>
  <c r="BP155" i="1"/>
  <c r="BN155" i="1"/>
  <c r="Y175" i="1"/>
  <c r="BP171" i="1"/>
  <c r="BN171" i="1"/>
  <c r="Y176" i="1"/>
  <c r="BP172" i="1"/>
  <c r="BN172" i="1"/>
  <c r="BP174" i="1"/>
  <c r="BN174" i="1"/>
  <c r="Y180" i="1"/>
  <c r="Y188" i="1"/>
  <c r="Y193" i="1"/>
  <c r="Y206" i="1"/>
  <c r="Y213" i="1"/>
  <c r="Y222" i="1"/>
  <c r="BP227" i="1"/>
  <c r="BN227" i="1"/>
  <c r="BP229" i="1"/>
  <c r="BN229" i="1"/>
  <c r="Y258" i="1"/>
  <c r="BP257" i="1"/>
  <c r="BN257" i="1"/>
  <c r="Y287" i="1"/>
  <c r="BP286" i="1"/>
  <c r="BN286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78" i="1"/>
  <c r="BP178" i="1"/>
  <c r="BN186" i="1"/>
  <c r="BN191" i="1"/>
  <c r="BP191" i="1"/>
  <c r="BN202" i="1"/>
  <c r="BN204" i="1"/>
  <c r="BN209" i="1"/>
  <c r="BP209" i="1"/>
  <c r="BN211" i="1"/>
  <c r="Z222" i="1"/>
  <c r="Z332" i="1" s="1"/>
  <c r="BN216" i="1"/>
  <c r="BP216" i="1"/>
  <c r="BN218" i="1"/>
  <c r="BN220" i="1"/>
  <c r="Y230" i="1"/>
  <c r="Y231" i="1"/>
  <c r="BP244" i="1"/>
  <c r="BN244" i="1"/>
  <c r="Y246" i="1"/>
  <c r="BP251" i="1"/>
  <c r="BN251" i="1"/>
  <c r="Y259" i="1"/>
  <c r="Y266" i="1"/>
  <c r="BP263" i="1"/>
  <c r="BN263" i="1"/>
  <c r="Y265" i="1"/>
  <c r="Y283" i="1"/>
  <c r="BP280" i="1"/>
  <c r="BN280" i="1"/>
  <c r="BP281" i="1"/>
  <c r="BN281" i="1"/>
  <c r="BP282" i="1"/>
  <c r="BN282" i="1"/>
  <c r="Y288" i="1"/>
  <c r="Y292" i="1"/>
  <c r="BP290" i="1"/>
  <c r="BN290" i="1"/>
  <c r="BP291" i="1"/>
  <c r="BN291" i="1"/>
  <c r="Y299" i="1"/>
  <c r="Y321" i="1"/>
  <c r="Y331" i="1" l="1"/>
  <c r="Y328" i="1"/>
  <c r="Y330" i="1" s="1"/>
  <c r="Y327" i="1"/>
  <c r="Y329" i="1"/>
  <c r="C340" i="1" l="1"/>
  <c r="A340" i="1"/>
  <c r="B340" i="1"/>
</calcChain>
</file>

<file path=xl/sharedStrings.xml><?xml version="1.0" encoding="utf-8"?>
<sst xmlns="http://schemas.openxmlformats.org/spreadsheetml/2006/main" count="1575" uniqueCount="509">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</sst>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7"/>
      <c r="F1" s="357"/>
      <c r="G1" s="12" t="s">
        <v>1</v>
      </c>
      <c r="H1" s="391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399" t="s">
        <v>8</v>
      </c>
      <c r="B5" s="372"/>
      <c r="C5" s="373"/>
      <c r="D5" s="393"/>
      <c r="E5" s="394"/>
      <c r="F5" s="513" t="s">
        <v>9</v>
      </c>
      <c r="G5" s="373"/>
      <c r="H5" s="393" t="s">
        <v>508</v>
      </c>
      <c r="I5" s="499"/>
      <c r="J5" s="499"/>
      <c r="K5" s="499"/>
      <c r="L5" s="499"/>
      <c r="M5" s="394"/>
      <c r="N5" s="61"/>
      <c r="P5" s="24" t="s">
        <v>10</v>
      </c>
      <c r="Q5" s="518">
        <v>45821</v>
      </c>
      <c r="R5" s="409"/>
      <c r="T5" s="406" t="s">
        <v>11</v>
      </c>
      <c r="U5" s="407"/>
      <c r="V5" s="408" t="s">
        <v>12</v>
      </c>
      <c r="W5" s="409"/>
      <c r="AB5" s="51"/>
      <c r="AC5" s="51"/>
      <c r="AD5" s="51"/>
      <c r="AE5" s="51"/>
    </row>
    <row r="6" spans="1:32" s="324" customFormat="1" ht="24" customHeight="1" x14ac:dyDescent="0.2">
      <c r="A6" s="399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09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8"/>
      <c r="T6" s="411" t="s">
        <v>16</v>
      </c>
      <c r="U6" s="407"/>
      <c r="V6" s="483" t="s">
        <v>17</v>
      </c>
      <c r="W6" s="368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1"/>
      <c r="U7" s="407"/>
      <c r="V7" s="484"/>
      <c r="W7" s="485"/>
      <c r="AB7" s="51"/>
      <c r="AC7" s="51"/>
      <c r="AD7" s="51"/>
      <c r="AE7" s="51"/>
    </row>
    <row r="8" spans="1:32" s="324" customFormat="1" ht="25.5" customHeight="1" x14ac:dyDescent="0.2">
      <c r="A8" s="526" t="s">
        <v>18</v>
      </c>
      <c r="B8" s="347"/>
      <c r="C8" s="34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10">
        <v>0.375</v>
      </c>
      <c r="R8" s="382"/>
      <c r="T8" s="351"/>
      <c r="U8" s="407"/>
      <c r="V8" s="484"/>
      <c r="W8" s="485"/>
      <c r="AB8" s="51"/>
      <c r="AC8" s="51"/>
      <c r="AD8" s="51"/>
      <c r="AE8" s="51"/>
    </row>
    <row r="9" spans="1:32" s="324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00"/>
      <c r="E9" s="343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2"/>
      <c r="P9" s="26" t="s">
        <v>21</v>
      </c>
      <c r="Q9" s="423"/>
      <c r="R9" s="424"/>
      <c r="T9" s="351"/>
      <c r="U9" s="407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00"/>
      <c r="E10" s="343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43" t="str">
        <f>IFERROR(VLOOKUP($D$10,Proxy,2,FALSE),"")</f>
        <v/>
      </c>
      <c r="I10" s="351"/>
      <c r="J10" s="351"/>
      <c r="K10" s="351"/>
      <c r="L10" s="351"/>
      <c r="M10" s="351"/>
      <c r="N10" s="323"/>
      <c r="P10" s="26" t="s">
        <v>22</v>
      </c>
      <c r="Q10" s="449"/>
      <c r="R10" s="450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7"/>
      <c r="R11" s="409"/>
      <c r="U11" s="24" t="s">
        <v>27</v>
      </c>
      <c r="V11" s="515" t="s">
        <v>28</v>
      </c>
      <c r="W11" s="424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05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10"/>
      <c r="R12" s="382"/>
      <c r="S12" s="23"/>
      <c r="U12" s="24"/>
      <c r="V12" s="357"/>
      <c r="W12" s="351"/>
      <c r="AB12" s="51"/>
      <c r="AC12" s="51"/>
      <c r="AD12" s="51"/>
      <c r="AE12" s="51"/>
    </row>
    <row r="13" spans="1:32" s="324" customFormat="1" ht="23.25" customHeight="1" x14ac:dyDescent="0.2">
      <c r="A13" s="405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15"/>
      <c r="R13" s="4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05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02" t="s">
        <v>35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3"/>
      <c r="Q16" s="403"/>
      <c r="R16" s="403"/>
      <c r="S16" s="403"/>
      <c r="T16" s="4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31" t="s">
        <v>38</v>
      </c>
      <c r="D17" s="362" t="s">
        <v>39</v>
      </c>
      <c r="E17" s="414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413"/>
      <c r="R17" s="413"/>
      <c r="S17" s="413"/>
      <c r="T17" s="414"/>
      <c r="U17" s="525" t="s">
        <v>51</v>
      </c>
      <c r="V17" s="373"/>
      <c r="W17" s="362" t="s">
        <v>52</v>
      </c>
      <c r="X17" s="362" t="s">
        <v>53</v>
      </c>
      <c r="Y17" s="523" t="s">
        <v>54</v>
      </c>
      <c r="Z17" s="493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415"/>
      <c r="E18" s="417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15"/>
      <c r="Q18" s="416"/>
      <c r="R18" s="416"/>
      <c r="S18" s="416"/>
      <c r="T18" s="417"/>
      <c r="U18" s="70" t="s">
        <v>61</v>
      </c>
      <c r="V18" s="70" t="s">
        <v>62</v>
      </c>
      <c r="W18" s="363"/>
      <c r="X18" s="363"/>
      <c r="Y18" s="524"/>
      <c r="Z18" s="494"/>
      <c r="AA18" s="470"/>
      <c r="AB18" s="470"/>
      <c r="AC18" s="470"/>
      <c r="AD18" s="510"/>
      <c r="AE18" s="511"/>
      <c r="AF18" s="512"/>
      <c r="AG18" s="69"/>
      <c r="BD18" s="68"/>
    </row>
    <row r="19" spans="1:68" ht="27.75" hidden="1" customHeight="1" x14ac:dyDescent="0.2">
      <c r="A19" s="364" t="s">
        <v>63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48"/>
      <c r="AB19" s="48"/>
      <c r="AC19" s="48"/>
    </row>
    <row r="20" spans="1:68" ht="16.5" hidden="1" customHeight="1" x14ac:dyDescent="0.25">
      <c r="A20" s="376" t="s">
        <v>63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25"/>
      <c r="AB20" s="325"/>
      <c r="AC20" s="325"/>
    </row>
    <row r="21" spans="1:68" ht="14.25" hidden="1" customHeight="1" x14ac:dyDescent="0.25">
      <c r="A21" s="354" t="s">
        <v>64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26"/>
      <c r="AB21" s="326"/>
      <c r="AC21" s="32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7">
        <v>4607111035752</v>
      </c>
      <c r="E22" s="33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64" t="s">
        <v>75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48"/>
      <c r="AB25" s="48"/>
      <c r="AC25" s="48"/>
    </row>
    <row r="26" spans="1:68" ht="16.5" hidden="1" customHeight="1" x14ac:dyDescent="0.25">
      <c r="A26" s="376" t="s">
        <v>76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25"/>
      <c r="AB26" s="325"/>
      <c r="AC26" s="325"/>
    </row>
    <row r="27" spans="1:68" ht="14.25" hidden="1" customHeight="1" x14ac:dyDescent="0.25">
      <c r="A27" s="354" t="s">
        <v>77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7">
        <v>4607111036537</v>
      </c>
      <c r="E28" s="33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182</v>
      </c>
      <c r="Y28" s="33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7">
        <v>4607111036605</v>
      </c>
      <c r="E29" s="33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182</v>
      </c>
      <c r="Y30" s="332">
        <f>IFERROR(SUM(Y28:Y29),"0")</f>
        <v>182</v>
      </c>
      <c r="Z30" s="332">
        <f>IFERROR(IF(Z28="",0,Z28),"0")+IFERROR(IF(Z29="",0,Z29),"0")</f>
        <v>1.71262</v>
      </c>
      <c r="AA30" s="333"/>
      <c r="AB30" s="333"/>
      <c r="AC30" s="333"/>
    </row>
    <row r="31" spans="1:68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273</v>
      </c>
      <c r="Y31" s="332">
        <f>IFERROR(SUMPRODUCT(Y28:Y29*H28:H29),"0")</f>
        <v>273</v>
      </c>
      <c r="Z31" s="37"/>
      <c r="AA31" s="333"/>
      <c r="AB31" s="333"/>
      <c r="AC31" s="333"/>
    </row>
    <row r="32" spans="1:68" ht="16.5" hidden="1" customHeight="1" x14ac:dyDescent="0.25">
      <c r="A32" s="376" t="s">
        <v>85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25"/>
      <c r="AB32" s="325"/>
      <c r="AC32" s="325"/>
    </row>
    <row r="33" spans="1:68" ht="14.25" hidden="1" customHeight="1" x14ac:dyDescent="0.25">
      <c r="A33" s="354" t="s">
        <v>64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26"/>
      <c r="AB33" s="326"/>
      <c r="AC33" s="32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7">
        <v>4620207490075</v>
      </c>
      <c r="E34" s="338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7">
        <v>4620207490174</v>
      </c>
      <c r="E35" s="338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7">
        <v>4620207490044</v>
      </c>
      <c r="E36" s="338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2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hidden="1" customHeight="1" x14ac:dyDescent="0.25">
      <c r="A39" s="376" t="s">
        <v>95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25"/>
      <c r="AB39" s="325"/>
      <c r="AC39" s="325"/>
    </row>
    <row r="40" spans="1:68" ht="14.25" hidden="1" customHeight="1" x14ac:dyDescent="0.25">
      <c r="A40" s="354" t="s">
        <v>64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26"/>
      <c r="AB40" s="326"/>
      <c r="AC40" s="32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7">
        <v>4607111038999</v>
      </c>
      <c r="E41" s="33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12</v>
      </c>
      <c r="Y41" s="331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7">
        <v>4607111039385</v>
      </c>
      <c r="E42" s="338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36</v>
      </c>
      <c r="Y42" s="331">
        <f t="shared" si="0"/>
        <v>36</v>
      </c>
      <c r="Z42" s="36">
        <f t="shared" si="1"/>
        <v>0.55800000000000005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262.8</v>
      </c>
      <c r="BN42" s="67">
        <f t="shared" si="3"/>
        <v>262.8</v>
      </c>
      <c r="BO42" s="67">
        <f t="shared" si="4"/>
        <v>0.42857142857142855</v>
      </c>
      <c r="BP42" s="67">
        <f t="shared" si="5"/>
        <v>0.42857142857142855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4301070972</v>
      </c>
      <c r="D43" s="337">
        <v>4607111037183</v>
      </c>
      <c r="E43" s="338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7">
        <v>4607111038982</v>
      </c>
      <c r="E44" s="338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7">
        <v>4607111039354</v>
      </c>
      <c r="E45" s="338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37">
        <v>4607111039330</v>
      </c>
      <c r="E46" s="338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48</v>
      </c>
      <c r="Y46" s="331">
        <f t="shared" si="0"/>
        <v>48</v>
      </c>
      <c r="Z46" s="36">
        <f t="shared" si="1"/>
        <v>0.74399999999999999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350.4</v>
      </c>
      <c r="BN46" s="67">
        <f t="shared" si="3"/>
        <v>350.4</v>
      </c>
      <c r="BO46" s="67">
        <f t="shared" si="4"/>
        <v>0.5714285714285714</v>
      </c>
      <c r="BP46" s="67">
        <f t="shared" si="5"/>
        <v>0.5714285714285714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4301070968</v>
      </c>
      <c r="D47" s="337">
        <v>4607111036889</v>
      </c>
      <c r="E47" s="338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0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2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144</v>
      </c>
      <c r="Y48" s="332">
        <f>IFERROR(SUM(Y41:Y47),"0")</f>
        <v>144</v>
      </c>
      <c r="Z48" s="332">
        <f>IFERROR(IF(Z41="",0,Z41),"0")+IFERROR(IF(Z42="",0,Z42),"0")+IFERROR(IF(Z43="",0,Z43),"0")+IFERROR(IF(Z44="",0,Z44),"0")+IFERROR(IF(Z45="",0,Z45),"0")+IFERROR(IF(Z46="",0,Z46),"0")+IFERROR(IF(Z47="",0,Z47),"0")</f>
        <v>2.2320000000000002</v>
      </c>
      <c r="AA48" s="333"/>
      <c r="AB48" s="333"/>
      <c r="AC48" s="333"/>
    </row>
    <row r="49" spans="1:68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993.59999999999991</v>
      </c>
      <c r="Y49" s="332">
        <f>IFERROR(SUMPRODUCT(Y41:Y47*H41:H47),"0")</f>
        <v>993.59999999999991</v>
      </c>
      <c r="Z49" s="37"/>
      <c r="AA49" s="333"/>
      <c r="AB49" s="333"/>
      <c r="AC49" s="333"/>
    </row>
    <row r="50" spans="1:68" ht="16.5" hidden="1" customHeight="1" x14ac:dyDescent="0.25">
      <c r="A50" s="376" t="s">
        <v>116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25"/>
      <c r="AB50" s="325"/>
      <c r="AC50" s="325"/>
    </row>
    <row r="51" spans="1:68" ht="14.25" hidden="1" customHeight="1" x14ac:dyDescent="0.25">
      <c r="A51" s="354" t="s">
        <v>64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26"/>
      <c r="AB51" s="326"/>
      <c r="AC51" s="326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7">
        <v>4620207490822</v>
      </c>
      <c r="E52" s="338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2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54" t="s">
        <v>120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26"/>
      <c r="AB55" s="326"/>
      <c r="AC55" s="326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7">
        <v>4607111039743</v>
      </c>
      <c r="E56" s="338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7">
        <v>4607111037077</v>
      </c>
      <c r="E57" s="338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1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0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2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54" t="s">
        <v>77</v>
      </c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26"/>
      <c r="AB60" s="326"/>
      <c r="AC60" s="326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7">
        <v>4607111039712</v>
      </c>
      <c r="E61" s="338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0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2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54" t="s">
        <v>129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26"/>
      <c r="AB64" s="326"/>
      <c r="AC64" s="326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7">
        <v>4607111037008</v>
      </c>
      <c r="E65" s="338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7">
        <v>4607111037398</v>
      </c>
      <c r="E66" s="338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0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2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54" t="s">
        <v>135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26"/>
      <c r="AB69" s="326"/>
      <c r="AC69" s="326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7">
        <v>4607111039705</v>
      </c>
      <c r="E70" s="338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7">
        <v>4607111039729</v>
      </c>
      <c r="E71" s="338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28</v>
      </c>
      <c r="Y71" s="331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7">
        <v>4620207490228</v>
      </c>
      <c r="E72" s="338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28</v>
      </c>
      <c r="Y72" s="331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50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2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56</v>
      </c>
      <c r="Y73" s="332">
        <f>IFERROR(SUM(Y70:Y72),"0")</f>
        <v>56</v>
      </c>
      <c r="Z73" s="332">
        <f>IFERROR(IF(Z70="",0,Z70),"0")+IFERROR(IF(Z71="",0,Z71),"0")+IFERROR(IF(Z72="",0,Z72),"0")</f>
        <v>0.52695999999999998</v>
      </c>
      <c r="AA73" s="333"/>
      <c r="AB73" s="333"/>
      <c r="AC73" s="333"/>
    </row>
    <row r="74" spans="1:68" x14ac:dyDescent="0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67.2</v>
      </c>
      <c r="Y74" s="332">
        <f>IFERROR(SUMPRODUCT(Y70:Y72*H70:H72),"0")</f>
        <v>67.2</v>
      </c>
      <c r="Z74" s="37"/>
      <c r="AA74" s="333"/>
      <c r="AB74" s="333"/>
      <c r="AC74" s="333"/>
    </row>
    <row r="75" spans="1:68" ht="16.5" hidden="1" customHeight="1" x14ac:dyDescent="0.25">
      <c r="A75" s="376" t="s">
        <v>143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25"/>
      <c r="AB75" s="325"/>
      <c r="AC75" s="325"/>
    </row>
    <row r="76" spans="1:68" ht="14.25" hidden="1" customHeight="1" x14ac:dyDescent="0.25">
      <c r="A76" s="354" t="s">
        <v>64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26"/>
      <c r="AB76" s="326"/>
      <c r="AC76" s="326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7">
        <v>4607111037411</v>
      </c>
      <c r="E77" s="338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7">
        <v>4607111036728</v>
      </c>
      <c r="E78" s="338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240</v>
      </c>
      <c r="Y78" s="331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50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240</v>
      </c>
      <c r="Y79" s="332">
        <f>IFERROR(SUM(Y77:Y78),"0")</f>
        <v>240</v>
      </c>
      <c r="Z79" s="332">
        <f>IFERROR(IF(Z77="",0,Z77),"0")+IFERROR(IF(Z78="",0,Z78),"0")</f>
        <v>2.0783999999999998</v>
      </c>
      <c r="AA79" s="333"/>
      <c r="AB79" s="333"/>
      <c r="AC79" s="333"/>
    </row>
    <row r="80" spans="1:68" x14ac:dyDescent="0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1200</v>
      </c>
      <c r="Y80" s="332">
        <f>IFERROR(SUMPRODUCT(Y77:Y78*H77:H78),"0")</f>
        <v>1200</v>
      </c>
      <c r="Z80" s="37"/>
      <c r="AA80" s="333"/>
      <c r="AB80" s="333"/>
      <c r="AC80" s="333"/>
    </row>
    <row r="81" spans="1:68" ht="16.5" hidden="1" customHeight="1" x14ac:dyDescent="0.25">
      <c r="A81" s="376" t="s">
        <v>150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25"/>
      <c r="AB81" s="325"/>
      <c r="AC81" s="325"/>
    </row>
    <row r="82" spans="1:68" ht="14.25" hidden="1" customHeight="1" x14ac:dyDescent="0.25">
      <c r="A82" s="354" t="s">
        <v>135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26"/>
      <c r="AB82" s="326"/>
      <c r="AC82" s="326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7">
        <v>4607111033659</v>
      </c>
      <c r="E83" s="338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154</v>
      </c>
      <c r="B84" s="54" t="s">
        <v>155</v>
      </c>
      <c r="C84" s="31">
        <v>4301135574</v>
      </c>
      <c r="D84" s="337">
        <v>4607111033659</v>
      </c>
      <c r="E84" s="338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0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2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hidden="1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hidden="1" customHeight="1" x14ac:dyDescent="0.25">
      <c r="A87" s="376" t="s">
        <v>156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25"/>
      <c r="AB87" s="325"/>
      <c r="AC87" s="325"/>
    </row>
    <row r="88" spans="1:68" ht="14.25" hidden="1" customHeight="1" x14ac:dyDescent="0.25">
      <c r="A88" s="354" t="s">
        <v>157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7">
        <v>4607111034120</v>
      </c>
      <c r="E89" s="338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7">
        <v>4607111034137</v>
      </c>
      <c r="E90" s="338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0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2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hidden="1" customHeight="1" x14ac:dyDescent="0.25">
      <c r="A93" s="376" t="s">
        <v>164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25"/>
      <c r="AB93" s="325"/>
      <c r="AC93" s="325"/>
    </row>
    <row r="94" spans="1:68" ht="14.25" hidden="1" customHeight="1" x14ac:dyDescent="0.25">
      <c r="A94" s="354" t="s">
        <v>135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26"/>
      <c r="AB94" s="326"/>
      <c r="AC94" s="326"/>
    </row>
    <row r="95" spans="1:68" ht="27" hidden="1" customHeight="1" x14ac:dyDescent="0.25">
      <c r="A95" s="54" t="s">
        <v>165</v>
      </c>
      <c r="B95" s="54" t="s">
        <v>166</v>
      </c>
      <c r="C95" s="31">
        <v>4301135763</v>
      </c>
      <c r="D95" s="337">
        <v>4620207491027</v>
      </c>
      <c r="E95" s="338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7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1" si="6">IFERROR(IF(X95="","",X95),"")</f>
        <v>0</v>
      </c>
      <c r="Z95" s="36">
        <f t="shared" ref="Z95:Z101" si="7">IFERROR(IF(X95="","",X95*0.01788),"")</f>
        <v>0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0</v>
      </c>
      <c r="BN95" s="67">
        <f t="shared" ref="BN95:BN101" si="9">IFERROR(Y95*I95,"0")</f>
        <v>0</v>
      </c>
      <c r="BO95" s="67">
        <f t="shared" ref="BO95:BO101" si="10">IFERROR(X95/J95,"0")</f>
        <v>0</v>
      </c>
      <c r="BP95" s="67">
        <f t="shared" ref="BP95:BP101" si="11"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7">
        <v>4607111033451</v>
      </c>
      <c r="E96" s="338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56</v>
      </c>
      <c r="Y96" s="331">
        <f t="shared" si="6"/>
        <v>56</v>
      </c>
      <c r="Z96" s="36">
        <f t="shared" si="7"/>
        <v>1.0012799999999999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4301135595</v>
      </c>
      <c r="D97" s="337">
        <v>4607111035141</v>
      </c>
      <c r="E97" s="338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4301135768</v>
      </c>
      <c r="D98" s="337">
        <v>4620207491034</v>
      </c>
      <c r="E98" s="338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7">
        <v>4607111033444</v>
      </c>
      <c r="E99" s="338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9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112</v>
      </c>
      <c r="Y99" s="331">
        <f t="shared" si="6"/>
        <v>112</v>
      </c>
      <c r="Z99" s="36">
        <f t="shared" si="7"/>
        <v>2.0025599999999999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482.00320000000005</v>
      </c>
      <c r="BN99" s="67">
        <f t="shared" si="9"/>
        <v>482.00320000000005</v>
      </c>
      <c r="BO99" s="67">
        <f t="shared" si="10"/>
        <v>1.6</v>
      </c>
      <c r="BP99" s="67">
        <f t="shared" si="11"/>
        <v>1.6</v>
      </c>
    </row>
    <row r="100" spans="1:68" ht="27" hidden="1" customHeight="1" x14ac:dyDescent="0.25">
      <c r="A100" s="54" t="s">
        <v>178</v>
      </c>
      <c r="B100" s="54" t="s">
        <v>179</v>
      </c>
      <c r="C100" s="31">
        <v>4301135571</v>
      </c>
      <c r="D100" s="337">
        <v>4607111035028</v>
      </c>
      <c r="E100" s="338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7">
        <v>4607111036407</v>
      </c>
      <c r="E101" s="338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0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2"/>
      <c r="P102" s="346" t="s">
        <v>73</v>
      </c>
      <c r="Q102" s="347"/>
      <c r="R102" s="347"/>
      <c r="S102" s="347"/>
      <c r="T102" s="347"/>
      <c r="U102" s="347"/>
      <c r="V102" s="348"/>
      <c r="W102" s="37" t="s">
        <v>70</v>
      </c>
      <c r="X102" s="332">
        <f>IFERROR(SUM(X95:X101),"0")</f>
        <v>182</v>
      </c>
      <c r="Y102" s="332">
        <f>IFERROR(SUM(Y95:Y101),"0")</f>
        <v>182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3.2541599999999997</v>
      </c>
      <c r="AA102" s="333"/>
      <c r="AB102" s="333"/>
      <c r="AC102" s="333"/>
    </row>
    <row r="103" spans="1:68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2"/>
      <c r="P103" s="346" t="s">
        <v>73</v>
      </c>
      <c r="Q103" s="347"/>
      <c r="R103" s="347"/>
      <c r="S103" s="347"/>
      <c r="T103" s="347"/>
      <c r="U103" s="347"/>
      <c r="V103" s="348"/>
      <c r="W103" s="37" t="s">
        <v>74</v>
      </c>
      <c r="X103" s="332">
        <f>IFERROR(SUMPRODUCT(X95:X101*H95:H101),"0")</f>
        <v>663.59999999999991</v>
      </c>
      <c r="Y103" s="332">
        <f>IFERROR(SUMPRODUCT(Y95:Y101*H95:H101),"0")</f>
        <v>663.59999999999991</v>
      </c>
      <c r="Z103" s="37"/>
      <c r="AA103" s="333"/>
      <c r="AB103" s="333"/>
      <c r="AC103" s="333"/>
    </row>
    <row r="104" spans="1:68" ht="16.5" hidden="1" customHeight="1" x14ac:dyDescent="0.25">
      <c r="A104" s="376" t="s">
        <v>184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25"/>
      <c r="AB104" s="325"/>
      <c r="AC104" s="325"/>
    </row>
    <row r="105" spans="1:68" ht="14.25" hidden="1" customHeight="1" x14ac:dyDescent="0.25">
      <c r="A105" s="354" t="s">
        <v>129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26"/>
      <c r="AB105" s="326"/>
      <c r="AC105" s="326"/>
    </row>
    <row r="106" spans="1:68" ht="27" hidden="1" customHeight="1" x14ac:dyDescent="0.25">
      <c r="A106" s="54" t="s">
        <v>185</v>
      </c>
      <c r="B106" s="54" t="s">
        <v>186</v>
      </c>
      <c r="C106" s="31">
        <v>4301136070</v>
      </c>
      <c r="D106" s="337">
        <v>4607025784012</v>
      </c>
      <c r="E106" s="338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5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188</v>
      </c>
      <c r="B107" s="54" t="s">
        <v>189</v>
      </c>
      <c r="C107" s="31">
        <v>4301136079</v>
      </c>
      <c r="D107" s="337">
        <v>4607025784319</v>
      </c>
      <c r="E107" s="338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7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0"/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2"/>
      <c r="P108" s="346" t="s">
        <v>73</v>
      </c>
      <c r="Q108" s="347"/>
      <c r="R108" s="347"/>
      <c r="S108" s="347"/>
      <c r="T108" s="347"/>
      <c r="U108" s="347"/>
      <c r="V108" s="348"/>
      <c r="W108" s="37" t="s">
        <v>70</v>
      </c>
      <c r="X108" s="332">
        <f>IFERROR(SUM(X106:X107),"0")</f>
        <v>0</v>
      </c>
      <c r="Y108" s="332">
        <f>IFERROR(SUM(Y106:Y107),"0")</f>
        <v>0</v>
      </c>
      <c r="Z108" s="332">
        <f>IFERROR(IF(Z106="",0,Z106),"0")+IFERROR(IF(Z107="",0,Z107),"0")</f>
        <v>0</v>
      </c>
      <c r="AA108" s="333"/>
      <c r="AB108" s="333"/>
      <c r="AC108" s="333"/>
    </row>
    <row r="109" spans="1:68" hidden="1" x14ac:dyDescent="0.2">
      <c r="A109" s="351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346" t="s">
        <v>73</v>
      </c>
      <c r="Q109" s="347"/>
      <c r="R109" s="347"/>
      <c r="S109" s="347"/>
      <c r="T109" s="347"/>
      <c r="U109" s="347"/>
      <c r="V109" s="348"/>
      <c r="W109" s="37" t="s">
        <v>74</v>
      </c>
      <c r="X109" s="332">
        <f>IFERROR(SUMPRODUCT(X106:X107*H106:H107),"0")</f>
        <v>0</v>
      </c>
      <c r="Y109" s="332">
        <f>IFERROR(SUMPRODUCT(Y106:Y107*H106:H107),"0")</f>
        <v>0</v>
      </c>
      <c r="Z109" s="37"/>
      <c r="AA109" s="333"/>
      <c r="AB109" s="333"/>
      <c r="AC109" s="333"/>
    </row>
    <row r="110" spans="1:68" ht="16.5" hidden="1" customHeight="1" x14ac:dyDescent="0.25">
      <c r="A110" s="376" t="s">
        <v>190</v>
      </c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1"/>
      <c r="P110" s="351"/>
      <c r="Q110" s="351"/>
      <c r="R110" s="351"/>
      <c r="S110" s="351"/>
      <c r="T110" s="351"/>
      <c r="U110" s="351"/>
      <c r="V110" s="351"/>
      <c r="W110" s="351"/>
      <c r="X110" s="351"/>
      <c r="Y110" s="351"/>
      <c r="Z110" s="351"/>
      <c r="AA110" s="325"/>
      <c r="AB110" s="325"/>
      <c r="AC110" s="325"/>
    </row>
    <row r="111" spans="1:68" ht="14.25" hidden="1" customHeight="1" x14ac:dyDescent="0.25">
      <c r="A111" s="354" t="s">
        <v>64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26"/>
      <c r="AB111" s="326"/>
      <c r="AC111" s="326"/>
    </row>
    <row r="112" spans="1:68" ht="27" customHeight="1" x14ac:dyDescent="0.25">
      <c r="A112" s="54" t="s">
        <v>191</v>
      </c>
      <c r="B112" s="54" t="s">
        <v>192</v>
      </c>
      <c r="C112" s="31">
        <v>4301071074</v>
      </c>
      <c r="D112" s="337">
        <v>4620207491157</v>
      </c>
      <c r="E112" s="338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36</v>
      </c>
      <c r="Y112" s="331">
        <f t="shared" ref="Y112:Y118" si="12">IFERROR(IF(X112="","",X112),"")</f>
        <v>36</v>
      </c>
      <c r="Z112" s="36">
        <f t="shared" ref="Z112:Z118" si="13">IFERROR(IF(X112="","",X112*0.0155),"")</f>
        <v>0.55800000000000005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262.08</v>
      </c>
      <c r="BN112" s="67">
        <f t="shared" ref="BN112:BN118" si="15">IFERROR(Y112*I112,"0")</f>
        <v>262.08</v>
      </c>
      <c r="BO112" s="67">
        <f t="shared" ref="BO112:BO118" si="16">IFERROR(X112/J112,"0")</f>
        <v>0.42857142857142855</v>
      </c>
      <c r="BP112" s="67">
        <f t="shared" ref="BP112:BP118" si="17">IFERROR(Y112/J112,"0")</f>
        <v>0.42857142857142855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7">
        <v>4607111039262</v>
      </c>
      <c r="E113" s="338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48</v>
      </c>
      <c r="Y113" s="331">
        <f t="shared" si="12"/>
        <v>48</v>
      </c>
      <c r="Z113" s="36">
        <f t="shared" si="13"/>
        <v>0.74399999999999999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7">
        <v>4607111039248</v>
      </c>
      <c r="E114" s="338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204</v>
      </c>
      <c r="Y114" s="331">
        <f t="shared" si="12"/>
        <v>204</v>
      </c>
      <c r="Z114" s="36">
        <f t="shared" si="13"/>
        <v>3.1619999999999999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1489.2</v>
      </c>
      <c r="BN114" s="67">
        <f t="shared" si="15"/>
        <v>1489.2</v>
      </c>
      <c r="BO114" s="67">
        <f t="shared" si="16"/>
        <v>2.4285714285714284</v>
      </c>
      <c r="BP114" s="67">
        <f t="shared" si="17"/>
        <v>2.4285714285714284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4301070976</v>
      </c>
      <c r="D115" s="337">
        <v>4607111034144</v>
      </c>
      <c r="E115" s="338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7">
        <v>4607111039293</v>
      </c>
      <c r="E116" s="338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48</v>
      </c>
      <c r="Y116" s="331">
        <f t="shared" si="12"/>
        <v>48</v>
      </c>
      <c r="Z116" s="36">
        <f t="shared" si="13"/>
        <v>0.74399999999999999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322.54079999999999</v>
      </c>
      <c r="BN116" s="67">
        <f t="shared" si="15"/>
        <v>322.54079999999999</v>
      </c>
      <c r="BO116" s="67">
        <f t="shared" si="16"/>
        <v>0.5714285714285714</v>
      </c>
      <c r="BP116" s="67">
        <f t="shared" si="17"/>
        <v>0.5714285714285714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7">
        <v>4607111039279</v>
      </c>
      <c r="E117" s="338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108</v>
      </c>
      <c r="Y117" s="331">
        <f t="shared" si="12"/>
        <v>108</v>
      </c>
      <c r="Z117" s="36">
        <f t="shared" si="13"/>
        <v>1.6739999999999999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788.4</v>
      </c>
      <c r="BN117" s="67">
        <f t="shared" si="15"/>
        <v>788.4</v>
      </c>
      <c r="BO117" s="67">
        <f t="shared" si="16"/>
        <v>1.2857142857142858</v>
      </c>
      <c r="BP117" s="67">
        <f t="shared" si="17"/>
        <v>1.2857142857142858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7">
        <v>4607111038098</v>
      </c>
      <c r="E118" s="338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36</v>
      </c>
      <c r="Y118" s="331">
        <f t="shared" si="12"/>
        <v>36</v>
      </c>
      <c r="Z118" s="36">
        <f t="shared" si="13"/>
        <v>0.55800000000000005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240.696</v>
      </c>
      <c r="BN118" s="67">
        <f t="shared" si="15"/>
        <v>240.696</v>
      </c>
      <c r="BO118" s="67">
        <f t="shared" si="16"/>
        <v>0.42857142857142855</v>
      </c>
      <c r="BP118" s="67">
        <f t="shared" si="17"/>
        <v>0.42857142857142855</v>
      </c>
    </row>
    <row r="119" spans="1:68" x14ac:dyDescent="0.2">
      <c r="A119" s="350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1"/>
      <c r="N119" s="351"/>
      <c r="O119" s="352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IFERROR(SUM(X112:X118),"0")</f>
        <v>480</v>
      </c>
      <c r="Y119" s="332">
        <f>IFERROR(SUM(Y112:Y118),"0")</f>
        <v>480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7.4399999999999995</v>
      </c>
      <c r="AA119" s="333"/>
      <c r="AB119" s="333"/>
      <c r="AC119" s="333"/>
    </row>
    <row r="120" spans="1:68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2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IFERROR(SUMPRODUCT(X112:X118*H112:H118),"0")</f>
        <v>3280.8</v>
      </c>
      <c r="Y120" s="332">
        <f>IFERROR(SUMPRODUCT(Y112:Y118*H112:H118),"0")</f>
        <v>3280.8</v>
      </c>
      <c r="Z120" s="37"/>
      <c r="AA120" s="333"/>
      <c r="AB120" s="333"/>
      <c r="AC120" s="333"/>
    </row>
    <row r="121" spans="1:68" ht="14.25" hidden="1" customHeight="1" x14ac:dyDescent="0.25">
      <c r="A121" s="354" t="s">
        <v>135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7">
        <v>4620207490983</v>
      </c>
      <c r="E122" s="338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0"/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2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1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2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hidden="1" customHeight="1" x14ac:dyDescent="0.25">
      <c r="A125" s="376" t="s">
        <v>210</v>
      </c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1"/>
      <c r="P125" s="351"/>
      <c r="Q125" s="351"/>
      <c r="R125" s="351"/>
      <c r="S125" s="351"/>
      <c r="T125" s="351"/>
      <c r="U125" s="351"/>
      <c r="V125" s="351"/>
      <c r="W125" s="351"/>
      <c r="X125" s="351"/>
      <c r="Y125" s="351"/>
      <c r="Z125" s="351"/>
      <c r="AA125" s="325"/>
      <c r="AB125" s="325"/>
      <c r="AC125" s="325"/>
    </row>
    <row r="126" spans="1:68" ht="14.25" hidden="1" customHeight="1" x14ac:dyDescent="0.25">
      <c r="A126" s="354" t="s">
        <v>135</v>
      </c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7">
        <v>4607111034014</v>
      </c>
      <c r="E127" s="338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168</v>
      </c>
      <c r="Y127" s="331">
        <f>IFERROR(IF(X127="","",X127),"")</f>
        <v>168</v>
      </c>
      <c r="Z127" s="36">
        <f>IFERROR(IF(X127="","",X127*0.01788),"")</f>
        <v>3.0038399999999998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622.20479999999998</v>
      </c>
      <c r="BN127" s="67">
        <f>IFERROR(Y127*I127,"0")</f>
        <v>622.20479999999998</v>
      </c>
      <c r="BO127" s="67">
        <f>IFERROR(X127/J127,"0")</f>
        <v>2.4</v>
      </c>
      <c r="BP127" s="67">
        <f>IFERROR(Y127/J127,"0")</f>
        <v>2.4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7">
        <v>4607111033994</v>
      </c>
      <c r="E128" s="338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224</v>
      </c>
      <c r="Y128" s="331">
        <f>IFERROR(IF(X128="","",X128),"")</f>
        <v>224</v>
      </c>
      <c r="Z128" s="36">
        <f>IFERROR(IF(X128="","",X128*0.01788),"")</f>
        <v>4.0051199999999998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829.60639999999989</v>
      </c>
      <c r="BN128" s="67">
        <f>IFERROR(Y128*I128,"0")</f>
        <v>829.60639999999989</v>
      </c>
      <c r="BO128" s="67">
        <f>IFERROR(X128/J128,"0")</f>
        <v>3.2</v>
      </c>
      <c r="BP128" s="67">
        <f>IFERROR(Y128/J128,"0")</f>
        <v>3.2</v>
      </c>
    </row>
    <row r="129" spans="1:68" x14ac:dyDescent="0.2">
      <c r="A129" s="350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2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392</v>
      </c>
      <c r="Y129" s="332">
        <f>IFERROR(SUM(Y127:Y128),"0")</f>
        <v>392</v>
      </c>
      <c r="Z129" s="332">
        <f>IFERROR(IF(Z127="",0,Z127),"0")+IFERROR(IF(Z128="",0,Z128),"0")</f>
        <v>7.0089600000000001</v>
      </c>
      <c r="AA129" s="333"/>
      <c r="AB129" s="333"/>
      <c r="AC129" s="333"/>
    </row>
    <row r="130" spans="1:68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2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1176</v>
      </c>
      <c r="Y130" s="332">
        <f>IFERROR(SUMPRODUCT(Y127:Y128*H127:H128),"0")</f>
        <v>1176</v>
      </c>
      <c r="Z130" s="37"/>
      <c r="AA130" s="333"/>
      <c r="AB130" s="333"/>
      <c r="AC130" s="333"/>
    </row>
    <row r="131" spans="1:68" ht="16.5" hidden="1" customHeight="1" x14ac:dyDescent="0.25">
      <c r="A131" s="376" t="s">
        <v>216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51"/>
      <c r="Z131" s="351"/>
      <c r="AA131" s="325"/>
      <c r="AB131" s="325"/>
      <c r="AC131" s="325"/>
    </row>
    <row r="132" spans="1:68" ht="14.25" hidden="1" customHeight="1" x14ac:dyDescent="0.25">
      <c r="A132" s="354" t="s">
        <v>135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7">
        <v>4607111039095</v>
      </c>
      <c r="E133" s="338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28</v>
      </c>
      <c r="Y133" s="331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7">
        <v>4607111034199</v>
      </c>
      <c r="E134" s="338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154</v>
      </c>
      <c r="Y134" s="331">
        <f>IFERROR(IF(X134="","",X134),"")</f>
        <v>154</v>
      </c>
      <c r="Z134" s="36">
        <f>IFERROR(IF(X134="","",X134*0.01788),"")</f>
        <v>2.75352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570.35439999999994</v>
      </c>
      <c r="BN134" s="67">
        <f>IFERROR(Y134*I134,"0")</f>
        <v>570.35439999999994</v>
      </c>
      <c r="BO134" s="67">
        <f>IFERROR(X134/J134,"0")</f>
        <v>2.2000000000000002</v>
      </c>
      <c r="BP134" s="67">
        <f>IFERROR(Y134/J134,"0")</f>
        <v>2.2000000000000002</v>
      </c>
    </row>
    <row r="135" spans="1:68" x14ac:dyDescent="0.2">
      <c r="A135" s="350"/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2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182</v>
      </c>
      <c r="Y135" s="332">
        <f>IFERROR(SUM(Y133:Y134),"0")</f>
        <v>182</v>
      </c>
      <c r="Z135" s="332">
        <f>IFERROR(IF(Z133="",0,Z133),"0")+IFERROR(IF(Z134="",0,Z134),"0")</f>
        <v>3.2541599999999997</v>
      </c>
      <c r="AA135" s="333"/>
      <c r="AB135" s="333"/>
      <c r="AC135" s="333"/>
    </row>
    <row r="136" spans="1:68" x14ac:dyDescent="0.2">
      <c r="A136" s="351"/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2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546</v>
      </c>
      <c r="Y136" s="332">
        <f>IFERROR(SUMPRODUCT(Y133:Y134*H133:H134),"0")</f>
        <v>546</v>
      </c>
      <c r="Z136" s="37"/>
      <c r="AA136" s="333"/>
      <c r="AB136" s="333"/>
      <c r="AC136" s="333"/>
    </row>
    <row r="137" spans="1:68" ht="16.5" hidden="1" customHeight="1" x14ac:dyDescent="0.25">
      <c r="A137" s="376" t="s">
        <v>223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25"/>
      <c r="AB137" s="325"/>
      <c r="AC137" s="325"/>
    </row>
    <row r="138" spans="1:68" ht="14.25" hidden="1" customHeight="1" x14ac:dyDescent="0.25">
      <c r="A138" s="354" t="s">
        <v>135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7">
        <v>4607111034380</v>
      </c>
      <c r="E139" s="338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14</v>
      </c>
      <c r="Y139" s="331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7">
        <v>4607111034397</v>
      </c>
      <c r="E140" s="338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42</v>
      </c>
      <c r="Y140" s="33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50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2"/>
      <c r="P141" s="346" t="s">
        <v>73</v>
      </c>
      <c r="Q141" s="347"/>
      <c r="R141" s="347"/>
      <c r="S141" s="347"/>
      <c r="T141" s="347"/>
      <c r="U141" s="347"/>
      <c r="V141" s="348"/>
      <c r="W141" s="37" t="s">
        <v>70</v>
      </c>
      <c r="X141" s="332">
        <f>IFERROR(SUM(X139:X140),"0")</f>
        <v>56</v>
      </c>
      <c r="Y141" s="332">
        <f>IFERROR(SUM(Y139:Y140),"0")</f>
        <v>56</v>
      </c>
      <c r="Z141" s="332">
        <f>IFERROR(IF(Z139="",0,Z139),"0")+IFERROR(IF(Z140="",0,Z140),"0")</f>
        <v>1.0012799999999999</v>
      </c>
      <c r="AA141" s="333"/>
      <c r="AB141" s="333"/>
      <c r="AC141" s="333"/>
    </row>
    <row r="142" spans="1:68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2"/>
      <c r="P142" s="346" t="s">
        <v>73</v>
      </c>
      <c r="Q142" s="347"/>
      <c r="R142" s="347"/>
      <c r="S142" s="347"/>
      <c r="T142" s="347"/>
      <c r="U142" s="347"/>
      <c r="V142" s="348"/>
      <c r="W142" s="37" t="s">
        <v>74</v>
      </c>
      <c r="X142" s="332">
        <f>IFERROR(SUMPRODUCT(X139:X140*H139:H140),"0")</f>
        <v>168</v>
      </c>
      <c r="Y142" s="332">
        <f>IFERROR(SUMPRODUCT(Y139:Y140*H139:H140),"0")</f>
        <v>168</v>
      </c>
      <c r="Z142" s="37"/>
      <c r="AA142" s="333"/>
      <c r="AB142" s="333"/>
      <c r="AC142" s="333"/>
    </row>
    <row r="143" spans="1:68" ht="16.5" hidden="1" customHeight="1" x14ac:dyDescent="0.25">
      <c r="A143" s="376" t="s">
        <v>229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51"/>
      <c r="Z143" s="351"/>
      <c r="AA143" s="325"/>
      <c r="AB143" s="325"/>
      <c r="AC143" s="325"/>
    </row>
    <row r="144" spans="1:68" ht="14.25" hidden="1" customHeight="1" x14ac:dyDescent="0.25">
      <c r="A144" s="354" t="s">
        <v>135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51"/>
      <c r="Z144" s="351"/>
      <c r="AA144" s="326"/>
      <c r="AB144" s="326"/>
      <c r="AC144" s="326"/>
    </row>
    <row r="145" spans="1:68" ht="27" hidden="1" customHeight="1" x14ac:dyDescent="0.25">
      <c r="A145" s="54" t="s">
        <v>230</v>
      </c>
      <c r="B145" s="54" t="s">
        <v>231</v>
      </c>
      <c r="C145" s="31">
        <v>4301135570</v>
      </c>
      <c r="D145" s="337">
        <v>4607111035806</v>
      </c>
      <c r="E145" s="338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0</v>
      </c>
      <c r="Y145" s="331">
        <f>IFERROR(IF(X145="","",X145),"")</f>
        <v>0</v>
      </c>
      <c r="Z145" s="36">
        <f>IFERROR(IF(X145="","",X145*0.01788),"")</f>
        <v>0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2"/>
      <c r="P146" s="346" t="s">
        <v>73</v>
      </c>
      <c r="Q146" s="347"/>
      <c r="R146" s="347"/>
      <c r="S146" s="347"/>
      <c r="T146" s="347"/>
      <c r="U146" s="347"/>
      <c r="V146" s="348"/>
      <c r="W146" s="37" t="s">
        <v>70</v>
      </c>
      <c r="X146" s="332">
        <f>IFERROR(SUM(X145:X145),"0")</f>
        <v>0</v>
      </c>
      <c r="Y146" s="332">
        <f>IFERROR(SUM(Y145:Y145),"0")</f>
        <v>0</v>
      </c>
      <c r="Z146" s="332">
        <f>IFERROR(IF(Z145="",0,Z145),"0")</f>
        <v>0</v>
      </c>
      <c r="AA146" s="333"/>
      <c r="AB146" s="333"/>
      <c r="AC146" s="333"/>
    </row>
    <row r="147" spans="1:68" hidden="1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2"/>
      <c r="P147" s="346" t="s">
        <v>73</v>
      </c>
      <c r="Q147" s="347"/>
      <c r="R147" s="347"/>
      <c r="S147" s="347"/>
      <c r="T147" s="347"/>
      <c r="U147" s="347"/>
      <c r="V147" s="348"/>
      <c r="W147" s="37" t="s">
        <v>74</v>
      </c>
      <c r="X147" s="332">
        <f>IFERROR(SUMPRODUCT(X145:X145*H145:H145),"0")</f>
        <v>0</v>
      </c>
      <c r="Y147" s="332">
        <f>IFERROR(SUMPRODUCT(Y145:Y145*H145:H145),"0")</f>
        <v>0</v>
      </c>
      <c r="Z147" s="37"/>
      <c r="AA147" s="333"/>
      <c r="AB147" s="333"/>
      <c r="AC147" s="333"/>
    </row>
    <row r="148" spans="1:68" ht="16.5" hidden="1" customHeight="1" x14ac:dyDescent="0.25">
      <c r="A148" s="376" t="s">
        <v>233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51"/>
      <c r="Z148" s="351"/>
      <c r="AA148" s="325"/>
      <c r="AB148" s="325"/>
      <c r="AC148" s="325"/>
    </row>
    <row r="149" spans="1:68" ht="14.25" hidden="1" customHeight="1" x14ac:dyDescent="0.25">
      <c r="A149" s="354" t="s">
        <v>135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51"/>
      <c r="Z149" s="351"/>
      <c r="AA149" s="326"/>
      <c r="AB149" s="326"/>
      <c r="AC149" s="326"/>
    </row>
    <row r="150" spans="1:68" ht="16.5" hidden="1" customHeight="1" x14ac:dyDescent="0.25">
      <c r="A150" s="54" t="s">
        <v>234</v>
      </c>
      <c r="B150" s="54" t="s">
        <v>235</v>
      </c>
      <c r="C150" s="31">
        <v>4301135607</v>
      </c>
      <c r="D150" s="337">
        <v>4607111039613</v>
      </c>
      <c r="E150" s="338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0</v>
      </c>
      <c r="Y150" s="331">
        <f>IFERROR(IF(X150="","",X150),"")</f>
        <v>0</v>
      </c>
      <c r="Z150" s="36">
        <f>IFERROR(IF(X150="","",X150*0.00936),"")</f>
        <v>0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50"/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2"/>
      <c r="P151" s="346" t="s">
        <v>73</v>
      </c>
      <c r="Q151" s="347"/>
      <c r="R151" s="347"/>
      <c r="S151" s="347"/>
      <c r="T151" s="347"/>
      <c r="U151" s="347"/>
      <c r="V151" s="348"/>
      <c r="W151" s="37" t="s">
        <v>70</v>
      </c>
      <c r="X151" s="332">
        <f>IFERROR(SUM(X150:X150),"0")</f>
        <v>0</v>
      </c>
      <c r="Y151" s="332">
        <f>IFERROR(SUM(Y150:Y150),"0")</f>
        <v>0</v>
      </c>
      <c r="Z151" s="332">
        <f>IFERROR(IF(Z150="",0,Z150),"0")</f>
        <v>0</v>
      </c>
      <c r="AA151" s="333"/>
      <c r="AB151" s="333"/>
      <c r="AC151" s="333"/>
    </row>
    <row r="152" spans="1:68" hidden="1" x14ac:dyDescent="0.2">
      <c r="A152" s="351"/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2"/>
      <c r="P152" s="346" t="s">
        <v>73</v>
      </c>
      <c r="Q152" s="347"/>
      <c r="R152" s="347"/>
      <c r="S152" s="347"/>
      <c r="T152" s="347"/>
      <c r="U152" s="347"/>
      <c r="V152" s="348"/>
      <c r="W152" s="37" t="s">
        <v>74</v>
      </c>
      <c r="X152" s="332">
        <f>IFERROR(SUMPRODUCT(X150:X150*H150:H150),"0")</f>
        <v>0</v>
      </c>
      <c r="Y152" s="332">
        <f>IFERROR(SUMPRODUCT(Y150:Y150*H150:H150),"0")</f>
        <v>0</v>
      </c>
      <c r="Z152" s="37"/>
      <c r="AA152" s="333"/>
      <c r="AB152" s="333"/>
      <c r="AC152" s="333"/>
    </row>
    <row r="153" spans="1:68" ht="16.5" hidden="1" customHeight="1" x14ac:dyDescent="0.25">
      <c r="A153" s="376" t="s">
        <v>236</v>
      </c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1"/>
      <c r="P153" s="351"/>
      <c r="Q153" s="351"/>
      <c r="R153" s="351"/>
      <c r="S153" s="351"/>
      <c r="T153" s="351"/>
      <c r="U153" s="351"/>
      <c r="V153" s="351"/>
      <c r="W153" s="351"/>
      <c r="X153" s="351"/>
      <c r="Y153" s="351"/>
      <c r="Z153" s="351"/>
      <c r="AA153" s="325"/>
      <c r="AB153" s="325"/>
      <c r="AC153" s="325"/>
    </row>
    <row r="154" spans="1:68" ht="14.25" hidden="1" customHeight="1" x14ac:dyDescent="0.25">
      <c r="A154" s="354" t="s">
        <v>237</v>
      </c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1"/>
      <c r="P154" s="351"/>
      <c r="Q154" s="351"/>
      <c r="R154" s="351"/>
      <c r="S154" s="351"/>
      <c r="T154" s="351"/>
      <c r="U154" s="351"/>
      <c r="V154" s="351"/>
      <c r="W154" s="351"/>
      <c r="X154" s="351"/>
      <c r="Y154" s="351"/>
      <c r="Z154" s="351"/>
      <c r="AA154" s="326"/>
      <c r="AB154" s="326"/>
      <c r="AC154" s="326"/>
    </row>
    <row r="155" spans="1:68" ht="27" hidden="1" customHeight="1" x14ac:dyDescent="0.25">
      <c r="A155" s="54" t="s">
        <v>238</v>
      </c>
      <c r="B155" s="54" t="s">
        <v>239</v>
      </c>
      <c r="C155" s="31">
        <v>4301135540</v>
      </c>
      <c r="D155" s="337">
        <v>4607111035646</v>
      </c>
      <c r="E155" s="338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0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2"/>
      <c r="P156" s="346" t="s">
        <v>73</v>
      </c>
      <c r="Q156" s="347"/>
      <c r="R156" s="347"/>
      <c r="S156" s="347"/>
      <c r="T156" s="347"/>
      <c r="U156" s="347"/>
      <c r="V156" s="348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hidden="1" x14ac:dyDescent="0.2">
      <c r="A157" s="351"/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2"/>
      <c r="P157" s="346" t="s">
        <v>73</v>
      </c>
      <c r="Q157" s="347"/>
      <c r="R157" s="347"/>
      <c r="S157" s="347"/>
      <c r="T157" s="347"/>
      <c r="U157" s="347"/>
      <c r="V157" s="348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hidden="1" customHeight="1" x14ac:dyDescent="0.25">
      <c r="A158" s="376" t="s">
        <v>242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25"/>
      <c r="AB158" s="325"/>
      <c r="AC158" s="325"/>
    </row>
    <row r="159" spans="1:68" ht="14.25" hidden="1" customHeight="1" x14ac:dyDescent="0.25">
      <c r="A159" s="354" t="s">
        <v>135</v>
      </c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1"/>
      <c r="P159" s="351"/>
      <c r="Q159" s="351"/>
      <c r="R159" s="351"/>
      <c r="S159" s="351"/>
      <c r="T159" s="351"/>
      <c r="U159" s="351"/>
      <c r="V159" s="351"/>
      <c r="W159" s="351"/>
      <c r="X159" s="351"/>
      <c r="Y159" s="351"/>
      <c r="Z159" s="351"/>
      <c r="AA159" s="326"/>
      <c r="AB159" s="326"/>
      <c r="AC159" s="326"/>
    </row>
    <row r="160" spans="1:68" ht="27" hidden="1" customHeight="1" x14ac:dyDescent="0.25">
      <c r="A160" s="54" t="s">
        <v>243</v>
      </c>
      <c r="B160" s="54" t="s">
        <v>244</v>
      </c>
      <c r="C160" s="31">
        <v>4301135591</v>
      </c>
      <c r="D160" s="337">
        <v>4607111036568</v>
      </c>
      <c r="E160" s="338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0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2"/>
      <c r="P161" s="346" t="s">
        <v>73</v>
      </c>
      <c r="Q161" s="347"/>
      <c r="R161" s="347"/>
      <c r="S161" s="347"/>
      <c r="T161" s="347"/>
      <c r="U161" s="347"/>
      <c r="V161" s="348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hidden="1" x14ac:dyDescent="0.2">
      <c r="A162" s="351"/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2"/>
      <c r="P162" s="346" t="s">
        <v>73</v>
      </c>
      <c r="Q162" s="347"/>
      <c r="R162" s="347"/>
      <c r="S162" s="347"/>
      <c r="T162" s="347"/>
      <c r="U162" s="347"/>
      <c r="V162" s="348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hidden="1" customHeight="1" x14ac:dyDescent="0.2">
      <c r="A163" s="364" t="s">
        <v>246</v>
      </c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48"/>
      <c r="AB163" s="48"/>
      <c r="AC163" s="48"/>
    </row>
    <row r="164" spans="1:68" ht="16.5" hidden="1" customHeight="1" x14ac:dyDescent="0.25">
      <c r="A164" s="376" t="s">
        <v>247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25"/>
      <c r="AB164" s="325"/>
      <c r="AC164" s="325"/>
    </row>
    <row r="165" spans="1:68" ht="14.25" hidden="1" customHeight="1" x14ac:dyDescent="0.25">
      <c r="A165" s="354" t="s">
        <v>135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1"/>
      <c r="N165" s="351"/>
      <c r="O165" s="351"/>
      <c r="P165" s="351"/>
      <c r="Q165" s="351"/>
      <c r="R165" s="351"/>
      <c r="S165" s="351"/>
      <c r="T165" s="351"/>
      <c r="U165" s="351"/>
      <c r="V165" s="351"/>
      <c r="W165" s="351"/>
      <c r="X165" s="351"/>
      <c r="Y165" s="351"/>
      <c r="Z165" s="351"/>
      <c r="AA165" s="326"/>
      <c r="AB165" s="326"/>
      <c r="AC165" s="326"/>
    </row>
    <row r="166" spans="1:68" ht="27" hidden="1" customHeight="1" x14ac:dyDescent="0.25">
      <c r="A166" s="54" t="s">
        <v>248</v>
      </c>
      <c r="B166" s="54" t="s">
        <v>249</v>
      </c>
      <c r="C166" s="31">
        <v>4301135548</v>
      </c>
      <c r="D166" s="337">
        <v>4607111039057</v>
      </c>
      <c r="E166" s="338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0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2"/>
      <c r="P167" s="346" t="s">
        <v>73</v>
      </c>
      <c r="Q167" s="347"/>
      <c r="R167" s="347"/>
      <c r="S167" s="347"/>
      <c r="T167" s="347"/>
      <c r="U167" s="347"/>
      <c r="V167" s="348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hidden="1" x14ac:dyDescent="0.2">
      <c r="A168" s="351"/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2"/>
      <c r="P168" s="346" t="s">
        <v>73</v>
      </c>
      <c r="Q168" s="347"/>
      <c r="R168" s="347"/>
      <c r="S168" s="347"/>
      <c r="T168" s="347"/>
      <c r="U168" s="347"/>
      <c r="V168" s="348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hidden="1" customHeight="1" x14ac:dyDescent="0.25">
      <c r="A169" s="376" t="s">
        <v>251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25"/>
      <c r="AB169" s="325"/>
      <c r="AC169" s="325"/>
    </row>
    <row r="170" spans="1:68" ht="14.25" hidden="1" customHeight="1" x14ac:dyDescent="0.25">
      <c r="A170" s="354" t="s">
        <v>64</v>
      </c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26"/>
      <c r="AB170" s="326"/>
      <c r="AC170" s="326"/>
    </row>
    <row r="171" spans="1:68" ht="16.5" hidden="1" customHeight="1" x14ac:dyDescent="0.25">
      <c r="A171" s="54" t="s">
        <v>252</v>
      </c>
      <c r="B171" s="54" t="s">
        <v>253</v>
      </c>
      <c r="C171" s="31">
        <v>4301071062</v>
      </c>
      <c r="D171" s="337">
        <v>4607111036384</v>
      </c>
      <c r="E171" s="338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0</v>
      </c>
      <c r="Y171" s="331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256</v>
      </c>
      <c r="B172" s="54" t="s">
        <v>257</v>
      </c>
      <c r="C172" s="31">
        <v>4301071056</v>
      </c>
      <c r="D172" s="337">
        <v>4640242180250</v>
      </c>
      <c r="E172" s="338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5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260</v>
      </c>
      <c r="B173" s="54" t="s">
        <v>261</v>
      </c>
      <c r="C173" s="31">
        <v>4301071050</v>
      </c>
      <c r="D173" s="337">
        <v>4607111036216</v>
      </c>
      <c r="E173" s="338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263</v>
      </c>
      <c r="B174" s="54" t="s">
        <v>264</v>
      </c>
      <c r="C174" s="31">
        <v>4301071061</v>
      </c>
      <c r="D174" s="337">
        <v>4607111036278</v>
      </c>
      <c r="E174" s="338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50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2"/>
      <c r="P175" s="346" t="s">
        <v>73</v>
      </c>
      <c r="Q175" s="347"/>
      <c r="R175" s="347"/>
      <c r="S175" s="347"/>
      <c r="T175" s="347"/>
      <c r="U175" s="347"/>
      <c r="V175" s="348"/>
      <c r="W175" s="37" t="s">
        <v>70</v>
      </c>
      <c r="X175" s="332">
        <f>IFERROR(SUM(X171:X174),"0")</f>
        <v>0</v>
      </c>
      <c r="Y175" s="332">
        <f>IFERROR(SUM(Y171:Y174),"0")</f>
        <v>0</v>
      </c>
      <c r="Z175" s="332">
        <f>IFERROR(IF(Z171="",0,Z171),"0")+IFERROR(IF(Z172="",0,Z172),"0")+IFERROR(IF(Z173="",0,Z173),"0")+IFERROR(IF(Z174="",0,Z174),"0")</f>
        <v>0</v>
      </c>
      <c r="AA175" s="333"/>
      <c r="AB175" s="333"/>
      <c r="AC175" s="333"/>
    </row>
    <row r="176" spans="1:68" hidden="1" x14ac:dyDescent="0.2">
      <c r="A176" s="351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2"/>
      <c r="P176" s="346" t="s">
        <v>73</v>
      </c>
      <c r="Q176" s="347"/>
      <c r="R176" s="347"/>
      <c r="S176" s="347"/>
      <c r="T176" s="347"/>
      <c r="U176" s="347"/>
      <c r="V176" s="348"/>
      <c r="W176" s="37" t="s">
        <v>74</v>
      </c>
      <c r="X176" s="332">
        <f>IFERROR(SUMPRODUCT(X171:X174*H171:H174),"0")</f>
        <v>0</v>
      </c>
      <c r="Y176" s="332">
        <f>IFERROR(SUMPRODUCT(Y171:Y174*H171:H174),"0")</f>
        <v>0</v>
      </c>
      <c r="Z176" s="37"/>
      <c r="AA176" s="333"/>
      <c r="AB176" s="333"/>
      <c r="AC176" s="333"/>
    </row>
    <row r="177" spans="1:68" ht="14.25" hidden="1" customHeight="1" x14ac:dyDescent="0.25">
      <c r="A177" s="354" t="s">
        <v>266</v>
      </c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1"/>
      <c r="P177" s="351"/>
      <c r="Q177" s="351"/>
      <c r="R177" s="351"/>
      <c r="S177" s="351"/>
      <c r="T177" s="351"/>
      <c r="U177" s="351"/>
      <c r="V177" s="351"/>
      <c r="W177" s="351"/>
      <c r="X177" s="351"/>
      <c r="Y177" s="351"/>
      <c r="Z177" s="351"/>
      <c r="AA177" s="326"/>
      <c r="AB177" s="326"/>
      <c r="AC177" s="326"/>
    </row>
    <row r="178" spans="1:68" ht="27" hidden="1" customHeight="1" x14ac:dyDescent="0.25">
      <c r="A178" s="54" t="s">
        <v>267</v>
      </c>
      <c r="B178" s="54" t="s">
        <v>268</v>
      </c>
      <c r="C178" s="31">
        <v>4301080153</v>
      </c>
      <c r="D178" s="337">
        <v>4607111036827</v>
      </c>
      <c r="E178" s="338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4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270</v>
      </c>
      <c r="B179" s="54" t="s">
        <v>271</v>
      </c>
      <c r="C179" s="31">
        <v>4301080154</v>
      </c>
      <c r="D179" s="337">
        <v>4607111036834</v>
      </c>
      <c r="E179" s="338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0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52"/>
      <c r="P180" s="346" t="s">
        <v>73</v>
      </c>
      <c r="Q180" s="347"/>
      <c r="R180" s="347"/>
      <c r="S180" s="347"/>
      <c r="T180" s="347"/>
      <c r="U180" s="347"/>
      <c r="V180" s="348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hidden="1" x14ac:dyDescent="0.2">
      <c r="A181" s="351"/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2"/>
      <c r="P181" s="346" t="s">
        <v>73</v>
      </c>
      <c r="Q181" s="347"/>
      <c r="R181" s="347"/>
      <c r="S181" s="347"/>
      <c r="T181" s="347"/>
      <c r="U181" s="347"/>
      <c r="V181" s="348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hidden="1" customHeight="1" x14ac:dyDescent="0.2">
      <c r="A182" s="364" t="s">
        <v>272</v>
      </c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48"/>
      <c r="AB182" s="48"/>
      <c r="AC182" s="48"/>
    </row>
    <row r="183" spans="1:68" ht="16.5" hidden="1" customHeight="1" x14ac:dyDescent="0.25">
      <c r="A183" s="376" t="s">
        <v>273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25"/>
      <c r="AB183" s="325"/>
      <c r="AC183" s="325"/>
    </row>
    <row r="184" spans="1:68" ht="14.25" hidden="1" customHeight="1" x14ac:dyDescent="0.25">
      <c r="A184" s="354" t="s">
        <v>77</v>
      </c>
      <c r="B184" s="351"/>
      <c r="C184" s="351"/>
      <c r="D184" s="351"/>
      <c r="E184" s="351"/>
      <c r="F184" s="351"/>
      <c r="G184" s="351"/>
      <c r="H184" s="351"/>
      <c r="I184" s="351"/>
      <c r="J184" s="351"/>
      <c r="K184" s="351"/>
      <c r="L184" s="351"/>
      <c r="M184" s="351"/>
      <c r="N184" s="351"/>
      <c r="O184" s="351"/>
      <c r="P184" s="351"/>
      <c r="Q184" s="351"/>
      <c r="R184" s="351"/>
      <c r="S184" s="351"/>
      <c r="T184" s="351"/>
      <c r="U184" s="351"/>
      <c r="V184" s="351"/>
      <c r="W184" s="351"/>
      <c r="X184" s="351"/>
      <c r="Y184" s="351"/>
      <c r="Z184" s="351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7">
        <v>4607111035691</v>
      </c>
      <c r="E185" s="338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168</v>
      </c>
      <c r="Y185" s="331">
        <f>IFERROR(IF(X185="","",X185),"")</f>
        <v>168</v>
      </c>
      <c r="Z185" s="36">
        <f>IFERROR(IF(X185="","",X185*0.01788),"")</f>
        <v>3.0038399999999998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569.18399999999997</v>
      </c>
      <c r="BN185" s="67">
        <f>IFERROR(Y185*I185,"0")</f>
        <v>569.18399999999997</v>
      </c>
      <c r="BO185" s="67">
        <f>IFERROR(X185/J185,"0")</f>
        <v>2.4</v>
      </c>
      <c r="BP185" s="67">
        <f>IFERROR(Y185/J185,"0")</f>
        <v>2.4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7">
        <v>4607111035721</v>
      </c>
      <c r="E186" s="338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140</v>
      </c>
      <c r="Y186" s="331">
        <f>IFERROR(IF(X186="","",X186),"")</f>
        <v>140</v>
      </c>
      <c r="Z186" s="36">
        <f>IFERROR(IF(X186="","",X186*0.01788),"")</f>
        <v>2.5032000000000001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474.32</v>
      </c>
      <c r="BN186" s="67">
        <f>IFERROR(Y186*I186,"0")</f>
        <v>474.32</v>
      </c>
      <c r="BO186" s="67">
        <f>IFERROR(X186/J186,"0")</f>
        <v>2</v>
      </c>
      <c r="BP186" s="67">
        <f>IFERROR(Y186/J186,"0")</f>
        <v>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7">
        <v>4607111038487</v>
      </c>
      <c r="E187" s="338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98</v>
      </c>
      <c r="Y187" s="331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366.12800000000004</v>
      </c>
      <c r="BN187" s="67">
        <f>IFERROR(Y187*I187,"0")</f>
        <v>366.12800000000004</v>
      </c>
      <c r="BO187" s="67">
        <f>IFERROR(X187/J187,"0")</f>
        <v>1.4</v>
      </c>
      <c r="BP187" s="67">
        <f>IFERROR(Y187/J187,"0")</f>
        <v>1.4</v>
      </c>
    </row>
    <row r="188" spans="1:68" x14ac:dyDescent="0.2">
      <c r="A188" s="350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2"/>
      <c r="P188" s="346" t="s">
        <v>73</v>
      </c>
      <c r="Q188" s="347"/>
      <c r="R188" s="347"/>
      <c r="S188" s="347"/>
      <c r="T188" s="347"/>
      <c r="U188" s="347"/>
      <c r="V188" s="348"/>
      <c r="W188" s="37" t="s">
        <v>70</v>
      </c>
      <c r="X188" s="332">
        <f>IFERROR(SUM(X185:X187),"0")</f>
        <v>406</v>
      </c>
      <c r="Y188" s="332">
        <f>IFERROR(SUM(Y185:Y187),"0")</f>
        <v>406</v>
      </c>
      <c r="Z188" s="332">
        <f>IFERROR(IF(Z185="",0,Z185),"0")+IFERROR(IF(Z186="",0,Z186),"0")+IFERROR(IF(Z187="",0,Z187),"0")</f>
        <v>7.2592800000000004</v>
      </c>
      <c r="AA188" s="333"/>
      <c r="AB188" s="333"/>
      <c r="AC188" s="333"/>
    </row>
    <row r="189" spans="1:68" x14ac:dyDescent="0.2">
      <c r="A189" s="351"/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2"/>
      <c r="P189" s="346" t="s">
        <v>73</v>
      </c>
      <c r="Q189" s="347"/>
      <c r="R189" s="347"/>
      <c r="S189" s="347"/>
      <c r="T189" s="347"/>
      <c r="U189" s="347"/>
      <c r="V189" s="348"/>
      <c r="W189" s="37" t="s">
        <v>74</v>
      </c>
      <c r="X189" s="332">
        <f>IFERROR(SUMPRODUCT(X185:X187*H185:H187),"0")</f>
        <v>1218</v>
      </c>
      <c r="Y189" s="332">
        <f>IFERROR(SUMPRODUCT(Y185:Y187*H185:H187),"0")</f>
        <v>1218</v>
      </c>
      <c r="Z189" s="37"/>
      <c r="AA189" s="333"/>
      <c r="AB189" s="333"/>
      <c r="AC189" s="333"/>
    </row>
    <row r="190" spans="1:68" ht="14.25" hidden="1" customHeight="1" x14ac:dyDescent="0.25">
      <c r="A190" s="354" t="s">
        <v>283</v>
      </c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1"/>
      <c r="P190" s="351"/>
      <c r="Q190" s="351"/>
      <c r="R190" s="351"/>
      <c r="S190" s="351"/>
      <c r="T190" s="351"/>
      <c r="U190" s="351"/>
      <c r="V190" s="351"/>
      <c r="W190" s="351"/>
      <c r="X190" s="351"/>
      <c r="Y190" s="351"/>
      <c r="Z190" s="351"/>
      <c r="AA190" s="326"/>
      <c r="AB190" s="326"/>
      <c r="AC190" s="326"/>
    </row>
    <row r="191" spans="1:68" ht="27" hidden="1" customHeight="1" x14ac:dyDescent="0.25">
      <c r="A191" s="54" t="s">
        <v>284</v>
      </c>
      <c r="B191" s="54" t="s">
        <v>285</v>
      </c>
      <c r="C191" s="31">
        <v>4301051855</v>
      </c>
      <c r="D191" s="337">
        <v>4680115885875</v>
      </c>
      <c r="E191" s="338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06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0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2"/>
      <c r="P192" s="346" t="s">
        <v>73</v>
      </c>
      <c r="Q192" s="347"/>
      <c r="R192" s="347"/>
      <c r="S192" s="347"/>
      <c r="T192" s="347"/>
      <c r="U192" s="347"/>
      <c r="V192" s="348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hidden="1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2"/>
      <c r="P193" s="346" t="s">
        <v>73</v>
      </c>
      <c r="Q193" s="347"/>
      <c r="R193" s="347"/>
      <c r="S193" s="347"/>
      <c r="T193" s="347"/>
      <c r="U193" s="347"/>
      <c r="V193" s="348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hidden="1" customHeight="1" x14ac:dyDescent="0.2">
      <c r="A194" s="364" t="s">
        <v>291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48"/>
      <c r="AB194" s="48"/>
      <c r="AC194" s="48"/>
    </row>
    <row r="195" spans="1:68" ht="16.5" hidden="1" customHeight="1" x14ac:dyDescent="0.25">
      <c r="A195" s="376" t="s">
        <v>292</v>
      </c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1"/>
      <c r="P195" s="351"/>
      <c r="Q195" s="351"/>
      <c r="R195" s="351"/>
      <c r="S195" s="351"/>
      <c r="T195" s="351"/>
      <c r="U195" s="351"/>
      <c r="V195" s="351"/>
      <c r="W195" s="351"/>
      <c r="X195" s="351"/>
      <c r="Y195" s="351"/>
      <c r="Z195" s="351"/>
      <c r="AA195" s="325"/>
      <c r="AB195" s="325"/>
      <c r="AC195" s="325"/>
    </row>
    <row r="196" spans="1:68" ht="14.25" hidden="1" customHeight="1" x14ac:dyDescent="0.25">
      <c r="A196" s="354" t="s">
        <v>77</v>
      </c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51"/>
      <c r="P196" s="351"/>
      <c r="Q196" s="351"/>
      <c r="R196" s="351"/>
      <c r="S196" s="351"/>
      <c r="T196" s="351"/>
      <c r="U196" s="351"/>
      <c r="V196" s="351"/>
      <c r="W196" s="351"/>
      <c r="X196" s="351"/>
      <c r="Y196" s="351"/>
      <c r="Z196" s="351"/>
      <c r="AA196" s="326"/>
      <c r="AB196" s="326"/>
      <c r="AC196" s="326"/>
    </row>
    <row r="197" spans="1:68" ht="27" hidden="1" customHeight="1" x14ac:dyDescent="0.25">
      <c r="A197" s="54" t="s">
        <v>293</v>
      </c>
      <c r="B197" s="54" t="s">
        <v>294</v>
      </c>
      <c r="C197" s="31">
        <v>4301132227</v>
      </c>
      <c r="D197" s="337">
        <v>4620207491133</v>
      </c>
      <c r="E197" s="338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33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0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2"/>
      <c r="P198" s="346" t="s">
        <v>73</v>
      </c>
      <c r="Q198" s="347"/>
      <c r="R198" s="347"/>
      <c r="S198" s="347"/>
      <c r="T198" s="347"/>
      <c r="U198" s="347"/>
      <c r="V198" s="348"/>
      <c r="W198" s="37" t="s">
        <v>70</v>
      </c>
      <c r="X198" s="332">
        <f>IFERROR(SUM(X197:X197),"0")</f>
        <v>0</v>
      </c>
      <c r="Y198" s="332">
        <f>IFERROR(SUM(Y197:Y197),"0")</f>
        <v>0</v>
      </c>
      <c r="Z198" s="332">
        <f>IFERROR(IF(Z197="",0,Z197),"0")</f>
        <v>0</v>
      </c>
      <c r="AA198" s="333"/>
      <c r="AB198" s="333"/>
      <c r="AC198" s="333"/>
    </row>
    <row r="199" spans="1:68" hidden="1" x14ac:dyDescent="0.2">
      <c r="A199" s="35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2"/>
      <c r="P199" s="346" t="s">
        <v>73</v>
      </c>
      <c r="Q199" s="347"/>
      <c r="R199" s="347"/>
      <c r="S199" s="347"/>
      <c r="T199" s="347"/>
      <c r="U199" s="347"/>
      <c r="V199" s="348"/>
      <c r="W199" s="37" t="s">
        <v>74</v>
      </c>
      <c r="X199" s="332">
        <f>IFERROR(SUMPRODUCT(X197:X197*H197:H197),"0")</f>
        <v>0</v>
      </c>
      <c r="Y199" s="332">
        <f>IFERROR(SUMPRODUCT(Y197:Y197*H197:H197),"0")</f>
        <v>0</v>
      </c>
      <c r="Z199" s="37"/>
      <c r="AA199" s="333"/>
      <c r="AB199" s="333"/>
      <c r="AC199" s="333"/>
    </row>
    <row r="200" spans="1:68" ht="14.25" hidden="1" customHeight="1" x14ac:dyDescent="0.25">
      <c r="A200" s="354" t="s">
        <v>135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26"/>
      <c r="AB200" s="326"/>
      <c r="AC200" s="326"/>
    </row>
    <row r="201" spans="1:68" ht="27" customHeight="1" x14ac:dyDescent="0.25">
      <c r="A201" s="54" t="s">
        <v>297</v>
      </c>
      <c r="B201" s="54" t="s">
        <v>298</v>
      </c>
      <c r="C201" s="31">
        <v>4301135707</v>
      </c>
      <c r="D201" s="337">
        <v>4620207490198</v>
      </c>
      <c r="E201" s="338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14</v>
      </c>
      <c r="Y201" s="331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43.450400000000002</v>
      </c>
      <c r="BN201" s="67">
        <f>IFERROR(Y201*I201,"0")</f>
        <v>43.450400000000002</v>
      </c>
      <c r="BO201" s="67">
        <f>IFERROR(X201/J201,"0")</f>
        <v>0.2</v>
      </c>
      <c r="BP201" s="67">
        <f>IFERROR(Y201/J201,"0")</f>
        <v>0.2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7">
        <v>4620207490235</v>
      </c>
      <c r="E202" s="33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hidden="1" customHeight="1" x14ac:dyDescent="0.25">
      <c r="A203" s="54" t="s">
        <v>303</v>
      </c>
      <c r="B203" s="54" t="s">
        <v>304</v>
      </c>
      <c r="C203" s="31">
        <v>4301135697</v>
      </c>
      <c r="D203" s="337">
        <v>4620207490259</v>
      </c>
      <c r="E203" s="33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305</v>
      </c>
      <c r="B204" s="54" t="s">
        <v>306</v>
      </c>
      <c r="C204" s="31">
        <v>4301135681</v>
      </c>
      <c r="D204" s="337">
        <v>4620207490143</v>
      </c>
      <c r="E204" s="338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0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2"/>
      <c r="P205" s="346" t="s">
        <v>73</v>
      </c>
      <c r="Q205" s="347"/>
      <c r="R205" s="347"/>
      <c r="S205" s="347"/>
      <c r="T205" s="347"/>
      <c r="U205" s="347"/>
      <c r="V205" s="348"/>
      <c r="W205" s="37" t="s">
        <v>70</v>
      </c>
      <c r="X205" s="332">
        <f>IFERROR(SUM(X201:X204),"0")</f>
        <v>42</v>
      </c>
      <c r="Y205" s="332">
        <f>IFERROR(SUM(Y201:Y204),"0")</f>
        <v>42</v>
      </c>
      <c r="Z205" s="332">
        <f>IFERROR(IF(Z201="",0,Z201),"0")+IFERROR(IF(Z202="",0,Z202),"0")+IFERROR(IF(Z203="",0,Z203),"0")+IFERROR(IF(Z204="",0,Z204),"0")</f>
        <v>0.75095999999999996</v>
      </c>
      <c r="AA205" s="333"/>
      <c r="AB205" s="333"/>
      <c r="AC205" s="33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2"/>
      <c r="P206" s="346" t="s">
        <v>73</v>
      </c>
      <c r="Q206" s="347"/>
      <c r="R206" s="347"/>
      <c r="S206" s="347"/>
      <c r="T206" s="347"/>
      <c r="U206" s="347"/>
      <c r="V206" s="348"/>
      <c r="W206" s="37" t="s">
        <v>74</v>
      </c>
      <c r="X206" s="332">
        <f>IFERROR(SUMPRODUCT(X201:X204*H201:H204),"0")</f>
        <v>100.80000000000001</v>
      </c>
      <c r="Y206" s="332">
        <f>IFERROR(SUMPRODUCT(Y201:Y204*H201:H204),"0")</f>
        <v>100.80000000000001</v>
      </c>
      <c r="Z206" s="37"/>
      <c r="AA206" s="333"/>
      <c r="AB206" s="333"/>
      <c r="AC206" s="333"/>
    </row>
    <row r="207" spans="1:68" ht="16.5" hidden="1" customHeight="1" x14ac:dyDescent="0.25">
      <c r="A207" s="376" t="s">
        <v>308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25"/>
      <c r="AB207" s="325"/>
      <c r="AC207" s="325"/>
    </row>
    <row r="208" spans="1:68" ht="14.25" hidden="1" customHeight="1" x14ac:dyDescent="0.25">
      <c r="A208" s="354" t="s">
        <v>64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7">
        <v>4607111037022</v>
      </c>
      <c r="E209" s="338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hidden="1" customHeight="1" x14ac:dyDescent="0.25">
      <c r="A210" s="54" t="s">
        <v>312</v>
      </c>
      <c r="B210" s="54" t="s">
        <v>313</v>
      </c>
      <c r="C210" s="31">
        <v>4301070990</v>
      </c>
      <c r="D210" s="337">
        <v>4607111038494</v>
      </c>
      <c r="E210" s="33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315</v>
      </c>
      <c r="B211" s="54" t="s">
        <v>316</v>
      </c>
      <c r="C211" s="31">
        <v>4301070966</v>
      </c>
      <c r="D211" s="337">
        <v>4607111038135</v>
      </c>
      <c r="E211" s="33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50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2"/>
      <c r="P212" s="346" t="s">
        <v>73</v>
      </c>
      <c r="Q212" s="347"/>
      <c r="R212" s="347"/>
      <c r="S212" s="347"/>
      <c r="T212" s="347"/>
      <c r="U212" s="347"/>
      <c r="V212" s="348"/>
      <c r="W212" s="37" t="s">
        <v>70</v>
      </c>
      <c r="X212" s="332">
        <f>IFERROR(SUM(X209:X211),"0")</f>
        <v>96</v>
      </c>
      <c r="Y212" s="332">
        <f>IFERROR(SUM(Y209:Y211),"0")</f>
        <v>96</v>
      </c>
      <c r="Z212" s="332">
        <f>IFERROR(IF(Z209="",0,Z209),"0")+IFERROR(IF(Z210="",0,Z210),"0")+IFERROR(IF(Z211="",0,Z211),"0")</f>
        <v>1.488</v>
      </c>
      <c r="AA212" s="333"/>
      <c r="AB212" s="333"/>
      <c r="AC212" s="33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2"/>
      <c r="P213" s="346" t="s">
        <v>73</v>
      </c>
      <c r="Q213" s="347"/>
      <c r="R213" s="347"/>
      <c r="S213" s="347"/>
      <c r="T213" s="347"/>
      <c r="U213" s="347"/>
      <c r="V213" s="348"/>
      <c r="W213" s="37" t="s">
        <v>74</v>
      </c>
      <c r="X213" s="332">
        <f>IFERROR(SUMPRODUCT(X209:X211*H209:H211),"0")</f>
        <v>537.59999999999991</v>
      </c>
      <c r="Y213" s="332">
        <f>IFERROR(SUMPRODUCT(Y209:Y211*H209:H211),"0")</f>
        <v>537.59999999999991</v>
      </c>
      <c r="Z213" s="37"/>
      <c r="AA213" s="333"/>
      <c r="AB213" s="333"/>
      <c r="AC213" s="333"/>
    </row>
    <row r="214" spans="1:68" ht="16.5" hidden="1" customHeight="1" x14ac:dyDescent="0.25">
      <c r="A214" s="376" t="s">
        <v>318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25"/>
      <c r="AB214" s="325"/>
      <c r="AC214" s="325"/>
    </row>
    <row r="215" spans="1:68" ht="14.25" hidden="1" customHeight="1" x14ac:dyDescent="0.25">
      <c r="A215" s="354" t="s">
        <v>64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26"/>
      <c r="AB215" s="326"/>
      <c r="AC215" s="326"/>
    </row>
    <row r="216" spans="1:68" ht="27" hidden="1" customHeight="1" x14ac:dyDescent="0.25">
      <c r="A216" s="54" t="s">
        <v>319</v>
      </c>
      <c r="B216" s="54" t="s">
        <v>320</v>
      </c>
      <c r="C216" s="31">
        <v>4301070996</v>
      </c>
      <c r="D216" s="337">
        <v>4607111038654</v>
      </c>
      <c r="E216" s="338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4301070997</v>
      </c>
      <c r="D217" s="337">
        <v>4607111038586</v>
      </c>
      <c r="E217" s="338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4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si="18"/>
        <v>0</v>
      </c>
      <c r="Z217" s="36">
        <f t="shared" si="19"/>
        <v>0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324</v>
      </c>
      <c r="B218" s="54" t="s">
        <v>325</v>
      </c>
      <c r="C218" s="31">
        <v>4301070962</v>
      </c>
      <c r="D218" s="337">
        <v>4607111038609</v>
      </c>
      <c r="E218" s="338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327</v>
      </c>
      <c r="B219" s="54" t="s">
        <v>328</v>
      </c>
      <c r="C219" s="31">
        <v>4301070963</v>
      </c>
      <c r="D219" s="337">
        <v>4607111038630</v>
      </c>
      <c r="E219" s="338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329</v>
      </c>
      <c r="B220" s="54" t="s">
        <v>330</v>
      </c>
      <c r="C220" s="31">
        <v>4301070959</v>
      </c>
      <c r="D220" s="337">
        <v>4607111038616</v>
      </c>
      <c r="E220" s="338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7">
        <v>4607111038623</v>
      </c>
      <c r="E221" s="338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0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2"/>
      <c r="P222" s="346" t="s">
        <v>73</v>
      </c>
      <c r="Q222" s="347"/>
      <c r="R222" s="347"/>
      <c r="S222" s="347"/>
      <c r="T222" s="347"/>
      <c r="U222" s="347"/>
      <c r="V222" s="348"/>
      <c r="W222" s="37" t="s">
        <v>70</v>
      </c>
      <c r="X222" s="332">
        <f>IFERROR(SUM(X216:X221),"0")</f>
        <v>12</v>
      </c>
      <c r="Y222" s="332">
        <f>IFERROR(SUM(Y216:Y221),"0")</f>
        <v>12</v>
      </c>
      <c r="Z222" s="332">
        <f>IFERROR(IF(Z216="",0,Z216),"0")+IFERROR(IF(Z217="",0,Z217),"0")+IFERROR(IF(Z218="",0,Z218),"0")+IFERROR(IF(Z219="",0,Z219),"0")+IFERROR(IF(Z220="",0,Z220),"0")+IFERROR(IF(Z221="",0,Z221),"0")</f>
        <v>0.186</v>
      </c>
      <c r="AA222" s="333"/>
      <c r="AB222" s="333"/>
      <c r="AC222" s="33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2"/>
      <c r="P223" s="346" t="s">
        <v>73</v>
      </c>
      <c r="Q223" s="347"/>
      <c r="R223" s="347"/>
      <c r="S223" s="347"/>
      <c r="T223" s="347"/>
      <c r="U223" s="347"/>
      <c r="V223" s="348"/>
      <c r="W223" s="37" t="s">
        <v>74</v>
      </c>
      <c r="X223" s="332">
        <f>IFERROR(SUMPRODUCT(X216:X221*H216:H221),"0")</f>
        <v>67.199999999999989</v>
      </c>
      <c r="Y223" s="332">
        <f>IFERROR(SUMPRODUCT(Y216:Y221*H216:H221),"0")</f>
        <v>67.199999999999989</v>
      </c>
      <c r="Z223" s="37"/>
      <c r="AA223" s="333"/>
      <c r="AB223" s="333"/>
      <c r="AC223" s="333"/>
    </row>
    <row r="224" spans="1:68" ht="16.5" hidden="1" customHeight="1" x14ac:dyDescent="0.25">
      <c r="A224" s="376" t="s">
        <v>333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25"/>
      <c r="AB224" s="325"/>
      <c r="AC224" s="325"/>
    </row>
    <row r="225" spans="1:68" ht="14.25" hidden="1" customHeight="1" x14ac:dyDescent="0.25">
      <c r="A225" s="354" t="s">
        <v>64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26"/>
      <c r="AB225" s="326"/>
      <c r="AC225" s="326"/>
    </row>
    <row r="226" spans="1:68" ht="27" hidden="1" customHeight="1" x14ac:dyDescent="0.25">
      <c r="A226" s="54" t="s">
        <v>334</v>
      </c>
      <c r="B226" s="54" t="s">
        <v>335</v>
      </c>
      <c r="C226" s="31">
        <v>4301070917</v>
      </c>
      <c r="D226" s="337">
        <v>4607111035912</v>
      </c>
      <c r="E226" s="338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337</v>
      </c>
      <c r="B227" s="54" t="s">
        <v>338</v>
      </c>
      <c r="C227" s="31">
        <v>4301070920</v>
      </c>
      <c r="D227" s="337">
        <v>4607111035929</v>
      </c>
      <c r="E227" s="338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36</v>
      </c>
      <c r="Y227" s="331">
        <f>IFERROR(IF(X227="","",X227),"")</f>
        <v>36</v>
      </c>
      <c r="Z227" s="36">
        <f>IFERROR(IF(X227="","",X227*0.0155),"")</f>
        <v>0.55800000000000005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268.92</v>
      </c>
      <c r="BN227" s="67">
        <f>IFERROR(Y227*I227,"0")</f>
        <v>268.92</v>
      </c>
      <c r="BO227" s="67">
        <f>IFERROR(X227/J227,"0")</f>
        <v>0.42857142857142855</v>
      </c>
      <c r="BP227" s="67">
        <f>IFERROR(Y227/J227,"0")</f>
        <v>0.42857142857142855</v>
      </c>
    </row>
    <row r="228" spans="1:68" ht="27" hidden="1" customHeight="1" x14ac:dyDescent="0.25">
      <c r="A228" s="54" t="s">
        <v>339</v>
      </c>
      <c r="B228" s="54" t="s">
        <v>340</v>
      </c>
      <c r="C228" s="31">
        <v>4301070915</v>
      </c>
      <c r="D228" s="337">
        <v>4607111035882</v>
      </c>
      <c r="E228" s="338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342</v>
      </c>
      <c r="B229" s="54" t="s">
        <v>343</v>
      </c>
      <c r="C229" s="31">
        <v>4301070921</v>
      </c>
      <c r="D229" s="337">
        <v>4607111035905</v>
      </c>
      <c r="E229" s="338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0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52"/>
      <c r="P230" s="346" t="s">
        <v>73</v>
      </c>
      <c r="Q230" s="347"/>
      <c r="R230" s="347"/>
      <c r="S230" s="347"/>
      <c r="T230" s="347"/>
      <c r="U230" s="347"/>
      <c r="V230" s="348"/>
      <c r="W230" s="37" t="s">
        <v>70</v>
      </c>
      <c r="X230" s="332">
        <f>IFERROR(SUM(X226:X229),"0")</f>
        <v>36</v>
      </c>
      <c r="Y230" s="332">
        <f>IFERROR(SUM(Y226:Y229),"0")</f>
        <v>36</v>
      </c>
      <c r="Z230" s="332">
        <f>IFERROR(IF(Z226="",0,Z226),"0")+IFERROR(IF(Z227="",0,Z227),"0")+IFERROR(IF(Z228="",0,Z228),"0")+IFERROR(IF(Z229="",0,Z229),"0")</f>
        <v>0.55800000000000005</v>
      </c>
      <c r="AA230" s="333"/>
      <c r="AB230" s="333"/>
      <c r="AC230" s="333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2"/>
      <c r="P231" s="346" t="s">
        <v>73</v>
      </c>
      <c r="Q231" s="347"/>
      <c r="R231" s="347"/>
      <c r="S231" s="347"/>
      <c r="T231" s="347"/>
      <c r="U231" s="347"/>
      <c r="V231" s="348"/>
      <c r="W231" s="37" t="s">
        <v>74</v>
      </c>
      <c r="X231" s="332">
        <f>IFERROR(SUMPRODUCT(X226:X229*H226:H229),"0")</f>
        <v>259.2</v>
      </c>
      <c r="Y231" s="332">
        <f>IFERROR(SUMPRODUCT(Y226:Y229*H226:H229),"0")</f>
        <v>259.2</v>
      </c>
      <c r="Z231" s="37"/>
      <c r="AA231" s="333"/>
      <c r="AB231" s="333"/>
      <c r="AC231" s="333"/>
    </row>
    <row r="232" spans="1:68" ht="16.5" hidden="1" customHeight="1" x14ac:dyDescent="0.25">
      <c r="A232" s="376" t="s">
        <v>344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25"/>
      <c r="AB232" s="325"/>
      <c r="AC232" s="325"/>
    </row>
    <row r="233" spans="1:68" ht="14.25" hidden="1" customHeight="1" x14ac:dyDescent="0.25">
      <c r="A233" s="354" t="s">
        <v>64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26"/>
      <c r="AB233" s="326"/>
      <c r="AC233" s="326"/>
    </row>
    <row r="234" spans="1:68" ht="27" hidden="1" customHeight="1" x14ac:dyDescent="0.25">
      <c r="A234" s="54" t="s">
        <v>345</v>
      </c>
      <c r="B234" s="54" t="s">
        <v>346</v>
      </c>
      <c r="C234" s="31">
        <v>4301071097</v>
      </c>
      <c r="D234" s="337">
        <v>4620207491096</v>
      </c>
      <c r="E234" s="338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50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2"/>
      <c r="P235" s="346" t="s">
        <v>73</v>
      </c>
      <c r="Q235" s="347"/>
      <c r="R235" s="347"/>
      <c r="S235" s="347"/>
      <c r="T235" s="347"/>
      <c r="U235" s="347"/>
      <c r="V235" s="348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hidden="1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2"/>
      <c r="P236" s="346" t="s">
        <v>73</v>
      </c>
      <c r="Q236" s="347"/>
      <c r="R236" s="347"/>
      <c r="S236" s="347"/>
      <c r="T236" s="347"/>
      <c r="U236" s="347"/>
      <c r="V236" s="348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hidden="1" customHeight="1" x14ac:dyDescent="0.25">
      <c r="A237" s="376" t="s">
        <v>349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25"/>
      <c r="AB237" s="325"/>
      <c r="AC237" s="325"/>
    </row>
    <row r="238" spans="1:68" ht="14.25" hidden="1" customHeight="1" x14ac:dyDescent="0.25">
      <c r="A238" s="354" t="s">
        <v>64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26"/>
      <c r="AB238" s="326"/>
      <c r="AC238" s="326"/>
    </row>
    <row r="239" spans="1:68" ht="27" hidden="1" customHeight="1" x14ac:dyDescent="0.25">
      <c r="A239" s="54" t="s">
        <v>350</v>
      </c>
      <c r="B239" s="54" t="s">
        <v>351</v>
      </c>
      <c r="C239" s="31">
        <v>4301071093</v>
      </c>
      <c r="D239" s="337">
        <v>4620207490709</v>
      </c>
      <c r="E239" s="338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0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2"/>
      <c r="P240" s="346" t="s">
        <v>73</v>
      </c>
      <c r="Q240" s="347"/>
      <c r="R240" s="347"/>
      <c r="S240" s="347"/>
      <c r="T240" s="347"/>
      <c r="U240" s="347"/>
      <c r="V240" s="348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hidden="1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52"/>
      <c r="P241" s="346" t="s">
        <v>73</v>
      </c>
      <c r="Q241" s="347"/>
      <c r="R241" s="347"/>
      <c r="S241" s="347"/>
      <c r="T241" s="347"/>
      <c r="U241" s="347"/>
      <c r="V241" s="348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hidden="1" customHeight="1" x14ac:dyDescent="0.25">
      <c r="A242" s="354" t="s">
        <v>135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26"/>
      <c r="AB242" s="326"/>
      <c r="AC242" s="326"/>
    </row>
    <row r="243" spans="1:68" ht="27" hidden="1" customHeight="1" x14ac:dyDescent="0.25">
      <c r="A243" s="54" t="s">
        <v>353</v>
      </c>
      <c r="B243" s="54" t="s">
        <v>354</v>
      </c>
      <c r="C243" s="31">
        <v>4301135692</v>
      </c>
      <c r="D243" s="337">
        <v>4620207490570</v>
      </c>
      <c r="E243" s="338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4301135691</v>
      </c>
      <c r="D244" s="337">
        <v>4620207490549</v>
      </c>
      <c r="E244" s="338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7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4301135694</v>
      </c>
      <c r="D245" s="337">
        <v>4620207490501</v>
      </c>
      <c r="E245" s="338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0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52"/>
      <c r="P246" s="346" t="s">
        <v>73</v>
      </c>
      <c r="Q246" s="347"/>
      <c r="R246" s="347"/>
      <c r="S246" s="347"/>
      <c r="T246" s="347"/>
      <c r="U246" s="347"/>
      <c r="V246" s="348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hidden="1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2"/>
      <c r="P247" s="346" t="s">
        <v>73</v>
      </c>
      <c r="Q247" s="347"/>
      <c r="R247" s="347"/>
      <c r="S247" s="347"/>
      <c r="T247" s="347"/>
      <c r="U247" s="347"/>
      <c r="V247" s="348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hidden="1" customHeight="1" x14ac:dyDescent="0.25">
      <c r="A248" s="376" t="s">
        <v>360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25"/>
      <c r="AB248" s="325"/>
      <c r="AC248" s="325"/>
    </row>
    <row r="249" spans="1:68" ht="14.25" hidden="1" customHeight="1" x14ac:dyDescent="0.25">
      <c r="A249" s="354" t="s">
        <v>64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26"/>
      <c r="AB249" s="326"/>
      <c r="AC249" s="326"/>
    </row>
    <row r="250" spans="1:68" ht="16.5" hidden="1" customHeight="1" x14ac:dyDescent="0.25">
      <c r="A250" s="54" t="s">
        <v>361</v>
      </c>
      <c r="B250" s="54" t="s">
        <v>362</v>
      </c>
      <c r="C250" s="31">
        <v>4301071063</v>
      </c>
      <c r="D250" s="337">
        <v>4607111039019</v>
      </c>
      <c r="E250" s="338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364</v>
      </c>
      <c r="B251" s="54" t="s">
        <v>365</v>
      </c>
      <c r="C251" s="31">
        <v>4301071000</v>
      </c>
      <c r="D251" s="337">
        <v>4607111038708</v>
      </c>
      <c r="E251" s="338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0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2"/>
      <c r="P252" s="346" t="s">
        <v>73</v>
      </c>
      <c r="Q252" s="347"/>
      <c r="R252" s="347"/>
      <c r="S252" s="347"/>
      <c r="T252" s="347"/>
      <c r="U252" s="347"/>
      <c r="V252" s="348"/>
      <c r="W252" s="37" t="s">
        <v>70</v>
      </c>
      <c r="X252" s="332">
        <f>IFERROR(SUM(X250:X251),"0")</f>
        <v>0</v>
      </c>
      <c r="Y252" s="332">
        <f>IFERROR(SUM(Y250:Y251),"0")</f>
        <v>0</v>
      </c>
      <c r="Z252" s="332">
        <f>IFERROR(IF(Z250="",0,Z250),"0")+IFERROR(IF(Z251="",0,Z251),"0")</f>
        <v>0</v>
      </c>
      <c r="AA252" s="333"/>
      <c r="AB252" s="333"/>
      <c r="AC252" s="333"/>
    </row>
    <row r="253" spans="1:68" hidden="1" x14ac:dyDescent="0.2">
      <c r="A253" s="35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2"/>
      <c r="P253" s="346" t="s">
        <v>73</v>
      </c>
      <c r="Q253" s="347"/>
      <c r="R253" s="347"/>
      <c r="S253" s="347"/>
      <c r="T253" s="347"/>
      <c r="U253" s="347"/>
      <c r="V253" s="348"/>
      <c r="W253" s="37" t="s">
        <v>74</v>
      </c>
      <c r="X253" s="332">
        <f>IFERROR(SUMPRODUCT(X250:X251*H250:H251),"0")</f>
        <v>0</v>
      </c>
      <c r="Y253" s="332">
        <f>IFERROR(SUMPRODUCT(Y250:Y251*H250:H251),"0")</f>
        <v>0</v>
      </c>
      <c r="Z253" s="37"/>
      <c r="AA253" s="333"/>
      <c r="AB253" s="333"/>
      <c r="AC253" s="333"/>
    </row>
    <row r="254" spans="1:68" ht="27.75" hidden="1" customHeight="1" x14ac:dyDescent="0.2">
      <c r="A254" s="364" t="s">
        <v>366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48"/>
      <c r="AB254" s="48"/>
      <c r="AC254" s="48"/>
    </row>
    <row r="255" spans="1:68" ht="16.5" hidden="1" customHeight="1" x14ac:dyDescent="0.25">
      <c r="A255" s="376" t="s">
        <v>367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51"/>
      <c r="Z255" s="351"/>
      <c r="AA255" s="325"/>
      <c r="AB255" s="325"/>
      <c r="AC255" s="325"/>
    </row>
    <row r="256" spans="1:68" ht="14.25" hidden="1" customHeight="1" x14ac:dyDescent="0.25">
      <c r="A256" s="354" t="s">
        <v>64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326"/>
      <c r="AB256" s="326"/>
      <c r="AC256" s="326"/>
    </row>
    <row r="257" spans="1:68" ht="27" hidden="1" customHeight="1" x14ac:dyDescent="0.25">
      <c r="A257" s="54" t="s">
        <v>368</v>
      </c>
      <c r="B257" s="54" t="s">
        <v>369</v>
      </c>
      <c r="C257" s="31">
        <v>4301071036</v>
      </c>
      <c r="D257" s="337">
        <v>4607111036162</v>
      </c>
      <c r="E257" s="338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0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2"/>
      <c r="P258" s="346" t="s">
        <v>73</v>
      </c>
      <c r="Q258" s="347"/>
      <c r="R258" s="347"/>
      <c r="S258" s="347"/>
      <c r="T258" s="347"/>
      <c r="U258" s="347"/>
      <c r="V258" s="348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hidden="1" x14ac:dyDescent="0.2">
      <c r="A259" s="351"/>
      <c r="B259" s="351"/>
      <c r="C259" s="351"/>
      <c r="D259" s="351"/>
      <c r="E259" s="351"/>
      <c r="F259" s="351"/>
      <c r="G259" s="351"/>
      <c r="H259" s="351"/>
      <c r="I259" s="351"/>
      <c r="J259" s="351"/>
      <c r="K259" s="351"/>
      <c r="L259" s="351"/>
      <c r="M259" s="351"/>
      <c r="N259" s="351"/>
      <c r="O259" s="352"/>
      <c r="P259" s="346" t="s">
        <v>73</v>
      </c>
      <c r="Q259" s="347"/>
      <c r="R259" s="347"/>
      <c r="S259" s="347"/>
      <c r="T259" s="347"/>
      <c r="U259" s="347"/>
      <c r="V259" s="348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hidden="1" customHeight="1" x14ac:dyDescent="0.2">
      <c r="A260" s="364" t="s">
        <v>371</v>
      </c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5"/>
      <c r="P260" s="365"/>
      <c r="Q260" s="365"/>
      <c r="R260" s="365"/>
      <c r="S260" s="365"/>
      <c r="T260" s="365"/>
      <c r="U260" s="365"/>
      <c r="V260" s="365"/>
      <c r="W260" s="365"/>
      <c r="X260" s="365"/>
      <c r="Y260" s="365"/>
      <c r="Z260" s="365"/>
      <c r="AA260" s="48"/>
      <c r="AB260" s="48"/>
      <c r="AC260" s="48"/>
    </row>
    <row r="261" spans="1:68" ht="16.5" hidden="1" customHeight="1" x14ac:dyDescent="0.25">
      <c r="A261" s="376" t="s">
        <v>372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25"/>
      <c r="AB261" s="325"/>
      <c r="AC261" s="325"/>
    </row>
    <row r="262" spans="1:68" ht="14.25" hidden="1" customHeight="1" x14ac:dyDescent="0.25">
      <c r="A262" s="354" t="s">
        <v>64</v>
      </c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1"/>
      <c r="N262" s="351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7">
        <v>4607111035899</v>
      </c>
      <c r="E263" s="338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48</v>
      </c>
      <c r="Y263" s="331">
        <f>IFERROR(IF(X263="","",X263),"")</f>
        <v>48</v>
      </c>
      <c r="Z263" s="36">
        <f>IFERROR(IF(X263="","",X263*0.0155),"")</f>
        <v>0.74399999999999999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252.57599999999996</v>
      </c>
      <c r="BN263" s="67">
        <f>IFERROR(Y263*I263,"0")</f>
        <v>252.57599999999996</v>
      </c>
      <c r="BO263" s="67">
        <f>IFERROR(X263/J263,"0")</f>
        <v>0.5714285714285714</v>
      </c>
      <c r="BP263" s="67">
        <f>IFERROR(Y263/J263,"0")</f>
        <v>0.5714285714285714</v>
      </c>
    </row>
    <row r="264" spans="1:68" ht="27" hidden="1" customHeight="1" x14ac:dyDescent="0.25">
      <c r="A264" s="54" t="s">
        <v>375</v>
      </c>
      <c r="B264" s="54" t="s">
        <v>376</v>
      </c>
      <c r="C264" s="31">
        <v>4301070991</v>
      </c>
      <c r="D264" s="337">
        <v>4607111038180</v>
      </c>
      <c r="E264" s="338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3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0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51"/>
      <c r="N265" s="351"/>
      <c r="O265" s="352"/>
      <c r="P265" s="346" t="s">
        <v>73</v>
      </c>
      <c r="Q265" s="347"/>
      <c r="R265" s="347"/>
      <c r="S265" s="347"/>
      <c r="T265" s="347"/>
      <c r="U265" s="347"/>
      <c r="V265" s="348"/>
      <c r="W265" s="37" t="s">
        <v>70</v>
      </c>
      <c r="X265" s="332">
        <f>IFERROR(SUM(X263:X264),"0")</f>
        <v>48</v>
      </c>
      <c r="Y265" s="332">
        <f>IFERROR(SUM(Y263:Y264),"0")</f>
        <v>48</v>
      </c>
      <c r="Z265" s="332">
        <f>IFERROR(IF(Z263="",0,Z263),"0")+IFERROR(IF(Z264="",0,Z264),"0")</f>
        <v>0.74399999999999999</v>
      </c>
      <c r="AA265" s="333"/>
      <c r="AB265" s="333"/>
      <c r="AC265" s="333"/>
    </row>
    <row r="266" spans="1:68" x14ac:dyDescent="0.2">
      <c r="A266" s="351"/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2"/>
      <c r="P266" s="346" t="s">
        <v>73</v>
      </c>
      <c r="Q266" s="347"/>
      <c r="R266" s="347"/>
      <c r="S266" s="347"/>
      <c r="T266" s="347"/>
      <c r="U266" s="347"/>
      <c r="V266" s="348"/>
      <c r="W266" s="37" t="s">
        <v>74</v>
      </c>
      <c r="X266" s="332">
        <f>IFERROR(SUMPRODUCT(X263:X264*H263:H264),"0")</f>
        <v>240</v>
      </c>
      <c r="Y266" s="332">
        <f>IFERROR(SUMPRODUCT(Y263:Y264*H263:H264),"0")</f>
        <v>240</v>
      </c>
      <c r="Z266" s="37"/>
      <c r="AA266" s="333"/>
      <c r="AB266" s="333"/>
      <c r="AC266" s="333"/>
    </row>
    <row r="267" spans="1:68" ht="27.75" hidden="1" customHeight="1" x14ac:dyDescent="0.2">
      <c r="A267" s="364" t="s">
        <v>378</v>
      </c>
      <c r="B267" s="365"/>
      <c r="C267" s="365"/>
      <c r="D267" s="365"/>
      <c r="E267" s="365"/>
      <c r="F267" s="365"/>
      <c r="G267" s="365"/>
      <c r="H267" s="365"/>
      <c r="I267" s="365"/>
      <c r="J267" s="365"/>
      <c r="K267" s="365"/>
      <c r="L267" s="365"/>
      <c r="M267" s="365"/>
      <c r="N267" s="365"/>
      <c r="O267" s="365"/>
      <c r="P267" s="365"/>
      <c r="Q267" s="365"/>
      <c r="R267" s="365"/>
      <c r="S267" s="365"/>
      <c r="T267" s="365"/>
      <c r="U267" s="365"/>
      <c r="V267" s="365"/>
      <c r="W267" s="365"/>
      <c r="X267" s="365"/>
      <c r="Y267" s="365"/>
      <c r="Z267" s="365"/>
      <c r="AA267" s="48"/>
      <c r="AB267" s="48"/>
      <c r="AC267" s="48"/>
    </row>
    <row r="268" spans="1:68" ht="16.5" hidden="1" customHeight="1" x14ac:dyDescent="0.25">
      <c r="A268" s="376" t="s">
        <v>379</v>
      </c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1"/>
      <c r="P268" s="351"/>
      <c r="Q268" s="351"/>
      <c r="R268" s="351"/>
      <c r="S268" s="351"/>
      <c r="T268" s="351"/>
      <c r="U268" s="351"/>
      <c r="V268" s="351"/>
      <c r="W268" s="351"/>
      <c r="X268" s="351"/>
      <c r="Y268" s="351"/>
      <c r="Z268" s="351"/>
      <c r="AA268" s="325"/>
      <c r="AB268" s="325"/>
      <c r="AC268" s="325"/>
    </row>
    <row r="269" spans="1:68" ht="14.25" hidden="1" customHeight="1" x14ac:dyDescent="0.25">
      <c r="A269" s="354" t="s">
        <v>380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51"/>
      <c r="Z269" s="351"/>
      <c r="AA269" s="326"/>
      <c r="AB269" s="326"/>
      <c r="AC269" s="326"/>
    </row>
    <row r="270" spans="1:68" ht="27" hidden="1" customHeight="1" x14ac:dyDescent="0.25">
      <c r="A270" s="54" t="s">
        <v>381</v>
      </c>
      <c r="B270" s="54" t="s">
        <v>382</v>
      </c>
      <c r="C270" s="31">
        <v>4301133004</v>
      </c>
      <c r="D270" s="337">
        <v>4607111039774</v>
      </c>
      <c r="E270" s="338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0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2"/>
      <c r="P271" s="346" t="s">
        <v>73</v>
      </c>
      <c r="Q271" s="347"/>
      <c r="R271" s="347"/>
      <c r="S271" s="347"/>
      <c r="T271" s="347"/>
      <c r="U271" s="347"/>
      <c r="V271" s="348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hidden="1" x14ac:dyDescent="0.2">
      <c r="A272" s="351"/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2"/>
      <c r="P272" s="346" t="s">
        <v>73</v>
      </c>
      <c r="Q272" s="347"/>
      <c r="R272" s="347"/>
      <c r="S272" s="347"/>
      <c r="T272" s="347"/>
      <c r="U272" s="347"/>
      <c r="V272" s="348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hidden="1" customHeight="1" x14ac:dyDescent="0.25">
      <c r="A273" s="354" t="s">
        <v>135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26"/>
      <c r="AB273" s="326"/>
      <c r="AC273" s="326"/>
    </row>
    <row r="274" spans="1:68" ht="37.5" hidden="1" customHeight="1" x14ac:dyDescent="0.25">
      <c r="A274" s="54" t="s">
        <v>384</v>
      </c>
      <c r="B274" s="54" t="s">
        <v>385</v>
      </c>
      <c r="C274" s="31">
        <v>4301135400</v>
      </c>
      <c r="D274" s="337">
        <v>4607111039361</v>
      </c>
      <c r="E274" s="338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50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2"/>
      <c r="P275" s="346" t="s">
        <v>73</v>
      </c>
      <c r="Q275" s="347"/>
      <c r="R275" s="347"/>
      <c r="S275" s="347"/>
      <c r="T275" s="347"/>
      <c r="U275" s="347"/>
      <c r="V275" s="348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hidden="1" x14ac:dyDescent="0.2">
      <c r="A276" s="35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2"/>
      <c r="P276" s="346" t="s">
        <v>73</v>
      </c>
      <c r="Q276" s="347"/>
      <c r="R276" s="347"/>
      <c r="S276" s="347"/>
      <c r="T276" s="347"/>
      <c r="U276" s="347"/>
      <c r="V276" s="348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hidden="1" customHeight="1" x14ac:dyDescent="0.2">
      <c r="A277" s="364" t="s">
        <v>247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65"/>
      <c r="Z277" s="365"/>
      <c r="AA277" s="48"/>
      <c r="AB277" s="48"/>
      <c r="AC277" s="48"/>
    </row>
    <row r="278" spans="1:68" ht="16.5" hidden="1" customHeight="1" x14ac:dyDescent="0.25">
      <c r="A278" s="376" t="s">
        <v>247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25"/>
      <c r="AB278" s="325"/>
      <c r="AC278" s="325"/>
    </row>
    <row r="279" spans="1:68" ht="14.25" hidden="1" customHeight="1" x14ac:dyDescent="0.25">
      <c r="A279" s="354" t="s">
        <v>64</v>
      </c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51"/>
      <c r="N279" s="351"/>
      <c r="O279" s="351"/>
      <c r="P279" s="351"/>
      <c r="Q279" s="351"/>
      <c r="R279" s="351"/>
      <c r="S279" s="351"/>
      <c r="T279" s="351"/>
      <c r="U279" s="351"/>
      <c r="V279" s="351"/>
      <c r="W279" s="351"/>
      <c r="X279" s="351"/>
      <c r="Y279" s="351"/>
      <c r="Z279" s="351"/>
      <c r="AA279" s="326"/>
      <c r="AB279" s="326"/>
      <c r="AC279" s="326"/>
    </row>
    <row r="280" spans="1:68" ht="27" hidden="1" customHeight="1" x14ac:dyDescent="0.25">
      <c r="A280" s="54" t="s">
        <v>386</v>
      </c>
      <c r="B280" s="54" t="s">
        <v>387</v>
      </c>
      <c r="C280" s="31">
        <v>4301071014</v>
      </c>
      <c r="D280" s="337">
        <v>4640242181264</v>
      </c>
      <c r="E280" s="338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3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4301071021</v>
      </c>
      <c r="D281" s="337">
        <v>4640242181325</v>
      </c>
      <c r="E281" s="338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22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393</v>
      </c>
      <c r="B282" s="54" t="s">
        <v>394</v>
      </c>
      <c r="C282" s="31">
        <v>4301070993</v>
      </c>
      <c r="D282" s="337">
        <v>4640242180670</v>
      </c>
      <c r="E282" s="338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79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0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2"/>
      <c r="P283" s="346" t="s">
        <v>73</v>
      </c>
      <c r="Q283" s="347"/>
      <c r="R283" s="347"/>
      <c r="S283" s="347"/>
      <c r="T283" s="347"/>
      <c r="U283" s="347"/>
      <c r="V283" s="348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hidden="1" x14ac:dyDescent="0.2">
      <c r="A284" s="351"/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2"/>
      <c r="P284" s="346" t="s">
        <v>73</v>
      </c>
      <c r="Q284" s="347"/>
      <c r="R284" s="347"/>
      <c r="S284" s="347"/>
      <c r="T284" s="347"/>
      <c r="U284" s="347"/>
      <c r="V284" s="348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hidden="1" customHeight="1" x14ac:dyDescent="0.25">
      <c r="A285" s="354" t="s">
        <v>157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51"/>
      <c r="Z285" s="351"/>
      <c r="AA285" s="326"/>
      <c r="AB285" s="326"/>
      <c r="AC285" s="326"/>
    </row>
    <row r="286" spans="1:68" ht="27" hidden="1" customHeight="1" x14ac:dyDescent="0.25">
      <c r="A286" s="54" t="s">
        <v>397</v>
      </c>
      <c r="B286" s="54" t="s">
        <v>398</v>
      </c>
      <c r="C286" s="31">
        <v>4301131019</v>
      </c>
      <c r="D286" s="337">
        <v>4640242180427</v>
      </c>
      <c r="E286" s="338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1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50"/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2"/>
      <c r="P287" s="346" t="s">
        <v>73</v>
      </c>
      <c r="Q287" s="347"/>
      <c r="R287" s="347"/>
      <c r="S287" s="347"/>
      <c r="T287" s="347"/>
      <c r="U287" s="347"/>
      <c r="V287" s="348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hidden="1" x14ac:dyDescent="0.2">
      <c r="A288" s="351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2"/>
      <c r="P288" s="346" t="s">
        <v>73</v>
      </c>
      <c r="Q288" s="347"/>
      <c r="R288" s="347"/>
      <c r="S288" s="347"/>
      <c r="T288" s="347"/>
      <c r="U288" s="347"/>
      <c r="V288" s="348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hidden="1" customHeight="1" x14ac:dyDescent="0.25">
      <c r="A289" s="354" t="s">
        <v>77</v>
      </c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1"/>
      <c r="P289" s="351"/>
      <c r="Q289" s="351"/>
      <c r="R289" s="351"/>
      <c r="S289" s="351"/>
      <c r="T289" s="351"/>
      <c r="U289" s="351"/>
      <c r="V289" s="351"/>
      <c r="W289" s="351"/>
      <c r="X289" s="351"/>
      <c r="Y289" s="351"/>
      <c r="Z289" s="351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7">
        <v>4640242180397</v>
      </c>
      <c r="E290" s="338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36</v>
      </c>
      <c r="Y290" s="331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225.35999999999999</v>
      </c>
      <c r="BN290" s="67">
        <f>IFERROR(Y290*I290,"0")</f>
        <v>225.35999999999999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4301132104</v>
      </c>
      <c r="D291" s="337">
        <v>4640242181219</v>
      </c>
      <c r="E291" s="338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20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2"/>
      <c r="P292" s="346" t="s">
        <v>73</v>
      </c>
      <c r="Q292" s="347"/>
      <c r="R292" s="347"/>
      <c r="S292" s="347"/>
      <c r="T292" s="347"/>
      <c r="U292" s="347"/>
      <c r="V292" s="348"/>
      <c r="W292" s="37" t="s">
        <v>70</v>
      </c>
      <c r="X292" s="332">
        <f>IFERROR(SUM(X290:X291),"0")</f>
        <v>36</v>
      </c>
      <c r="Y292" s="332">
        <f>IFERROR(SUM(Y290:Y291),"0")</f>
        <v>36</v>
      </c>
      <c r="Z292" s="332">
        <f>IFERROR(IF(Z290="",0,Z290),"0")+IFERROR(IF(Z291="",0,Z291),"0")</f>
        <v>0.55800000000000005</v>
      </c>
      <c r="AA292" s="333"/>
      <c r="AB292" s="333"/>
      <c r="AC292" s="33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2"/>
      <c r="P293" s="346" t="s">
        <v>73</v>
      </c>
      <c r="Q293" s="347"/>
      <c r="R293" s="347"/>
      <c r="S293" s="347"/>
      <c r="T293" s="347"/>
      <c r="U293" s="347"/>
      <c r="V293" s="348"/>
      <c r="W293" s="37" t="s">
        <v>74</v>
      </c>
      <c r="X293" s="332">
        <f>IFERROR(SUMPRODUCT(X290:X291*H290:H291),"0")</f>
        <v>216</v>
      </c>
      <c r="Y293" s="332">
        <f>IFERROR(SUMPRODUCT(Y290:Y291*H290:H291),"0")</f>
        <v>216</v>
      </c>
      <c r="Z293" s="37"/>
      <c r="AA293" s="333"/>
      <c r="AB293" s="333"/>
      <c r="AC293" s="333"/>
    </row>
    <row r="294" spans="1:68" ht="14.25" hidden="1" customHeight="1" x14ac:dyDescent="0.25">
      <c r="A294" s="354" t="s">
        <v>129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26"/>
      <c r="AB294" s="326"/>
      <c r="AC294" s="326"/>
    </row>
    <row r="295" spans="1:68" ht="27" hidden="1" customHeight="1" x14ac:dyDescent="0.25">
      <c r="A295" s="54" t="s">
        <v>406</v>
      </c>
      <c r="B295" s="54" t="s">
        <v>407</v>
      </c>
      <c r="C295" s="31">
        <v>4301136051</v>
      </c>
      <c r="D295" s="337">
        <v>4640242180304</v>
      </c>
      <c r="E295" s="338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496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7">
        <v>4640242180236</v>
      </c>
      <c r="E296" s="338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120</v>
      </c>
      <c r="Y296" s="331">
        <f>IFERROR(IF(X296="","",X296),"")</f>
        <v>120</v>
      </c>
      <c r="Z296" s="36">
        <f>IFERROR(IF(X296="","",X296*0.0155),"")</f>
        <v>1.8599999999999999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628.20000000000005</v>
      </c>
      <c r="BN296" s="67">
        <f>IFERROR(Y296*I296,"0")</f>
        <v>628.20000000000005</v>
      </c>
      <c r="BO296" s="67">
        <f>IFERROR(X296/J296,"0")</f>
        <v>1.4285714285714286</v>
      </c>
      <c r="BP296" s="67">
        <f>IFERROR(Y296/J296,"0")</f>
        <v>1.4285714285714286</v>
      </c>
    </row>
    <row r="297" spans="1:68" ht="27" hidden="1" customHeight="1" x14ac:dyDescent="0.25">
      <c r="A297" s="54" t="s">
        <v>412</v>
      </c>
      <c r="B297" s="54" t="s">
        <v>413</v>
      </c>
      <c r="C297" s="31">
        <v>4301136052</v>
      </c>
      <c r="D297" s="337">
        <v>4640242180410</v>
      </c>
      <c r="E297" s="338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0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2"/>
      <c r="P298" s="346" t="s">
        <v>73</v>
      </c>
      <c r="Q298" s="347"/>
      <c r="R298" s="347"/>
      <c r="S298" s="347"/>
      <c r="T298" s="347"/>
      <c r="U298" s="347"/>
      <c r="V298" s="348"/>
      <c r="W298" s="37" t="s">
        <v>70</v>
      </c>
      <c r="X298" s="332">
        <f>IFERROR(SUM(X295:X297),"0")</f>
        <v>120</v>
      </c>
      <c r="Y298" s="332">
        <f>IFERROR(SUM(Y295:Y297),"0")</f>
        <v>120</v>
      </c>
      <c r="Z298" s="332">
        <f>IFERROR(IF(Z295="",0,Z295),"0")+IFERROR(IF(Z296="",0,Z296),"0")+IFERROR(IF(Z297="",0,Z297),"0")</f>
        <v>1.8599999999999999</v>
      </c>
      <c r="AA298" s="333"/>
      <c r="AB298" s="333"/>
      <c r="AC298" s="333"/>
    </row>
    <row r="299" spans="1:68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2"/>
      <c r="P299" s="346" t="s">
        <v>73</v>
      </c>
      <c r="Q299" s="347"/>
      <c r="R299" s="347"/>
      <c r="S299" s="347"/>
      <c r="T299" s="347"/>
      <c r="U299" s="347"/>
      <c r="V299" s="348"/>
      <c r="W299" s="37" t="s">
        <v>74</v>
      </c>
      <c r="X299" s="332">
        <f>IFERROR(SUMPRODUCT(X295:X297*H295:H297),"0")</f>
        <v>600</v>
      </c>
      <c r="Y299" s="332">
        <f>IFERROR(SUMPRODUCT(Y295:Y297*H295:H297),"0")</f>
        <v>600</v>
      </c>
      <c r="Z299" s="37"/>
      <c r="AA299" s="333"/>
      <c r="AB299" s="333"/>
      <c r="AC299" s="333"/>
    </row>
    <row r="300" spans="1:68" ht="14.25" hidden="1" customHeight="1" x14ac:dyDescent="0.25">
      <c r="A300" s="354" t="s">
        <v>135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51"/>
      <c r="Z300" s="351"/>
      <c r="AA300" s="326"/>
      <c r="AB300" s="326"/>
      <c r="AC300" s="326"/>
    </row>
    <row r="301" spans="1:68" ht="37.5" hidden="1" customHeight="1" x14ac:dyDescent="0.25">
      <c r="A301" s="54" t="s">
        <v>414</v>
      </c>
      <c r="B301" s="54" t="s">
        <v>415</v>
      </c>
      <c r="C301" s="31">
        <v>4301135504</v>
      </c>
      <c r="D301" s="337">
        <v>4640242181554</v>
      </c>
      <c r="E301" s="338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5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7">
        <v>4640242181561</v>
      </c>
      <c r="E302" s="338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39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28</v>
      </c>
      <c r="Y302" s="331">
        <f t="shared" si="24"/>
        <v>28</v>
      </c>
      <c r="Z302" s="36">
        <f>IFERROR(IF(X302="","",X302*0.00936),"")</f>
        <v>0.26207999999999998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108.976</v>
      </c>
      <c r="BN302" s="67">
        <f t="shared" si="26"/>
        <v>108.976</v>
      </c>
      <c r="BO302" s="67">
        <f t="shared" si="27"/>
        <v>0.22222222222222221</v>
      </c>
      <c r="BP302" s="67">
        <f t="shared" si="28"/>
        <v>0.22222222222222221</v>
      </c>
    </row>
    <row r="303" spans="1:68" ht="27" hidden="1" customHeight="1" x14ac:dyDescent="0.25">
      <c r="A303" s="54" t="s">
        <v>422</v>
      </c>
      <c r="B303" s="54" t="s">
        <v>423</v>
      </c>
      <c r="C303" s="31">
        <v>4301135374</v>
      </c>
      <c r="D303" s="337">
        <v>4640242181424</v>
      </c>
      <c r="E303" s="338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424</v>
      </c>
      <c r="B304" s="54" t="s">
        <v>425</v>
      </c>
      <c r="C304" s="31">
        <v>4301135320</v>
      </c>
      <c r="D304" s="337">
        <v>4640242181592</v>
      </c>
      <c r="E304" s="338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5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4301135552</v>
      </c>
      <c r="D305" s="337">
        <v>4640242181431</v>
      </c>
      <c r="E305" s="338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7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7">
        <v>4640242181523</v>
      </c>
      <c r="E306" s="338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56</v>
      </c>
      <c r="Y306" s="331">
        <f t="shared" si="24"/>
        <v>56</v>
      </c>
      <c r="Z306" s="36">
        <f t="shared" si="29"/>
        <v>0.52415999999999996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178.75200000000001</v>
      </c>
      <c r="BN306" s="67">
        <f t="shared" si="26"/>
        <v>178.75200000000001</v>
      </c>
      <c r="BO306" s="67">
        <f t="shared" si="27"/>
        <v>0.44444444444444442</v>
      </c>
      <c r="BP306" s="67">
        <f t="shared" si="28"/>
        <v>0.44444444444444442</v>
      </c>
    </row>
    <row r="307" spans="1:68" ht="37.5" hidden="1" customHeight="1" x14ac:dyDescent="0.25">
      <c r="A307" s="54" t="s">
        <v>434</v>
      </c>
      <c r="B307" s="54" t="s">
        <v>435</v>
      </c>
      <c r="C307" s="31">
        <v>4301135404</v>
      </c>
      <c r="D307" s="337">
        <v>4640242181516</v>
      </c>
      <c r="E307" s="338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7">
        <v>4640242181486</v>
      </c>
      <c r="E308" s="33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37.5" hidden="1" customHeight="1" x14ac:dyDescent="0.25">
      <c r="A309" s="54" t="s">
        <v>439</v>
      </c>
      <c r="B309" s="54" t="s">
        <v>440</v>
      </c>
      <c r="C309" s="31">
        <v>4301135402</v>
      </c>
      <c r="D309" s="337">
        <v>4640242181493</v>
      </c>
      <c r="E309" s="33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0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442</v>
      </c>
      <c r="B310" s="54" t="s">
        <v>443</v>
      </c>
      <c r="C310" s="31">
        <v>4301135403</v>
      </c>
      <c r="D310" s="337">
        <v>4640242181509</v>
      </c>
      <c r="E310" s="338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4301135304</v>
      </c>
      <c r="D311" s="337">
        <v>4640242181240</v>
      </c>
      <c r="E311" s="338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67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4301135610</v>
      </c>
      <c r="D312" s="337">
        <v>4640242181318</v>
      </c>
      <c r="E312" s="338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25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4301135306</v>
      </c>
      <c r="D313" s="337">
        <v>4640242181387</v>
      </c>
      <c r="E313" s="338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6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4301135305</v>
      </c>
      <c r="D314" s="337">
        <v>4640242181394</v>
      </c>
      <c r="E314" s="338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91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4301135309</v>
      </c>
      <c r="D315" s="337">
        <v>4640242181332</v>
      </c>
      <c r="E315" s="338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4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459</v>
      </c>
      <c r="B316" s="54" t="s">
        <v>460</v>
      </c>
      <c r="C316" s="31">
        <v>4301135308</v>
      </c>
      <c r="D316" s="337">
        <v>4640242181349</v>
      </c>
      <c r="E316" s="33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69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462</v>
      </c>
      <c r="B317" s="54" t="s">
        <v>463</v>
      </c>
      <c r="C317" s="31">
        <v>4301135307</v>
      </c>
      <c r="D317" s="337">
        <v>4640242181370</v>
      </c>
      <c r="E317" s="338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466</v>
      </c>
      <c r="B318" s="54" t="s">
        <v>467</v>
      </c>
      <c r="C318" s="31">
        <v>4301135198</v>
      </c>
      <c r="D318" s="337">
        <v>4640242180663</v>
      </c>
      <c r="E318" s="338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7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4301135723</v>
      </c>
      <c r="D319" s="337">
        <v>4640242181783</v>
      </c>
      <c r="E319" s="338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29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2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IFERROR(SUM(X301:X319),"0")</f>
        <v>112</v>
      </c>
      <c r="Y320" s="332">
        <f>IFERROR(SUM(Y301:Y319),"0")</f>
        <v>112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1.0483199999999999</v>
      </c>
      <c r="AA320" s="333"/>
      <c r="AB320" s="333"/>
      <c r="AC320" s="333"/>
    </row>
    <row r="321" spans="1:68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2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IFERROR(SUMPRODUCT(X301:X319*H301:H319),"0")</f>
        <v>375.20000000000005</v>
      </c>
      <c r="Y321" s="332">
        <f>IFERROR(SUMPRODUCT(Y301:Y319*H301:H319),"0")</f>
        <v>375.20000000000005</v>
      </c>
      <c r="Z321" s="37"/>
      <c r="AA321" s="333"/>
      <c r="AB321" s="333"/>
      <c r="AC321" s="333"/>
    </row>
    <row r="322" spans="1:68" ht="16.5" hidden="1" customHeight="1" x14ac:dyDescent="0.25">
      <c r="A322" s="376" t="s">
        <v>474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51"/>
      <c r="Z322" s="351"/>
      <c r="AA322" s="325"/>
      <c r="AB322" s="325"/>
      <c r="AC322" s="325"/>
    </row>
    <row r="323" spans="1:68" ht="14.25" hidden="1" customHeight="1" x14ac:dyDescent="0.25">
      <c r="A323" s="354" t="s">
        <v>135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51"/>
      <c r="Z323" s="351"/>
      <c r="AA323" s="326"/>
      <c r="AB323" s="326"/>
      <c r="AC323" s="326"/>
    </row>
    <row r="324" spans="1:68" ht="27" hidden="1" customHeight="1" x14ac:dyDescent="0.25">
      <c r="A324" s="54" t="s">
        <v>475</v>
      </c>
      <c r="B324" s="54" t="s">
        <v>476</v>
      </c>
      <c r="C324" s="31">
        <v>4301135268</v>
      </c>
      <c r="D324" s="337">
        <v>4640242181134</v>
      </c>
      <c r="E324" s="338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1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2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51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2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8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407"/>
      <c r="P327" s="371" t="s">
        <v>479</v>
      </c>
      <c r="Q327" s="372"/>
      <c r="R327" s="372"/>
      <c r="S327" s="372"/>
      <c r="T327" s="372"/>
      <c r="U327" s="372"/>
      <c r="V327" s="373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12355.160000000002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12355.160000000002</v>
      </c>
      <c r="Z327" s="37"/>
      <c r="AA327" s="333"/>
      <c r="AB327" s="333"/>
      <c r="AC327" s="33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407"/>
      <c r="P328" s="371" t="s">
        <v>480</v>
      </c>
      <c r="Q328" s="372"/>
      <c r="R328" s="372"/>
      <c r="S328" s="372"/>
      <c r="T328" s="372"/>
      <c r="U328" s="372"/>
      <c r="V328" s="373"/>
      <c r="W328" s="37" t="s">
        <v>74</v>
      </c>
      <c r="X328" s="332">
        <f>IFERROR(SUM(BM22:BM324),"0")</f>
        <v>13622.118000000002</v>
      </c>
      <c r="Y328" s="332">
        <f>IFERROR(SUM(BN22:BN324),"0")</f>
        <v>13622.118000000002</v>
      </c>
      <c r="Z328" s="37"/>
      <c r="AA328" s="333"/>
      <c r="AB328" s="333"/>
      <c r="AC328" s="333"/>
    </row>
    <row r="329" spans="1:68" x14ac:dyDescent="0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407"/>
      <c r="P329" s="371" t="s">
        <v>481</v>
      </c>
      <c r="Q329" s="372"/>
      <c r="R329" s="372"/>
      <c r="S329" s="372"/>
      <c r="T329" s="372"/>
      <c r="U329" s="372"/>
      <c r="V329" s="373"/>
      <c r="W329" s="37" t="s">
        <v>482</v>
      </c>
      <c r="X329" s="38">
        <f>ROUNDUP(SUM(BO22:BO324),0)</f>
        <v>36</v>
      </c>
      <c r="Y329" s="38">
        <f>ROUNDUP(SUM(BP22:BP324),0)</f>
        <v>36</v>
      </c>
      <c r="Z329" s="37"/>
      <c r="AA329" s="333"/>
      <c r="AB329" s="333"/>
      <c r="AC329" s="333"/>
    </row>
    <row r="330" spans="1:68" x14ac:dyDescent="0.2">
      <c r="A330" s="351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07"/>
      <c r="P330" s="371" t="s">
        <v>483</v>
      </c>
      <c r="Q330" s="372"/>
      <c r="R330" s="372"/>
      <c r="S330" s="372"/>
      <c r="T330" s="372"/>
      <c r="U330" s="372"/>
      <c r="V330" s="373"/>
      <c r="W330" s="37" t="s">
        <v>74</v>
      </c>
      <c r="X330" s="332">
        <f>GrossWeightTotal+PalletQtyTotal*25</f>
        <v>14522.118000000002</v>
      </c>
      <c r="Y330" s="332">
        <f>GrossWeightTotalR+PalletQtyTotalR*25</f>
        <v>14522.118000000002</v>
      </c>
      <c r="Z330" s="37"/>
      <c r="AA330" s="333"/>
      <c r="AB330" s="333"/>
      <c r="AC330" s="333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07"/>
      <c r="P331" s="371" t="s">
        <v>484</v>
      </c>
      <c r="Q331" s="372"/>
      <c r="R331" s="372"/>
      <c r="S331" s="372"/>
      <c r="T331" s="372"/>
      <c r="U331" s="372"/>
      <c r="V331" s="373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2916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2916</v>
      </c>
      <c r="Z331" s="37"/>
      <c r="AA331" s="333"/>
      <c r="AB331" s="333"/>
      <c r="AC331" s="333"/>
    </row>
    <row r="332" spans="1:68" ht="14.25" hidden="1" customHeight="1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07"/>
      <c r="P332" s="371" t="s">
        <v>485</v>
      </c>
      <c r="Q332" s="372"/>
      <c r="R332" s="372"/>
      <c r="S332" s="372"/>
      <c r="T332" s="372"/>
      <c r="U332" s="372"/>
      <c r="V332" s="373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44.584699999999991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4" t="s">
        <v>75</v>
      </c>
      <c r="D334" s="474"/>
      <c r="E334" s="474"/>
      <c r="F334" s="474"/>
      <c r="G334" s="474"/>
      <c r="H334" s="474"/>
      <c r="I334" s="474"/>
      <c r="J334" s="474"/>
      <c r="K334" s="474"/>
      <c r="L334" s="474"/>
      <c r="M334" s="474"/>
      <c r="N334" s="474"/>
      <c r="O334" s="474"/>
      <c r="P334" s="474"/>
      <c r="Q334" s="474"/>
      <c r="R334" s="474"/>
      <c r="S334" s="474"/>
      <c r="T334" s="468"/>
      <c r="U334" s="344" t="s">
        <v>246</v>
      </c>
      <c r="V334" s="468"/>
      <c r="W334" s="327" t="s">
        <v>272</v>
      </c>
      <c r="X334" s="344" t="s">
        <v>291</v>
      </c>
      <c r="Y334" s="474"/>
      <c r="Z334" s="474"/>
      <c r="AA334" s="474"/>
      <c r="AB334" s="474"/>
      <c r="AC334" s="474"/>
      <c r="AD334" s="468"/>
      <c r="AE334" s="327" t="s">
        <v>366</v>
      </c>
      <c r="AF334" s="327" t="s">
        <v>371</v>
      </c>
      <c r="AG334" s="327" t="s">
        <v>378</v>
      </c>
      <c r="AH334" s="344" t="s">
        <v>247</v>
      </c>
      <c r="AI334" s="468"/>
    </row>
    <row r="335" spans="1:68" ht="14.25" customHeight="1" thickTop="1" x14ac:dyDescent="0.2">
      <c r="A335" s="340" t="s">
        <v>488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116</v>
      </c>
      <c r="G335" s="344" t="s">
        <v>143</v>
      </c>
      <c r="H335" s="344" t="s">
        <v>150</v>
      </c>
      <c r="I335" s="344" t="s">
        <v>156</v>
      </c>
      <c r="J335" s="344" t="s">
        <v>164</v>
      </c>
      <c r="K335" s="344" t="s">
        <v>184</v>
      </c>
      <c r="L335" s="344" t="s">
        <v>190</v>
      </c>
      <c r="M335" s="344" t="s">
        <v>210</v>
      </c>
      <c r="N335" s="328"/>
      <c r="O335" s="344" t="s">
        <v>216</v>
      </c>
      <c r="P335" s="344" t="s">
        <v>223</v>
      </c>
      <c r="Q335" s="344" t="s">
        <v>229</v>
      </c>
      <c r="R335" s="344" t="s">
        <v>233</v>
      </c>
      <c r="S335" s="344" t="s">
        <v>236</v>
      </c>
      <c r="T335" s="344" t="s">
        <v>242</v>
      </c>
      <c r="U335" s="344" t="s">
        <v>247</v>
      </c>
      <c r="V335" s="344" t="s">
        <v>251</v>
      </c>
      <c r="W335" s="344" t="s">
        <v>273</v>
      </c>
      <c r="X335" s="344" t="s">
        <v>292</v>
      </c>
      <c r="Y335" s="344" t="s">
        <v>308</v>
      </c>
      <c r="Z335" s="344" t="s">
        <v>318</v>
      </c>
      <c r="AA335" s="344" t="s">
        <v>333</v>
      </c>
      <c r="AB335" s="344" t="s">
        <v>344</v>
      </c>
      <c r="AC335" s="344" t="s">
        <v>349</v>
      </c>
      <c r="AD335" s="344" t="s">
        <v>360</v>
      </c>
      <c r="AE335" s="344" t="s">
        <v>367</v>
      </c>
      <c r="AF335" s="344" t="s">
        <v>372</v>
      </c>
      <c r="AG335" s="344" t="s">
        <v>379</v>
      </c>
      <c r="AH335" s="344" t="s">
        <v>247</v>
      </c>
      <c r="AI335" s="344" t="s">
        <v>474</v>
      </c>
    </row>
    <row r="336" spans="1:68" ht="13.5" customHeight="1" thickBot="1" x14ac:dyDescent="0.25">
      <c r="A336" s="341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8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273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993.59999999999991</v>
      </c>
      <c r="F337" s="46">
        <f>IFERROR(X52*H52,"0")+IFERROR(X56*H56,"0")+IFERROR(X57*H57,"0")+IFERROR(X61*H61,"0")+IFERROR(X65*H65,"0")+IFERROR(X66*H66,"0")+IFERROR(X70*H70,"0")+IFERROR(X71*H71,"0")+IFERROR(X72*H72,"0")</f>
        <v>67.2</v>
      </c>
      <c r="G337" s="46">
        <f>IFERROR(X77*H77,"0")+IFERROR(X78*H78,"0")</f>
        <v>1200</v>
      </c>
      <c r="H337" s="46">
        <f>IFERROR(X83*H83,"0")+IFERROR(X84*H84,"0")</f>
        <v>0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663.59999999999991</v>
      </c>
      <c r="K337" s="46">
        <f>IFERROR(X106*H106,"0")+IFERROR(X107*H107,"0")</f>
        <v>0</v>
      </c>
      <c r="L337" s="46">
        <f>IFERROR(X112*H112,"0")+IFERROR(X113*H113,"0")+IFERROR(X114*H114,"0")+IFERROR(X115*H115,"0")+IFERROR(X116*H116,"0")+IFERROR(X117*H117,"0")+IFERROR(X118*H118,"0")+IFERROR(X122*H122,"0")</f>
        <v>3317.76</v>
      </c>
      <c r="M337" s="46">
        <f>IFERROR(X127*H127,"0")+IFERROR(X128*H128,"0")</f>
        <v>1176</v>
      </c>
      <c r="N337" s="328"/>
      <c r="O337" s="46">
        <f>IFERROR(X133*H133,"0")+IFERROR(X134*H134,"0")</f>
        <v>546</v>
      </c>
      <c r="P337" s="46">
        <f>IFERROR(X139*H139,"0")+IFERROR(X140*H140,"0")</f>
        <v>168</v>
      </c>
      <c r="Q337" s="46">
        <f>IFERROR(X145*H145,"0")</f>
        <v>0</v>
      </c>
      <c r="R337" s="46">
        <f>IFERROR(X150*H150,"0")</f>
        <v>0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0</v>
      </c>
      <c r="W337" s="46">
        <f>IFERROR(X185*H185,"0")+IFERROR(X186*H186,"0")+IFERROR(X187*H187,"0")+IFERROR(X191*H191,"0")</f>
        <v>1218</v>
      </c>
      <c r="X337" s="46">
        <f>IFERROR(X197*H197,"0")+IFERROR(X201*H201,"0")+IFERROR(X202*H202,"0")+IFERROR(X203*H203,"0")+IFERROR(X204*H204,"0")</f>
        <v>100.80000000000001</v>
      </c>
      <c r="Y337" s="46">
        <f>IFERROR(X209*H209,"0")+IFERROR(X210*H210,"0")+IFERROR(X211*H211,"0")</f>
        <v>537.59999999999991</v>
      </c>
      <c r="Z337" s="46">
        <f>IFERROR(X216*H216,"0")+IFERROR(X217*H217,"0")+IFERROR(X218*H218,"0")+IFERROR(X219*H219,"0")+IFERROR(X220*H220,"0")+IFERROR(X221*H221,"0")</f>
        <v>67.199999999999989</v>
      </c>
      <c r="AA337" s="46">
        <f>IFERROR(X226*H226,"0")+IFERROR(X227*H227,"0")+IFERROR(X228*H228,"0")+IFERROR(X229*H229,"0")</f>
        <v>259.2</v>
      </c>
      <c r="AB337" s="46">
        <f>IFERROR(X234*H234,"0")</f>
        <v>0</v>
      </c>
      <c r="AC337" s="46">
        <f>IFERROR(X239*H239,"0")+IFERROR(X243*H243,"0")+IFERROR(X244*H244,"0")+IFERROR(X245*H245,"0")</f>
        <v>0</v>
      </c>
      <c r="AD337" s="46">
        <f>IFERROR(X250*H250,"0")+IFERROR(X251*H251,"0")</f>
        <v>0</v>
      </c>
      <c r="AE337" s="46">
        <f>IFERROR(X257*H257,"0")</f>
        <v>0</v>
      </c>
      <c r="AF337" s="46">
        <f>IFERROR(X263*H263,"0")+IFERROR(X264*H264,"0")</f>
        <v>240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1191.1999999999998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6712.7999999999993</v>
      </c>
      <c r="B340" s="60">
        <f>SUMPRODUCT(--(BB:BB="ПГП"),--(W:W="кор"),H:H,Y:Y)+SUMPRODUCT(--(BB:BB="ПГП"),--(W:W="кг"),Y:Y)</f>
        <v>5642.3600000000015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200,00"/>
        <filter val="1 218,00"/>
        <filter val="100,80"/>
        <filter val="108,00"/>
        <filter val="112,00"/>
        <filter val="12 355,16"/>
        <filter val="12,00"/>
        <filter val="120,00"/>
        <filter val="13 622,12"/>
        <filter val="134,40"/>
        <filter val="14 522,12"/>
        <filter val="14,00"/>
        <filter val="140,00"/>
        <filter val="144,00"/>
        <filter val="154,00"/>
        <filter val="168,00"/>
        <filter val="182,00"/>
        <filter val="2 916,00"/>
        <filter val="201,60"/>
        <filter val="204,00"/>
        <filter val="216,00"/>
        <filter val="224,00"/>
        <filter val="24,00"/>
        <filter val="240,00"/>
        <filter val="259,20"/>
        <filter val="273,00"/>
        <filter val="28,00"/>
        <filter val="3 280,80"/>
        <filter val="36"/>
        <filter val="36,00"/>
        <filter val="36,96"/>
        <filter val="375,20"/>
        <filter val="392,00"/>
        <filter val="406,00"/>
        <filter val="42,00"/>
        <filter val="48,00"/>
        <filter val="480,00"/>
        <filter val="537,60"/>
        <filter val="546,00"/>
        <filter val="56,00"/>
        <filter val="600,00"/>
        <filter val="663,60"/>
        <filter val="67,20"/>
        <filter val="96,00"/>
        <filter val="98,00"/>
        <filter val="993,60"/>
      </filters>
    </filterColumn>
    <filterColumn colId="29" showButton="0"/>
    <filterColumn colId="30" showButton="0"/>
  </autoFilter>
  <mergeCells count="591"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Q6:R6"/>
    <mergeCell ref="A267:Z267"/>
    <mergeCell ref="P134:T134"/>
    <mergeCell ref="P243:T243"/>
    <mergeCell ref="A33:Z33"/>
    <mergeCell ref="A269:Z269"/>
    <mergeCell ref="P23:V23"/>
    <mergeCell ref="D22:E22"/>
    <mergeCell ref="A62:O63"/>
    <mergeCell ref="P227:T227"/>
    <mergeCell ref="P106:T106"/>
    <mergeCell ref="P226:T226"/>
    <mergeCell ref="P120:V120"/>
    <mergeCell ref="P35:T35"/>
    <mergeCell ref="G17:G18"/>
    <mergeCell ref="A207:Z207"/>
    <mergeCell ref="A182:Z182"/>
    <mergeCell ref="H10:M10"/>
    <mergeCell ref="P247:V247"/>
    <mergeCell ref="J9:M9"/>
    <mergeCell ref="A40:Z40"/>
    <mergeCell ref="P30:V30"/>
    <mergeCell ref="A10:C10"/>
    <mergeCell ref="P218:T218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P335:P336"/>
    <mergeCell ref="D318:E318"/>
    <mergeCell ref="P201:T201"/>
    <mergeCell ref="P139:T139"/>
    <mergeCell ref="P114:T114"/>
    <mergeCell ref="D84:E84"/>
    <mergeCell ref="P41:T41"/>
    <mergeCell ref="D155:E155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9:C9"/>
    <mergeCell ref="D202:E202"/>
    <mergeCell ref="P112:T112"/>
    <mergeCell ref="P103:V103"/>
    <mergeCell ref="Q13:R13"/>
    <mergeCell ref="A93:Z93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D203:E203"/>
    <mergeCell ref="P152:V152"/>
    <mergeCell ref="A82:Z82"/>
    <mergeCell ref="D140:E140"/>
    <mergeCell ref="Z335:Z336"/>
    <mergeCell ref="P293:V293"/>
    <mergeCell ref="A190:Z190"/>
    <mergeCell ref="P311:T311"/>
    <mergeCell ref="P320:V32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140:T140"/>
    <mergeCell ref="D219:E219"/>
    <mergeCell ref="A30:O31"/>
    <mergeCell ref="P90:T90"/>
    <mergeCell ref="D204:E204"/>
    <mergeCell ref="P217:T217"/>
    <mergeCell ref="D296:E296"/>
    <mergeCell ref="P275:V275"/>
    <mergeCell ref="A222:O223"/>
    <mergeCell ref="D274:E274"/>
    <mergeCell ref="D245:E245"/>
    <mergeCell ref="D301:E301"/>
    <mergeCell ref="P116:T116"/>
    <mergeCell ref="D122:E122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P228:T228"/>
    <mergeCell ref="D171:E171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105:Z105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P244:T244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  <mergeCell ref="P332:V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