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36F46D-CAD7-44B2-81EA-B5FF27EB01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P494" i="1" s="1"/>
  <c r="BO493" i="1"/>
  <c r="BM493" i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Y491" i="1" s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Y470" i="1" s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4" i="1" s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Y426" i="1" s="1"/>
  <c r="P422" i="1"/>
  <c r="BP421" i="1"/>
  <c r="BO421" i="1"/>
  <c r="BN421" i="1"/>
  <c r="BM421" i="1"/>
  <c r="Z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Y276" i="1" s="1"/>
  <c r="P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Y269" i="1" s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O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3" i="1" s="1"/>
  <c r="X239" i="1"/>
  <c r="X238" i="1"/>
  <c r="BO237" i="1"/>
  <c r="BM237" i="1"/>
  <c r="Y237" i="1"/>
  <c r="BP237" i="1" s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Y205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4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258" i="1" l="1"/>
  <c r="BN258" i="1"/>
  <c r="Z258" i="1"/>
  <c r="BP306" i="1"/>
  <c r="BN306" i="1"/>
  <c r="Z306" i="1"/>
  <c r="BP327" i="1"/>
  <c r="BN327" i="1"/>
  <c r="Z327" i="1"/>
  <c r="BP329" i="1"/>
  <c r="BN329" i="1"/>
  <c r="Z329" i="1"/>
  <c r="BP354" i="1"/>
  <c r="BN354" i="1"/>
  <c r="Z354" i="1"/>
  <c r="BP400" i="1"/>
  <c r="BN400" i="1"/>
  <c r="Z400" i="1"/>
  <c r="BP441" i="1"/>
  <c r="BN441" i="1"/>
  <c r="Z441" i="1"/>
  <c r="BP465" i="1"/>
  <c r="BN465" i="1"/>
  <c r="Z465" i="1"/>
  <c r="BP504" i="1"/>
  <c r="BN504" i="1"/>
  <c r="Z504" i="1"/>
  <c r="BP506" i="1"/>
  <c r="BN506" i="1"/>
  <c r="Z506" i="1"/>
  <c r="X514" i="1"/>
  <c r="Y32" i="1"/>
  <c r="Z42" i="1"/>
  <c r="BN42" i="1"/>
  <c r="D524" i="1"/>
  <c r="Z61" i="1"/>
  <c r="BN61" i="1"/>
  <c r="Y66" i="1"/>
  <c r="Z77" i="1"/>
  <c r="BN77" i="1"/>
  <c r="Y101" i="1"/>
  <c r="Z106" i="1"/>
  <c r="BN106" i="1"/>
  <c r="Z118" i="1"/>
  <c r="BN118" i="1"/>
  <c r="Y123" i="1"/>
  <c r="Z133" i="1"/>
  <c r="BN133" i="1"/>
  <c r="Z154" i="1"/>
  <c r="BN154" i="1"/>
  <c r="Y174" i="1"/>
  <c r="Z170" i="1"/>
  <c r="BN170" i="1"/>
  <c r="Z182" i="1"/>
  <c r="Z183" i="1" s="1"/>
  <c r="BN182" i="1"/>
  <c r="BP182" i="1"/>
  <c r="Y183" i="1"/>
  <c r="Z187" i="1"/>
  <c r="BN187" i="1"/>
  <c r="Y190" i="1"/>
  <c r="Z202" i="1"/>
  <c r="BN202" i="1"/>
  <c r="Z212" i="1"/>
  <c r="BN212" i="1"/>
  <c r="Z227" i="1"/>
  <c r="BN227" i="1"/>
  <c r="BP246" i="1"/>
  <c r="BN246" i="1"/>
  <c r="BP247" i="1"/>
  <c r="BN247" i="1"/>
  <c r="Z247" i="1"/>
  <c r="P524" i="1"/>
  <c r="Y281" i="1"/>
  <c r="BP280" i="1"/>
  <c r="BN280" i="1"/>
  <c r="Z280" i="1"/>
  <c r="Z281" i="1" s="1"/>
  <c r="Y286" i="1"/>
  <c r="Y285" i="1"/>
  <c r="BP284" i="1"/>
  <c r="BN284" i="1"/>
  <c r="Z284" i="1"/>
  <c r="Z285" i="1" s="1"/>
  <c r="Q524" i="1"/>
  <c r="Y290" i="1"/>
  <c r="BP289" i="1"/>
  <c r="BN289" i="1"/>
  <c r="Z289" i="1"/>
  <c r="Z290" i="1" s="1"/>
  <c r="BP294" i="1"/>
  <c r="BN294" i="1"/>
  <c r="Z294" i="1"/>
  <c r="BP322" i="1"/>
  <c r="BN322" i="1"/>
  <c r="Z322" i="1"/>
  <c r="BP328" i="1"/>
  <c r="BN328" i="1"/>
  <c r="Z328" i="1"/>
  <c r="BP342" i="1"/>
  <c r="BN342" i="1"/>
  <c r="Z342" i="1"/>
  <c r="Y372" i="1"/>
  <c r="Y371" i="1"/>
  <c r="BP370" i="1"/>
  <c r="BN370" i="1"/>
  <c r="Z370" i="1"/>
  <c r="Z371" i="1" s="1"/>
  <c r="BP375" i="1"/>
  <c r="BN375" i="1"/>
  <c r="Z375" i="1"/>
  <c r="BP410" i="1"/>
  <c r="BN410" i="1"/>
  <c r="Z410" i="1"/>
  <c r="BP449" i="1"/>
  <c r="BN449" i="1"/>
  <c r="Z449" i="1"/>
  <c r="Y508" i="1"/>
  <c r="Y507" i="1"/>
  <c r="BP503" i="1"/>
  <c r="BN503" i="1"/>
  <c r="Z503" i="1"/>
  <c r="BP505" i="1"/>
  <c r="BN505" i="1"/>
  <c r="Z505" i="1"/>
  <c r="Y252" i="1"/>
  <c r="Y301" i="1"/>
  <c r="Y332" i="1"/>
  <c r="Y345" i="1"/>
  <c r="Y413" i="1"/>
  <c r="W524" i="1"/>
  <c r="Z22" i="1"/>
  <c r="Z23" i="1" s="1"/>
  <c r="BN22" i="1"/>
  <c r="BP22" i="1"/>
  <c r="Z26" i="1"/>
  <c r="BN26" i="1"/>
  <c r="BP26" i="1"/>
  <c r="Y33" i="1"/>
  <c r="Z30" i="1"/>
  <c r="BN30" i="1"/>
  <c r="C524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4" i="1"/>
  <c r="Z108" i="1"/>
  <c r="BN108" i="1"/>
  <c r="Y116" i="1"/>
  <c r="Z114" i="1"/>
  <c r="BN114" i="1"/>
  <c r="Y124" i="1"/>
  <c r="Z120" i="1"/>
  <c r="BN120" i="1"/>
  <c r="Z126" i="1"/>
  <c r="BN126" i="1"/>
  <c r="BP126" i="1"/>
  <c r="Y129" i="1"/>
  <c r="G524" i="1"/>
  <c r="Z137" i="1"/>
  <c r="BN137" i="1"/>
  <c r="BP137" i="1"/>
  <c r="Y140" i="1"/>
  <c r="Z148" i="1"/>
  <c r="Z149" i="1" s="1"/>
  <c r="BN148" i="1"/>
  <c r="BP148" i="1"/>
  <c r="Z152" i="1"/>
  <c r="BN152" i="1"/>
  <c r="BP152" i="1"/>
  <c r="Y155" i="1"/>
  <c r="Z160" i="1"/>
  <c r="Z161" i="1" s="1"/>
  <c r="BN160" i="1"/>
  <c r="BP160" i="1"/>
  <c r="Z164" i="1"/>
  <c r="BN164" i="1"/>
  <c r="BP164" i="1"/>
  <c r="Y173" i="1"/>
  <c r="Z168" i="1"/>
  <c r="BN168" i="1"/>
  <c r="Z172" i="1"/>
  <c r="BN172" i="1"/>
  <c r="Y180" i="1"/>
  <c r="Z178" i="1"/>
  <c r="BN178" i="1"/>
  <c r="Z193" i="1"/>
  <c r="BN193" i="1"/>
  <c r="Z200" i="1"/>
  <c r="BN200" i="1"/>
  <c r="Z204" i="1"/>
  <c r="BN204" i="1"/>
  <c r="Z210" i="1"/>
  <c r="BN210" i="1"/>
  <c r="Z214" i="1"/>
  <c r="BN214" i="1"/>
  <c r="Z220" i="1"/>
  <c r="BN220" i="1"/>
  <c r="BP220" i="1"/>
  <c r="Y223" i="1"/>
  <c r="K524" i="1"/>
  <c r="Z229" i="1"/>
  <c r="BN229" i="1"/>
  <c r="Z237" i="1"/>
  <c r="BN237" i="1"/>
  <c r="Z242" i="1"/>
  <c r="BN242" i="1"/>
  <c r="Y253" i="1"/>
  <c r="Z249" i="1"/>
  <c r="BN249" i="1"/>
  <c r="Z256" i="1"/>
  <c r="BN256" i="1"/>
  <c r="Y261" i="1"/>
  <c r="Z260" i="1"/>
  <c r="BN260" i="1"/>
  <c r="Z267" i="1"/>
  <c r="BN267" i="1"/>
  <c r="Z268" i="1"/>
  <c r="BN268" i="1"/>
  <c r="BP275" i="1"/>
  <c r="BN275" i="1"/>
  <c r="Z275" i="1"/>
  <c r="Y311" i="1"/>
  <c r="BP304" i="1"/>
  <c r="BN304" i="1"/>
  <c r="Z304" i="1"/>
  <c r="BP316" i="1"/>
  <c r="BN316" i="1"/>
  <c r="Z316" i="1"/>
  <c r="BP337" i="1"/>
  <c r="BN337" i="1"/>
  <c r="Z337" i="1"/>
  <c r="BP352" i="1"/>
  <c r="BN352" i="1"/>
  <c r="Z352" i="1"/>
  <c r="BP366" i="1"/>
  <c r="BN366" i="1"/>
  <c r="Z366" i="1"/>
  <c r="BP296" i="1"/>
  <c r="BN296" i="1"/>
  <c r="Z296" i="1"/>
  <c r="BP308" i="1"/>
  <c r="BN308" i="1"/>
  <c r="Z308" i="1"/>
  <c r="BP331" i="1"/>
  <c r="BN331" i="1"/>
  <c r="Z331" i="1"/>
  <c r="BP344" i="1"/>
  <c r="BN344" i="1"/>
  <c r="Z344" i="1"/>
  <c r="BP356" i="1"/>
  <c r="BN356" i="1"/>
  <c r="Z356" i="1"/>
  <c r="Y319" i="1"/>
  <c r="Y325" i="1"/>
  <c r="Y333" i="1"/>
  <c r="Y339" i="1"/>
  <c r="Y362" i="1"/>
  <c r="Z377" i="1"/>
  <c r="BN377" i="1"/>
  <c r="Z378" i="1"/>
  <c r="BN378" i="1"/>
  <c r="Y388" i="1"/>
  <c r="Z398" i="1"/>
  <c r="BN398" i="1"/>
  <c r="Z402" i="1"/>
  <c r="BN402" i="1"/>
  <c r="Z406" i="1"/>
  <c r="BN406" i="1"/>
  <c r="Y412" i="1"/>
  <c r="Z417" i="1"/>
  <c r="BN417" i="1"/>
  <c r="Y425" i="1"/>
  <c r="Z423" i="1"/>
  <c r="BN423" i="1"/>
  <c r="Y454" i="1"/>
  <c r="Z443" i="1"/>
  <c r="BN443" i="1"/>
  <c r="Z447" i="1"/>
  <c r="BN447" i="1"/>
  <c r="Z451" i="1"/>
  <c r="BN451" i="1"/>
  <c r="Z463" i="1"/>
  <c r="BN463" i="1"/>
  <c r="Z467" i="1"/>
  <c r="BN467" i="1"/>
  <c r="Z493" i="1"/>
  <c r="BN493" i="1"/>
  <c r="BP493" i="1"/>
  <c r="Z494" i="1"/>
  <c r="BN494" i="1"/>
  <c r="Y495" i="1"/>
  <c r="F9" i="1"/>
  <c r="J9" i="1"/>
  <c r="F10" i="1"/>
  <c r="B524" i="1"/>
  <c r="X515" i="1"/>
  <c r="X516" i="1"/>
  <c r="X518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4" i="1"/>
  <c r="Y150" i="1"/>
  <c r="Z153" i="1"/>
  <c r="Z155" i="1" s="1"/>
  <c r="BN153" i="1"/>
  <c r="BP153" i="1"/>
  <c r="I524" i="1"/>
  <c r="Y162" i="1"/>
  <c r="Z165" i="1"/>
  <c r="BN165" i="1"/>
  <c r="BP165" i="1"/>
  <c r="Z167" i="1"/>
  <c r="BN167" i="1"/>
  <c r="Z169" i="1"/>
  <c r="BN169" i="1"/>
  <c r="Z171" i="1"/>
  <c r="BN171" i="1"/>
  <c r="Z177" i="1"/>
  <c r="Z179" i="1" s="1"/>
  <c r="BN177" i="1"/>
  <c r="BP177" i="1"/>
  <c r="J524" i="1"/>
  <c r="Z188" i="1"/>
  <c r="BN188" i="1"/>
  <c r="BP188" i="1"/>
  <c r="Y189" i="1"/>
  <c r="Z192" i="1"/>
  <c r="Z194" i="1" s="1"/>
  <c r="BN192" i="1"/>
  <c r="BP192" i="1"/>
  <c r="Y195" i="1"/>
  <c r="Y206" i="1"/>
  <c r="Z198" i="1"/>
  <c r="BN198" i="1"/>
  <c r="BP198" i="1"/>
  <c r="BP199" i="1"/>
  <c r="BN199" i="1"/>
  <c r="Z199" i="1"/>
  <c r="BP203" i="1"/>
  <c r="BN203" i="1"/>
  <c r="Z203" i="1"/>
  <c r="Y218" i="1"/>
  <c r="BP211" i="1"/>
  <c r="BN211" i="1"/>
  <c r="Z211" i="1"/>
  <c r="H9" i="1"/>
  <c r="Y45" i="1"/>
  <c r="Y58" i="1"/>
  <c r="Y93" i="1"/>
  <c r="Y109" i="1"/>
  <c r="Y134" i="1"/>
  <c r="BP201" i="1"/>
  <c r="BN201" i="1"/>
  <c r="Z201" i="1"/>
  <c r="Y217" i="1"/>
  <c r="BP209" i="1"/>
  <c r="BN209" i="1"/>
  <c r="Z209" i="1"/>
  <c r="BP213" i="1"/>
  <c r="BN213" i="1"/>
  <c r="Z213" i="1"/>
  <c r="Z215" i="1"/>
  <c r="BN215" i="1"/>
  <c r="Z221" i="1"/>
  <c r="Z222" i="1" s="1"/>
  <c r="BN221" i="1"/>
  <c r="BP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BN248" i="1"/>
  <c r="BP248" i="1"/>
  <c r="Z250" i="1"/>
  <c r="BN250" i="1"/>
  <c r="L524" i="1"/>
  <c r="Z257" i="1"/>
  <c r="BN257" i="1"/>
  <c r="BP257" i="1"/>
  <c r="Z259" i="1"/>
  <c r="BN259" i="1"/>
  <c r="Y262" i="1"/>
  <c r="M524" i="1"/>
  <c r="Z266" i="1"/>
  <c r="BN266" i="1"/>
  <c r="BP266" i="1"/>
  <c r="Y270" i="1"/>
  <c r="O524" i="1"/>
  <c r="Z274" i="1"/>
  <c r="Z276" i="1" s="1"/>
  <c r="BN274" i="1"/>
  <c r="BP274" i="1"/>
  <c r="Y277" i="1"/>
  <c r="Y282" i="1"/>
  <c r="Y291" i="1"/>
  <c r="R524" i="1"/>
  <c r="Z295" i="1"/>
  <c r="BN295" i="1"/>
  <c r="BP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Y310" i="1"/>
  <c r="Z313" i="1"/>
  <c r="BN313" i="1"/>
  <c r="BP313" i="1"/>
  <c r="Z315" i="1"/>
  <c r="BN315" i="1"/>
  <c r="Z317" i="1"/>
  <c r="BN317" i="1"/>
  <c r="Y318" i="1"/>
  <c r="Z321" i="1"/>
  <c r="BN321" i="1"/>
  <c r="BP321" i="1"/>
  <c r="Z323" i="1"/>
  <c r="BN323" i="1"/>
  <c r="Y324" i="1"/>
  <c r="Z330" i="1"/>
  <c r="BN330" i="1"/>
  <c r="BP330" i="1"/>
  <c r="Z336" i="1"/>
  <c r="Z338" i="1" s="1"/>
  <c r="BN336" i="1"/>
  <c r="BP336" i="1"/>
  <c r="S524" i="1"/>
  <c r="Z343" i="1"/>
  <c r="Z345" i="1" s="1"/>
  <c r="BN343" i="1"/>
  <c r="BP343" i="1"/>
  <c r="Y346" i="1"/>
  <c r="T524" i="1"/>
  <c r="Z351" i="1"/>
  <c r="BN351" i="1"/>
  <c r="Z353" i="1"/>
  <c r="BN353" i="1"/>
  <c r="Z355" i="1"/>
  <c r="BN355" i="1"/>
  <c r="Y358" i="1"/>
  <c r="Z361" i="1"/>
  <c r="Z362" i="1" s="1"/>
  <c r="BN361" i="1"/>
  <c r="BP361" i="1"/>
  <c r="Z365" i="1"/>
  <c r="BN365" i="1"/>
  <c r="BP365" i="1"/>
  <c r="Y368" i="1"/>
  <c r="U524" i="1"/>
  <c r="Y380" i="1"/>
  <c r="Z376" i="1"/>
  <c r="BN376" i="1"/>
  <c r="BP399" i="1"/>
  <c r="BN399" i="1"/>
  <c r="Z399" i="1"/>
  <c r="Y234" i="1"/>
  <c r="Y357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7" i="1"/>
  <c r="Y408" i="1"/>
  <c r="BP397" i="1"/>
  <c r="BN397" i="1"/>
  <c r="Z397" i="1"/>
  <c r="Z401" i="1"/>
  <c r="BN401" i="1"/>
  <c r="Z403" i="1"/>
  <c r="BN403" i="1"/>
  <c r="Z405" i="1"/>
  <c r="BN405" i="1"/>
  <c r="Z411" i="1"/>
  <c r="Z412" i="1" s="1"/>
  <c r="BN411" i="1"/>
  <c r="BP411" i="1"/>
  <c r="Z416" i="1"/>
  <c r="Z418" i="1" s="1"/>
  <c r="BN416" i="1"/>
  <c r="BP416" i="1"/>
  <c r="Y419" i="1"/>
  <c r="Z422" i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BP440" i="1"/>
  <c r="Z442" i="1"/>
  <c r="BN442" i="1"/>
  <c r="Z444" i="1"/>
  <c r="BN444" i="1"/>
  <c r="Z446" i="1"/>
  <c r="BN446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7" i="1"/>
  <c r="BN487" i="1"/>
  <c r="Z487" i="1"/>
  <c r="BP489" i="1"/>
  <c r="BN489" i="1"/>
  <c r="Z489" i="1"/>
  <c r="Y500" i="1"/>
  <c r="BP498" i="1"/>
  <c r="BN498" i="1"/>
  <c r="Z498" i="1"/>
  <c r="Y524" i="1"/>
  <c r="Y418" i="1"/>
  <c r="Y431" i="1"/>
  <c r="Z524" i="1"/>
  <c r="Y453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BP466" i="1"/>
  <c r="BN466" i="1"/>
  <c r="Z466" i="1"/>
  <c r="BP474" i="1"/>
  <c r="BN474" i="1"/>
  <c r="Z474" i="1"/>
  <c r="Y476" i="1"/>
  <c r="Y490" i="1"/>
  <c r="BP486" i="1"/>
  <c r="BN486" i="1"/>
  <c r="Z486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AA524" i="1"/>
  <c r="Z379" i="1" l="1"/>
  <c r="Z367" i="1"/>
  <c r="Z357" i="1"/>
  <c r="Z332" i="1"/>
  <c r="Z300" i="1"/>
  <c r="Z269" i="1"/>
  <c r="Z217" i="1"/>
  <c r="Z205" i="1"/>
  <c r="Z189" i="1"/>
  <c r="Z115" i="1"/>
  <c r="Z109" i="1"/>
  <c r="Z80" i="1"/>
  <c r="Z71" i="1"/>
  <c r="Z32" i="1"/>
  <c r="Z495" i="1"/>
  <c r="Z507" i="1"/>
  <c r="Y516" i="1"/>
  <c r="Y515" i="1"/>
  <c r="Z469" i="1"/>
  <c r="Z500" i="1"/>
  <c r="Z459" i="1"/>
  <c r="Z425" i="1"/>
  <c r="Z407" i="1"/>
  <c r="Z261" i="1"/>
  <c r="Z252" i="1"/>
  <c r="Z233" i="1"/>
  <c r="Z173" i="1"/>
  <c r="Z123" i="1"/>
  <c r="Z101" i="1"/>
  <c r="Z65" i="1"/>
  <c r="Y518" i="1"/>
  <c r="Y517" i="1"/>
  <c r="Z475" i="1"/>
  <c r="X517" i="1"/>
  <c r="Z490" i="1"/>
  <c r="Z453" i="1"/>
  <c r="Z324" i="1"/>
  <c r="Z318" i="1"/>
  <c r="Z310" i="1"/>
  <c r="Z92" i="1"/>
  <c r="Z58" i="1"/>
  <c r="Z44" i="1"/>
  <c r="Y514" i="1"/>
  <c r="Z519" i="1" l="1"/>
</calcChain>
</file>

<file path=xl/sharedStrings.xml><?xml version="1.0" encoding="utf-8"?>
<sst xmlns="http://schemas.openxmlformats.org/spreadsheetml/2006/main" count="2309" uniqueCount="818">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</sst>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58"/>
      <c r="P5" s="24" t="s">
        <v>10</v>
      </c>
      <c r="Q5" s="892">
        <v>45821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Пятница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20</v>
      </c>
      <c r="Q8" s="713">
        <v>0.375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21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81"/>
      <c r="R10" s="782"/>
      <c r="U10" s="24" t="s">
        <v>23</v>
      </c>
      <c r="V10" s="628" t="s">
        <v>24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1"/>
      <c r="R11" s="712"/>
      <c r="U11" s="24" t="s">
        <v>27</v>
      </c>
      <c r="V11" s="854" t="s">
        <v>28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30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32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61</v>
      </c>
      <c r="V18" s="67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85"/>
      <c r="R22" s="585"/>
      <c r="S22" s="585"/>
      <c r="T22" s="586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70</v>
      </c>
      <c r="X41" s="575">
        <v>200</v>
      </c>
      <c r="Y41" s="576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7">
        <v>4607091385687</v>
      </c>
      <c r="E42" s="588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4"/>
      <c r="V42" s="34"/>
      <c r="W42" s="35" t="s">
        <v>70</v>
      </c>
      <c r="X42" s="575">
        <v>200</v>
      </c>
      <c r="Y42" s="576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7">
        <v>4680115882539</v>
      </c>
      <c r="E43" s="588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37" t="s">
        <v>73</v>
      </c>
      <c r="X44" s="577">
        <f>IFERROR(X41/H41,"0")+IFERROR(X42/H42,"0")+IFERROR(X43/H43,"0")</f>
        <v>68.518518518518519</v>
      </c>
      <c r="Y44" s="577">
        <f>IFERROR(Y41/H41,"0")+IFERROR(Y42/H42,"0")+IFERROR(Y43/H43,"0")</f>
        <v>69</v>
      </c>
      <c r="Z44" s="577">
        <f>IFERROR(IF(Z41="",0,Z41),"0")+IFERROR(IF(Z42="",0,Z42),"0")+IFERROR(IF(Z43="",0,Z43),"0")</f>
        <v>0.81162000000000001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37" t="s">
        <v>70</v>
      </c>
      <c r="X45" s="577">
        <f>IFERROR(SUM(X41:X43),"0")</f>
        <v>400</v>
      </c>
      <c r="Y45" s="577">
        <f>IFERROR(SUM(Y41:Y43),"0")</f>
        <v>405.20000000000005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70</v>
      </c>
      <c r="X53" s="575">
        <v>200</v>
      </c>
      <c r="Y53" s="576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70</v>
      </c>
      <c r="X57" s="575">
        <v>225</v>
      </c>
      <c r="Y57" s="576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37" t="s">
        <v>73</v>
      </c>
      <c r="X58" s="577">
        <f>IFERROR(X52/H52,"0")+IFERROR(X53/H53,"0")+IFERROR(X54/H54,"0")+IFERROR(X55/H55,"0")+IFERROR(X56/H56,"0")+IFERROR(X57/H57,"0")</f>
        <v>68.518518518518519</v>
      </c>
      <c r="Y58" s="577">
        <f>IFERROR(Y52/H52,"0")+IFERROR(Y53/H53,"0")+IFERROR(Y54/H54,"0")+IFERROR(Y55/H55,"0")+IFERROR(Y56/H56,"0")+IFERROR(Y57/H57,"0")</f>
        <v>69</v>
      </c>
      <c r="Z58" s="577">
        <f>IFERROR(IF(Z52="",0,Z52),"0")+IFERROR(IF(Z53="",0,Z53),"0")+IFERROR(IF(Z54="",0,Z54),"0")+IFERROR(IF(Z55="",0,Z55),"0")+IFERROR(IF(Z56="",0,Z56),"0")+IFERROR(IF(Z57="",0,Z57),"0")</f>
        <v>0.81162000000000001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37" t="s">
        <v>70</v>
      </c>
      <c r="X59" s="577">
        <f>IFERROR(SUM(X52:X57),"0")</f>
        <v>425</v>
      </c>
      <c r="Y59" s="577">
        <f>IFERROR(SUM(Y52:Y57),"0")</f>
        <v>430.20000000000005</v>
      </c>
      <c r="Z59" s="37"/>
      <c r="AA59" s="578"/>
      <c r="AB59" s="578"/>
      <c r="AC59" s="578"/>
    </row>
    <row r="60" spans="1:68" ht="14.25" hidden="1" customHeight="1" x14ac:dyDescent="0.25">
      <c r="A60" s="582" t="s">
        <v>137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70</v>
      </c>
      <c r="X61" s="575">
        <v>50</v>
      </c>
      <c r="Y61" s="576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70</v>
      </c>
      <c r="X64" s="575">
        <v>135</v>
      </c>
      <c r="Y64" s="576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37" t="s">
        <v>73</v>
      </c>
      <c r="X65" s="577">
        <f>IFERROR(X61/H61,"0")+IFERROR(X62/H62,"0")+IFERROR(X63/H63,"0")+IFERROR(X64/H64,"0")</f>
        <v>54.629629629629633</v>
      </c>
      <c r="Y65" s="577">
        <f>IFERROR(Y61/H61,"0")+IFERROR(Y62/H62,"0")+IFERROR(Y63/H63,"0")+IFERROR(Y64/H64,"0")</f>
        <v>55</v>
      </c>
      <c r="Z65" s="577">
        <f>IFERROR(IF(Z61="",0,Z61),"0")+IFERROR(IF(Z62="",0,Z62),"0")+IFERROR(IF(Z63="",0,Z63),"0")+IFERROR(IF(Z64="",0,Z64),"0")</f>
        <v>0.4204</v>
      </c>
      <c r="AA65" s="578"/>
      <c r="AB65" s="578"/>
      <c r="AC65" s="578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37" t="s">
        <v>70</v>
      </c>
      <c r="X66" s="577">
        <f>IFERROR(SUM(X61:X64),"0")</f>
        <v>185</v>
      </c>
      <c r="Y66" s="577">
        <f>IFERROR(SUM(Y61:Y64),"0")</f>
        <v>189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172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179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70</v>
      </c>
      <c r="X89" s="575">
        <v>150</v>
      </c>
      <c r="Y89" s="576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70</v>
      </c>
      <c r="X91" s="575">
        <v>180</v>
      </c>
      <c r="Y91" s="576">
        <f>IFERROR(IF(X91="",0,CEILING((X91/$H91),1)*$H91),"")</f>
        <v>180</v>
      </c>
      <c r="Z91" s="36">
        <f>IFERROR(IF(Y91=0,"",ROUNDUP(Y91/H91,0)*0.00902),"")</f>
        <v>0.36080000000000001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188.39999999999998</v>
      </c>
      <c r="BN91" s="64">
        <f>IFERROR(Y91*I91/H91,"0")</f>
        <v>188.39999999999998</v>
      </c>
      <c r="BO91" s="64">
        <f>IFERROR(1/J91*(X91/H91),"0")</f>
        <v>0.30303030303030304</v>
      </c>
      <c r="BP91" s="64">
        <f>IFERROR(1/J91*(Y91/H91),"0")</f>
        <v>0.30303030303030304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37" t="s">
        <v>73</v>
      </c>
      <c r="X92" s="577">
        <f>IFERROR(X89/H89,"0")+IFERROR(X90/H90,"0")+IFERROR(X91/H91,"0")</f>
        <v>53.888888888888886</v>
      </c>
      <c r="Y92" s="577">
        <f>IFERROR(Y89/H89,"0")+IFERROR(Y90/H90,"0")+IFERROR(Y91/H91,"0")</f>
        <v>54</v>
      </c>
      <c r="Z92" s="577">
        <f>IFERROR(IF(Z89="",0,Z89),"0")+IFERROR(IF(Z90="",0,Z90),"0")+IFERROR(IF(Z91="",0,Z91),"0")</f>
        <v>0.62651999999999997</v>
      </c>
      <c r="AA92" s="578"/>
      <c r="AB92" s="578"/>
      <c r="AC92" s="578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37" t="s">
        <v>70</v>
      </c>
      <c r="X93" s="577">
        <f>IFERROR(SUM(X89:X91),"0")</f>
        <v>330</v>
      </c>
      <c r="Y93" s="577">
        <f>IFERROR(SUM(Y89:Y91),"0")</f>
        <v>331.20000000000005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5" t="s">
        <v>189</v>
      </c>
      <c r="Q95" s="585"/>
      <c r="R95" s="585"/>
      <c r="S95" s="585"/>
      <c r="T95" s="586"/>
      <c r="U95" s="34"/>
      <c r="V95" s="34"/>
      <c r="W95" s="35" t="s">
        <v>70</v>
      </c>
      <c r="X95" s="575">
        <v>350</v>
      </c>
      <c r="Y95" s="576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197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37" t="s">
        <v>73</v>
      </c>
      <c r="X101" s="577">
        <f>IFERROR(X95/H95,"0")+IFERROR(X96/H96,"0")+IFERROR(X97/H97,"0")+IFERROR(X98/H98,"0")+IFERROR(X99/H99,"0")+IFERROR(X100/H100,"0")</f>
        <v>43.20987654320988</v>
      </c>
      <c r="Y101" s="577">
        <f>IFERROR(Y95/H95,"0")+IFERROR(Y96/H96,"0")+IFERROR(Y97/H97,"0")+IFERROR(Y98/H98,"0")+IFERROR(Y99/H99,"0")+IFERROR(Y100/H100,"0")</f>
        <v>44</v>
      </c>
      <c r="Z101" s="577">
        <f>IFERROR(IF(Z95="",0,Z95),"0")+IFERROR(IF(Z96="",0,Z96),"0")+IFERROR(IF(Z97="",0,Z97),"0")+IFERROR(IF(Z98="",0,Z98),"0")+IFERROR(IF(Z99="",0,Z99),"0")+IFERROR(IF(Z100="",0,Z100),"0")</f>
        <v>0.83511999999999997</v>
      </c>
      <c r="AA101" s="578"/>
      <c r="AB101" s="578"/>
      <c r="AC101" s="578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37" t="s">
        <v>70</v>
      </c>
      <c r="X102" s="577">
        <f>IFERROR(SUM(X95:X100),"0")</f>
        <v>350</v>
      </c>
      <c r="Y102" s="577">
        <f>IFERROR(SUM(Y95:Y100),"0")</f>
        <v>356.4</v>
      </c>
      <c r="Z102" s="37"/>
      <c r="AA102" s="578"/>
      <c r="AB102" s="578"/>
      <c r="AC102" s="578"/>
    </row>
    <row r="103" spans="1:68" ht="16.5" hidden="1" customHeight="1" x14ac:dyDescent="0.25">
      <c r="A103" s="641" t="s">
        <v>202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70</v>
      </c>
      <c r="X105" s="575">
        <v>80</v>
      </c>
      <c r="Y105" s="576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83.222222222222214</v>
      </c>
      <c r="BN105" s="64">
        <f>IFERROR(Y105*I105/H105,"0")</f>
        <v>89.88</v>
      </c>
      <c r="BO105" s="64">
        <f>IFERROR(1/J105*(X105/H105),"0")</f>
        <v>0.11574074074074073</v>
      </c>
      <c r="BP105" s="64">
        <f>IFERROR(1/J105*(Y105/H105),"0")</f>
        <v>0.125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70</v>
      </c>
      <c r="X107" s="575">
        <v>675</v>
      </c>
      <c r="Y107" s="576">
        <f>IFERROR(IF(X107="",0,CEILING((X107/$H107),1)*$H107),"")</f>
        <v>675</v>
      </c>
      <c r="Z107" s="36">
        <f>IFERROR(IF(Y107=0,"",ROUNDUP(Y107/H107,0)*0.00902),"")</f>
        <v>1.353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706.5</v>
      </c>
      <c r="BN107" s="64">
        <f>IFERROR(Y107*I107/H107,"0")</f>
        <v>706.5</v>
      </c>
      <c r="BO107" s="64">
        <f>IFERROR(1/J107*(X107/H107),"0")</f>
        <v>1.1363636363636365</v>
      </c>
      <c r="BP107" s="64">
        <f>IFERROR(1/J107*(Y107/H107),"0")</f>
        <v>1.1363636363636365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37" t="s">
        <v>73</v>
      </c>
      <c r="X109" s="577">
        <f>IFERROR(X105/H105,"0")+IFERROR(X106/H106,"0")+IFERROR(X107/H107,"0")+IFERROR(X108/H108,"0")</f>
        <v>157.40740740740742</v>
      </c>
      <c r="Y109" s="577">
        <f>IFERROR(Y105/H105,"0")+IFERROR(Y106/H106,"0")+IFERROR(Y107/H107,"0")+IFERROR(Y108/H108,"0")</f>
        <v>158</v>
      </c>
      <c r="Z109" s="577">
        <f>IFERROR(IF(Z105="",0,Z105),"0")+IFERROR(IF(Z106="",0,Z106),"0")+IFERROR(IF(Z107="",0,Z107),"0")+IFERROR(IF(Z108="",0,Z108),"0")</f>
        <v>1.50484</v>
      </c>
      <c r="AA109" s="578"/>
      <c r="AB109" s="578"/>
      <c r="AC109" s="578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37" t="s">
        <v>70</v>
      </c>
      <c r="X110" s="577">
        <f>IFERROR(SUM(X105:X108),"0")</f>
        <v>755</v>
      </c>
      <c r="Y110" s="577">
        <f>IFERROR(SUM(Y105:Y108),"0")</f>
        <v>761.4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137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4"/>
      <c r="V119" s="34"/>
      <c r="W119" s="35" t="s">
        <v>70</v>
      </c>
      <c r="X119" s="575">
        <v>700</v>
      </c>
      <c r="Y119" s="576">
        <f>IFERROR(IF(X119="",0,CEILING((X119/$H119),1)*$H119),"")</f>
        <v>704.69999999999993</v>
      </c>
      <c r="Z119" s="36">
        <f>IFERROR(IF(Y119=0,"",ROUNDUP(Y119/H119,0)*0.01898),"")</f>
        <v>1.65126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744.33333333333326</v>
      </c>
      <c r="BN119" s="64">
        <f>IFERROR(Y119*I119/H119,"0")</f>
        <v>749.33100000000002</v>
      </c>
      <c r="BO119" s="64">
        <f>IFERROR(1/J119*(X119/H119),"0")</f>
        <v>1.3503086419753088</v>
      </c>
      <c r="BP119" s="64">
        <f>IFERROR(1/J119*(Y119/H119),"0")</f>
        <v>1.359375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70</v>
      </c>
      <c r="X121" s="575">
        <v>135</v>
      </c>
      <c r="Y121" s="576">
        <f>IFERROR(IF(X121="",0,CEILING((X121/$H121),1)*$H121),"")</f>
        <v>135</v>
      </c>
      <c r="Z121" s="36">
        <f>IFERROR(IF(Y121=0,"",ROUNDUP(Y121/H121,0)*0.00651),"")</f>
        <v>0.32550000000000001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147.6</v>
      </c>
      <c r="BN121" s="64">
        <f>IFERROR(Y121*I121/H121,"0")</f>
        <v>147.6</v>
      </c>
      <c r="BO121" s="64">
        <f>IFERROR(1/J121*(X121/H121),"0")</f>
        <v>0.27472527472527475</v>
      </c>
      <c r="BP121" s="64">
        <f>IFERROR(1/J121*(Y121/H121),"0")</f>
        <v>0.27472527472527475</v>
      </c>
    </row>
    <row r="122" spans="1:68" ht="16.5" hidden="1" customHeight="1" x14ac:dyDescent="0.25">
      <c r="A122" s="54" t="s">
        <v>228</v>
      </c>
      <c r="B122" s="54" t="s">
        <v>229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37" t="s">
        <v>73</v>
      </c>
      <c r="X123" s="577">
        <f>IFERROR(X118/H118,"0")+IFERROR(X119/H119,"0")+IFERROR(X120/H120,"0")+IFERROR(X121/H121,"0")+IFERROR(X122/H122,"0")</f>
        <v>136.41975308641975</v>
      </c>
      <c r="Y123" s="577">
        <f>IFERROR(Y118/H118,"0")+IFERROR(Y119/H119,"0")+IFERROR(Y120/H120,"0")+IFERROR(Y121/H121,"0")+IFERROR(Y122/H122,"0")</f>
        <v>137</v>
      </c>
      <c r="Z123" s="577">
        <f>IFERROR(IF(Z118="",0,Z118),"0")+IFERROR(IF(Z119="",0,Z119),"0")+IFERROR(IF(Z120="",0,Z120),"0")+IFERROR(IF(Z121="",0,Z121),"0")+IFERROR(IF(Z122="",0,Z122),"0")</f>
        <v>1.9767600000000001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37" t="s">
        <v>70</v>
      </c>
      <c r="X124" s="577">
        <f>IFERROR(SUM(X118:X122),"0")</f>
        <v>835</v>
      </c>
      <c r="Y124" s="577">
        <f>IFERROR(SUM(Y118:Y122),"0")</f>
        <v>839.69999999999993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172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70</v>
      </c>
      <c r="X127" s="575">
        <v>16.5</v>
      </c>
      <c r="Y127" s="576">
        <f>IFERROR(IF(X127="",0,CEILING((X127/$H127),1)*$H127),"")</f>
        <v>17.82</v>
      </c>
      <c r="Z127" s="36">
        <f>IFERROR(IF(Y127=0,"",ROUNDUP(Y127/H127,0)*0.00651),"")</f>
        <v>5.8590000000000003E-2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18.649999999999999</v>
      </c>
      <c r="BN127" s="64">
        <f>IFERROR(Y127*I127/H127,"0")</f>
        <v>20.141999999999999</v>
      </c>
      <c r="BO127" s="64">
        <f>IFERROR(1/J127*(X127/H127),"0")</f>
        <v>4.5787545787545791E-2</v>
      </c>
      <c r="BP127" s="64">
        <f>IFERROR(1/J127*(Y127/H127),"0")</f>
        <v>4.9450549450549455E-2</v>
      </c>
    </row>
    <row r="128" spans="1:68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77">
        <f>IFERROR(X126/H126,"0")+IFERROR(X127/H127,"0")</f>
        <v>8.3333333333333339</v>
      </c>
      <c r="Y128" s="577">
        <f>IFERROR(Y126/H126,"0")+IFERROR(Y127/H127,"0")</f>
        <v>9</v>
      </c>
      <c r="Z128" s="577">
        <f>IFERROR(IF(Z126="",0,Z126),"0")+IFERROR(IF(Z127="",0,Z127),"0")</f>
        <v>5.8590000000000003E-2</v>
      </c>
      <c r="AA128" s="578"/>
      <c r="AB128" s="578"/>
      <c r="AC128" s="578"/>
    </row>
    <row r="129" spans="1:68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77">
        <f>IFERROR(SUM(X126:X127),"0")</f>
        <v>16.5</v>
      </c>
      <c r="Y129" s="577">
        <f>IFERROR(SUM(Y126:Y127),"0")</f>
        <v>17.82</v>
      </c>
      <c r="Z129" s="37"/>
      <c r="AA129" s="578"/>
      <c r="AB129" s="578"/>
      <c r="AC129" s="578"/>
    </row>
    <row r="130" spans="1:68" ht="16.5" hidden="1" customHeight="1" x14ac:dyDescent="0.25">
      <c r="A130" s="641" t="s">
        <v>237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70</v>
      </c>
      <c r="X133" s="575">
        <v>40</v>
      </c>
      <c r="Y133" s="576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37" t="s">
        <v>73</v>
      </c>
      <c r="X134" s="577">
        <f>IFERROR(X132/H132,"0")+IFERROR(X133/H133,"0")</f>
        <v>12.5</v>
      </c>
      <c r="Y134" s="577">
        <f>IFERROR(Y132/H132,"0")+IFERROR(Y133/H133,"0")</f>
        <v>13</v>
      </c>
      <c r="Z134" s="577">
        <f>IFERROR(IF(Z132="",0,Z132),"0")+IFERROR(IF(Z133="",0,Z133),"0")</f>
        <v>8.4629999999999997E-2</v>
      </c>
      <c r="AA134" s="578"/>
      <c r="AB134" s="578"/>
      <c r="AC134" s="578"/>
    </row>
    <row r="135" spans="1:68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37" t="s">
        <v>70</v>
      </c>
      <c r="X135" s="577">
        <f>IFERROR(SUM(X132:X133),"0")</f>
        <v>40</v>
      </c>
      <c r="Y135" s="577">
        <f>IFERROR(SUM(Y132:Y133),"0")</f>
        <v>41.6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242</v>
      </c>
      <c r="B137" s="54" t="s">
        <v>243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70</v>
      </c>
      <c r="X138" s="575">
        <v>24.5</v>
      </c>
      <c r="Y138" s="576">
        <f>IFERROR(IF(X138="",0,CEILING((X138/$H138),1)*$H138),"")</f>
        <v>25.2</v>
      </c>
      <c r="Z138" s="36">
        <f>IFERROR(IF(Y138=0,"",ROUNDUP(Y138/H138,0)*0.00651),"")</f>
        <v>5.8590000000000003E-2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26.844999999999999</v>
      </c>
      <c r="BN138" s="64">
        <f>IFERROR(Y138*I138/H138,"0")</f>
        <v>27.611999999999998</v>
      </c>
      <c r="BO138" s="64">
        <f>IFERROR(1/J138*(X138/H138),"0")</f>
        <v>4.807692307692308E-2</v>
      </c>
      <c r="BP138" s="64">
        <f>IFERROR(1/J138*(Y138/H138),"0")</f>
        <v>4.9450549450549455E-2</v>
      </c>
    </row>
    <row r="139" spans="1:68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77">
        <f>IFERROR(X137/H137,"0")+IFERROR(X138/H138,"0")</f>
        <v>8.75</v>
      </c>
      <c r="Y139" s="577">
        <f>IFERROR(Y137/H137,"0")+IFERROR(Y138/H138,"0")</f>
        <v>9</v>
      </c>
      <c r="Z139" s="577">
        <f>IFERROR(IF(Z137="",0,Z137),"0")+IFERROR(IF(Z138="",0,Z138),"0")</f>
        <v>5.8590000000000003E-2</v>
      </c>
      <c r="AA139" s="578"/>
      <c r="AB139" s="578"/>
      <c r="AC139" s="578"/>
    </row>
    <row r="140" spans="1:68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77">
        <f>IFERROR(SUM(X137:X138),"0")</f>
        <v>24.5</v>
      </c>
      <c r="Y140" s="577">
        <f>IFERROR(SUM(Y137:Y138),"0")</f>
        <v>25.2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70</v>
      </c>
      <c r="X143" s="575">
        <v>39.6</v>
      </c>
      <c r="Y143" s="576">
        <f>IFERROR(IF(X143="",0,CEILING((X143/$H143),1)*$H143),"")</f>
        <v>39.6</v>
      </c>
      <c r="Z143" s="36">
        <f>IFERROR(IF(Y143=0,"",ROUNDUP(Y143/H143,0)*0.00651),"")</f>
        <v>9.7650000000000001E-2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43.62</v>
      </c>
      <c r="BN143" s="64">
        <f>IFERROR(Y143*I143/H143,"0")</f>
        <v>43.62</v>
      </c>
      <c r="BO143" s="64">
        <f>IFERROR(1/J143*(X143/H143),"0")</f>
        <v>8.241758241758243E-2</v>
      </c>
      <c r="BP143" s="64">
        <f>IFERROR(1/J143*(Y143/H143),"0")</f>
        <v>8.241758241758243E-2</v>
      </c>
    </row>
    <row r="144" spans="1:68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77">
        <f>IFERROR(X142/H142,"0")+IFERROR(X143/H143,"0")</f>
        <v>15</v>
      </c>
      <c r="Y144" s="577">
        <f>IFERROR(Y142/H142,"0")+IFERROR(Y143/H143,"0")</f>
        <v>15</v>
      </c>
      <c r="Z144" s="577">
        <f>IFERROR(IF(Z142="",0,Z142),"0")+IFERROR(IF(Z143="",0,Z143),"0")</f>
        <v>9.7650000000000001E-2</v>
      </c>
      <c r="AA144" s="578"/>
      <c r="AB144" s="578"/>
      <c r="AC144" s="578"/>
    </row>
    <row r="145" spans="1:68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77">
        <f>IFERROR(SUM(X142:X143),"0")</f>
        <v>39.6</v>
      </c>
      <c r="Y145" s="577">
        <f>IFERROR(SUM(Y142:Y143),"0")</f>
        <v>39.6</v>
      </c>
      <c r="Z145" s="37"/>
      <c r="AA145" s="578"/>
      <c r="AB145" s="578"/>
      <c r="AC145" s="578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24" t="s">
        <v>261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262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137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266</v>
      </c>
      <c r="B164" s="54" t="s">
        <v>267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70</v>
      </c>
      <c r="X165" s="575">
        <v>30</v>
      </c>
      <c r="Y165" s="576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70</v>
      </c>
      <c r="X166" s="575">
        <v>100</v>
      </c>
      <c r="Y166" s="576">
        <f t="shared" si="21"/>
        <v>100.80000000000001</v>
      </c>
      <c r="Z166" s="36">
        <f>IFERROR(IF(Y166=0,"",ROUNDUP(Y166/H166,0)*0.00902),"")</f>
        <v>0.21648000000000001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105</v>
      </c>
      <c r="BN166" s="64">
        <f t="shared" si="23"/>
        <v>105.84000000000002</v>
      </c>
      <c r="BO166" s="64">
        <f t="shared" si="24"/>
        <v>0.18037518037518038</v>
      </c>
      <c r="BP166" s="64">
        <f t="shared" si="25"/>
        <v>0.18181818181818182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70</v>
      </c>
      <c r="X167" s="575">
        <v>35</v>
      </c>
      <c r="Y167" s="576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70</v>
      </c>
      <c r="X168" s="575">
        <v>70</v>
      </c>
      <c r="Y168" s="576">
        <f t="shared" si="21"/>
        <v>71.400000000000006</v>
      </c>
      <c r="Z168" s="36">
        <f>IFERROR(IF(Y168=0,"",ROUNDUP(Y168/H168,0)*0.00502),"")</f>
        <v>0.17068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74.333333333333329</v>
      </c>
      <c r="BN168" s="64">
        <f t="shared" si="23"/>
        <v>75.820000000000007</v>
      </c>
      <c r="BO168" s="64">
        <f t="shared" si="24"/>
        <v>0.14245014245014245</v>
      </c>
      <c r="BP168" s="64">
        <f t="shared" si="25"/>
        <v>0.14529914529914531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70</v>
      </c>
      <c r="X170" s="575">
        <v>70</v>
      </c>
      <c r="Y170" s="576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114.28571428571428</v>
      </c>
      <c r="Y173" s="577">
        <f>IFERROR(Y164/H164,"0")+IFERROR(Y165/H165,"0")+IFERROR(Y166/H166,"0")+IFERROR(Y167/H167,"0")+IFERROR(Y168/H168,"0")+IFERROR(Y169/H169,"0")+IFERROR(Y170/H170,"0")+IFERROR(Y171/H171,"0")+IFERROR(Y172/H172,"0")</f>
        <v>117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0.71533999999999986</v>
      </c>
      <c r="AA173" s="578"/>
      <c r="AB173" s="578"/>
      <c r="AC173" s="578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37" t="s">
        <v>70</v>
      </c>
      <c r="X174" s="577">
        <f>IFERROR(SUM(X164:X172),"0")</f>
        <v>305</v>
      </c>
      <c r="Y174" s="577">
        <f>IFERROR(SUM(Y164:Y172),"0")</f>
        <v>312.90000000000003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70</v>
      </c>
      <c r="X176" s="575">
        <v>2.1</v>
      </c>
      <c r="Y176" s="576">
        <f>IFERROR(IF(X176="",0,CEILING((X176/$H176),1)*$H176),"")</f>
        <v>2.52</v>
      </c>
      <c r="Z176" s="36">
        <f>IFERROR(IF(Y176=0,"",ROUNDUP(Y176/H176,0)*0.0059),"")</f>
        <v>1.18E-2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2.4166666666666665</v>
      </c>
      <c r="BN176" s="64">
        <f>IFERROR(Y176*I176/H176,"0")</f>
        <v>2.9</v>
      </c>
      <c r="BO176" s="64">
        <f>IFERROR(1/J176*(X176/H176),"0")</f>
        <v>7.716049382716049E-3</v>
      </c>
      <c r="BP176" s="64">
        <f>IFERROR(1/J176*(Y176/H176),"0")</f>
        <v>9.2592592592592587E-3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70</v>
      </c>
      <c r="X178" s="575">
        <v>3.5</v>
      </c>
      <c r="Y178" s="576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37" t="s">
        <v>73</v>
      </c>
      <c r="X179" s="577">
        <f>IFERROR(X176/H176,"0")+IFERROR(X177/H177,"0")+IFERROR(X178/H178,"0")</f>
        <v>4.4444444444444446</v>
      </c>
      <c r="Y179" s="577">
        <f>IFERROR(Y176/H176,"0")+IFERROR(Y177/H177,"0")+IFERROR(Y178/H178,"0")</f>
        <v>5</v>
      </c>
      <c r="Z179" s="577">
        <f>IFERROR(IF(Z176="",0,Z176),"0")+IFERROR(IF(Z177="",0,Z177),"0")+IFERROR(IF(Z178="",0,Z178),"0")</f>
        <v>2.9499999999999998E-2</v>
      </c>
      <c r="AA179" s="578"/>
      <c r="AB179" s="578"/>
      <c r="AC179" s="578"/>
    </row>
    <row r="180" spans="1:68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37" t="s">
        <v>70</v>
      </c>
      <c r="X180" s="577">
        <f>IFERROR(SUM(X176:X178),"0")</f>
        <v>5.6</v>
      </c>
      <c r="Y180" s="577">
        <f>IFERROR(SUM(Y176:Y178),"0")</f>
        <v>6.3000000000000007</v>
      </c>
      <c r="Z180" s="37"/>
      <c r="AA180" s="578"/>
      <c r="AB180" s="578"/>
      <c r="AC180" s="578"/>
    </row>
    <row r="181" spans="1:68" ht="14.25" hidden="1" customHeight="1" x14ac:dyDescent="0.25">
      <c r="A181" s="582" t="s">
        <v>299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300</v>
      </c>
      <c r="B182" s="54" t="s">
        <v>301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41" t="s">
        <v>302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137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70</v>
      </c>
      <c r="X197" s="575">
        <v>100</v>
      </c>
      <c r="Y197" s="576">
        <f t="shared" ref="Y197:Y204" si="26">IFERROR(IF(X197="",0,CEILING((X197/$H197),1)*$H197),"")</f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103.88888888888889</v>
      </c>
      <c r="BN197" s="64">
        <f t="shared" ref="BN197:BN204" si="28">IFERROR(Y197*I197/H197,"0")</f>
        <v>106.59000000000002</v>
      </c>
      <c r="BO197" s="64">
        <f t="shared" ref="BO197:BO204" si="29">IFERROR(1/J197*(X197/H197),"0")</f>
        <v>0.14029180695847362</v>
      </c>
      <c r="BP197" s="64">
        <f t="shared" ref="BP197:BP204" si="30">IFERROR(1/J197*(Y197/H197),"0")</f>
        <v>0.14393939393939395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70</v>
      </c>
      <c r="X200" s="575">
        <v>30</v>
      </c>
      <c r="Y200" s="576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70</v>
      </c>
      <c r="X201" s="575">
        <v>90</v>
      </c>
      <c r="Y201" s="576">
        <f t="shared" si="26"/>
        <v>90</v>
      </c>
      <c r="Z201" s="36">
        <f>IFERROR(IF(Y201=0,"",ROUNDUP(Y201/H201,0)*0.00502),"")</f>
        <v>0.251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96.499999999999986</v>
      </c>
      <c r="BN201" s="64">
        <f t="shared" si="28"/>
        <v>96.499999999999986</v>
      </c>
      <c r="BO201" s="64">
        <f t="shared" si="29"/>
        <v>0.21367521367521369</v>
      </c>
      <c r="BP201" s="64">
        <f t="shared" si="30"/>
        <v>0.21367521367521369</v>
      </c>
    </row>
    <row r="202" spans="1:68" ht="27" hidden="1" customHeight="1" x14ac:dyDescent="0.25">
      <c r="A202" s="54" t="s">
        <v>327</v>
      </c>
      <c r="B202" s="54" t="s">
        <v>328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70</v>
      </c>
      <c r="X203" s="575">
        <v>30</v>
      </c>
      <c r="Y203" s="576">
        <f t="shared" si="26"/>
        <v>30.6</v>
      </c>
      <c r="Z203" s="36">
        <f>IFERROR(IF(Y203=0,"",ROUNDUP(Y203/H203,0)*0.00502),"")</f>
        <v>8.5339999999999999E-2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31.666666666666664</v>
      </c>
      <c r="BN203" s="64">
        <f t="shared" si="28"/>
        <v>32.299999999999997</v>
      </c>
      <c r="BO203" s="64">
        <f t="shared" si="29"/>
        <v>7.122507122507124E-2</v>
      </c>
      <c r="BP203" s="64">
        <f t="shared" si="30"/>
        <v>7.2649572649572655E-2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90.740740740740748</v>
      </c>
      <c r="Y205" s="577">
        <f>IFERROR(Y197/H197,"0")+IFERROR(Y198/H198,"0")+IFERROR(Y199/H199,"0")+IFERROR(Y200/H200,"0")+IFERROR(Y201/H201,"0")+IFERROR(Y202/H202,"0")+IFERROR(Y203/H203,"0")+IFERROR(Y204/H204,"0")</f>
        <v>92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0.56184000000000001</v>
      </c>
      <c r="AA205" s="578"/>
      <c r="AB205" s="578"/>
      <c r="AC205" s="578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37" t="s">
        <v>70</v>
      </c>
      <c r="X206" s="577">
        <f>IFERROR(SUM(X197:X204),"0")</f>
        <v>250</v>
      </c>
      <c r="Y206" s="577">
        <f>IFERROR(SUM(Y197:Y204),"0")</f>
        <v>255.6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70</v>
      </c>
      <c r="X210" s="575">
        <v>130</v>
      </c>
      <c r="Y210" s="576">
        <f t="shared" si="31"/>
        <v>130.5</v>
      </c>
      <c r="Z210" s="36">
        <f>IFERROR(IF(Y210=0,"",ROUNDUP(Y210/H210,0)*0.01898),"")</f>
        <v>0.28470000000000001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137.7551724137931</v>
      </c>
      <c r="BN210" s="64">
        <f t="shared" si="33"/>
        <v>138.285</v>
      </c>
      <c r="BO210" s="64">
        <f t="shared" si="34"/>
        <v>0.2334770114942529</v>
      </c>
      <c r="BP210" s="64">
        <f t="shared" si="35"/>
        <v>0.23437500000000003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70</v>
      </c>
      <c r="X211" s="575">
        <v>80</v>
      </c>
      <c r="Y211" s="576">
        <f t="shared" si="31"/>
        <v>81.599999999999994</v>
      </c>
      <c r="Z211" s="36">
        <f t="shared" ref="Z211:Z216" si="36">IFERROR(IF(Y211=0,"",ROUNDUP(Y211/H211,0)*0.00651),"")</f>
        <v>0.22134000000000001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89</v>
      </c>
      <c r="BN211" s="64">
        <f t="shared" si="33"/>
        <v>90.78</v>
      </c>
      <c r="BO211" s="64">
        <f t="shared" si="34"/>
        <v>0.18315018315018317</v>
      </c>
      <c r="BP211" s="64">
        <f t="shared" si="35"/>
        <v>0.18681318681318682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70</v>
      </c>
      <c r="X213" s="575">
        <v>200</v>
      </c>
      <c r="Y213" s="576">
        <f t="shared" si="31"/>
        <v>201.6</v>
      </c>
      <c r="Z213" s="36">
        <f t="shared" si="36"/>
        <v>0.54683999999999999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221</v>
      </c>
      <c r="BN213" s="64">
        <f t="shared" si="33"/>
        <v>222.768</v>
      </c>
      <c r="BO213" s="64">
        <f t="shared" si="34"/>
        <v>0.45787545787545797</v>
      </c>
      <c r="BP213" s="64">
        <f t="shared" si="35"/>
        <v>0.46153846153846156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70</v>
      </c>
      <c r="X215" s="575">
        <v>80</v>
      </c>
      <c r="Y215" s="576">
        <f t="shared" si="31"/>
        <v>81.599999999999994</v>
      </c>
      <c r="Z215" s="36">
        <f t="shared" si="36"/>
        <v>0.22134000000000001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88.40000000000002</v>
      </c>
      <c r="BN215" s="64">
        <f t="shared" si="33"/>
        <v>90.168000000000006</v>
      </c>
      <c r="BO215" s="64">
        <f t="shared" si="34"/>
        <v>0.18315018315018317</v>
      </c>
      <c r="BP215" s="64">
        <f t="shared" si="35"/>
        <v>0.18681318681318682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70</v>
      </c>
      <c r="X216" s="575">
        <v>80</v>
      </c>
      <c r="Y216" s="576">
        <f t="shared" si="31"/>
        <v>81.599999999999994</v>
      </c>
      <c r="Z216" s="36">
        <f t="shared" si="36"/>
        <v>0.22134000000000001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88.6</v>
      </c>
      <c r="BN216" s="64">
        <f t="shared" si="33"/>
        <v>90.371999999999986</v>
      </c>
      <c r="BO216" s="64">
        <f t="shared" si="34"/>
        <v>0.18315018315018317</v>
      </c>
      <c r="BP216" s="64">
        <f t="shared" si="35"/>
        <v>0.18681318681318682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198.27586206896555</v>
      </c>
      <c r="Y217" s="577">
        <f>IFERROR(Y208/H208,"0")+IFERROR(Y209/H209,"0")+IFERROR(Y210/H210,"0")+IFERROR(Y211/H211,"0")+IFERROR(Y212/H212,"0")+IFERROR(Y213/H213,"0")+IFERROR(Y214/H214,"0")+IFERROR(Y215/H215,"0")+IFERROR(Y216/H216,"0")</f>
        <v>201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1.4955600000000002</v>
      </c>
      <c r="AA217" s="578"/>
      <c r="AB217" s="578"/>
      <c r="AC217" s="578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37" t="s">
        <v>70</v>
      </c>
      <c r="X218" s="577">
        <f>IFERROR(SUM(X208:X216),"0")</f>
        <v>570</v>
      </c>
      <c r="Y218" s="577">
        <f>IFERROR(SUM(Y208:Y216),"0")</f>
        <v>576.9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172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70</v>
      </c>
      <c r="X220" s="575">
        <v>60</v>
      </c>
      <c r="Y220" s="576">
        <f>IFERROR(IF(X220="",0,CEILING((X220/$H220),1)*$H220),"")</f>
        <v>60</v>
      </c>
      <c r="Z220" s="36">
        <f>IFERROR(IF(Y220=0,"",ROUNDUP(Y220/H220,0)*0.00651),"")</f>
        <v>0.16275000000000001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66.300000000000011</v>
      </c>
      <c r="BN220" s="64">
        <f>IFERROR(Y220*I220/H220,"0")</f>
        <v>66.300000000000011</v>
      </c>
      <c r="BO220" s="64">
        <f>IFERROR(1/J220*(X220/H220),"0")</f>
        <v>0.13736263736263737</v>
      </c>
      <c r="BP220" s="64">
        <f>IFERROR(1/J220*(Y220/H220),"0")</f>
        <v>0.13736263736263737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70</v>
      </c>
      <c r="X221" s="575">
        <v>32</v>
      </c>
      <c r="Y221" s="576">
        <f>IFERROR(IF(X221="",0,CEILING((X221/$H221),1)*$H221),"")</f>
        <v>33.6</v>
      </c>
      <c r="Z221" s="36">
        <f>IFERROR(IF(Y221=0,"",ROUNDUP(Y221/H221,0)*0.00651),"")</f>
        <v>9.1139999999999999E-2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35.360000000000007</v>
      </c>
      <c r="BN221" s="64">
        <f>IFERROR(Y221*I221/H221,"0")</f>
        <v>37.128000000000007</v>
      </c>
      <c r="BO221" s="64">
        <f>IFERROR(1/J221*(X221/H221),"0")</f>
        <v>7.3260073260073263E-2</v>
      </c>
      <c r="BP221" s="64">
        <f>IFERROR(1/J221*(Y221/H221),"0")</f>
        <v>7.6923076923076941E-2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77">
        <f>IFERROR(X220/H220,"0")+IFERROR(X221/H221,"0")</f>
        <v>38.333333333333336</v>
      </c>
      <c r="Y222" s="577">
        <f>IFERROR(Y220/H220,"0")+IFERROR(Y221/H221,"0")</f>
        <v>39</v>
      </c>
      <c r="Z222" s="577">
        <f>IFERROR(IF(Z220="",0,Z220),"0")+IFERROR(IF(Z221="",0,Z221),"0")</f>
        <v>0.25389</v>
      </c>
      <c r="AA222" s="578"/>
      <c r="AB222" s="578"/>
      <c r="AC222" s="578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77">
        <f>IFERROR(SUM(X220:X221),"0")</f>
        <v>92</v>
      </c>
      <c r="Y223" s="577">
        <f>IFERROR(SUM(Y220:Y221),"0")</f>
        <v>93.6</v>
      </c>
      <c r="Z223" s="37"/>
      <c r="AA223" s="578"/>
      <c r="AB223" s="578"/>
      <c r="AC223" s="578"/>
    </row>
    <row r="224" spans="1:68" ht="16.5" hidden="1" customHeight="1" x14ac:dyDescent="0.25">
      <c r="A224" s="641" t="s">
        <v>363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364</v>
      </c>
      <c r="B226" s="54" t="s">
        <v>365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70</v>
      </c>
      <c r="X228" s="575">
        <v>200</v>
      </c>
      <c r="Y228" s="576">
        <f t="shared" si="37"/>
        <v>208.79999999999998</v>
      </c>
      <c r="Z228" s="36">
        <f>IFERROR(IF(Y228=0,"",ROUNDUP(Y228/H228,0)*0.01898),"")</f>
        <v>0.34164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207.5</v>
      </c>
      <c r="BN228" s="64">
        <f t="shared" si="39"/>
        <v>216.63</v>
      </c>
      <c r="BO228" s="64">
        <f t="shared" si="40"/>
        <v>0.26939655172413796</v>
      </c>
      <c r="BP228" s="64">
        <f t="shared" si="41"/>
        <v>0.28125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70</v>
      </c>
      <c r="X232" s="575">
        <v>20</v>
      </c>
      <c r="Y232" s="576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37" t="s">
        <v>73</v>
      </c>
      <c r="X233" s="577">
        <f>IFERROR(X226/H226,"0")+IFERROR(X227/H227,"0")+IFERROR(X228/H228,"0")+IFERROR(X229/H229,"0")+IFERROR(X230/H230,"0")+IFERROR(X231/H231,"0")+IFERROR(X232/H232,"0")</f>
        <v>22.241379310344829</v>
      </c>
      <c r="Y233" s="577">
        <f>IFERROR(Y226/H226,"0")+IFERROR(Y227/H227,"0")+IFERROR(Y228/H228,"0")+IFERROR(Y229/H229,"0")+IFERROR(Y230/H230,"0")+IFERROR(Y231/H231,"0")+IFERROR(Y232/H232,"0")</f>
        <v>23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0.38673999999999997</v>
      </c>
      <c r="AA233" s="578"/>
      <c r="AB233" s="578"/>
      <c r="AC233" s="578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37" t="s">
        <v>70</v>
      </c>
      <c r="X234" s="577">
        <f>IFERROR(SUM(X226:X232),"0")</f>
        <v>220</v>
      </c>
      <c r="Y234" s="577">
        <f>IFERROR(SUM(Y226:Y232),"0")</f>
        <v>228.79999999999998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137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386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387</v>
      </c>
      <c r="B241" s="54" t="s">
        <v>388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59" t="s">
        <v>389</v>
      </c>
      <c r="Q241" s="585"/>
      <c r="R241" s="585"/>
      <c r="S241" s="585"/>
      <c r="T241" s="586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391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392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57" t="s">
        <v>398</v>
      </c>
      <c r="Q247" s="585"/>
      <c r="R247" s="585"/>
      <c r="S247" s="585"/>
      <c r="T247" s="586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70</v>
      </c>
      <c r="X248" s="575">
        <v>1.4</v>
      </c>
      <c r="Y248" s="576">
        <f t="shared" si="42"/>
        <v>2.16</v>
      </c>
      <c r="Z248" s="36">
        <f t="shared" si="43"/>
        <v>5.8999999999999999E-3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1.5231481481481481</v>
      </c>
      <c r="BN248" s="64">
        <f t="shared" si="45"/>
        <v>2.35</v>
      </c>
      <c r="BO248" s="64">
        <f t="shared" si="46"/>
        <v>3.0006858710562409E-3</v>
      </c>
      <c r="BP248" s="64">
        <f t="shared" si="47"/>
        <v>4.6296296296296294E-3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37" t="s">
        <v>73</v>
      </c>
      <c r="X252" s="577">
        <f>IFERROR(X246/H246,"0")+IFERROR(X247/H247,"0")+IFERROR(X248/H248,"0")+IFERROR(X249/H249,"0")+IFERROR(X250/H250,"0")+IFERROR(X251/H251,"0")</f>
        <v>0.64814814814814803</v>
      </c>
      <c r="Y252" s="577">
        <f>IFERROR(Y246/H246,"0")+IFERROR(Y247/H247,"0")+IFERROR(Y248/H248,"0")+IFERROR(Y249/H249,"0")+IFERROR(Y250/H250,"0")+IFERROR(Y251/H251,"0")</f>
        <v>1</v>
      </c>
      <c r="Z252" s="577">
        <f>IFERROR(IF(Z246="",0,Z246),"0")+IFERROR(IF(Z247="",0,Z247),"0")+IFERROR(IF(Z248="",0,Z248),"0")+IFERROR(IF(Z249="",0,Z249),"0")+IFERROR(IF(Z250="",0,Z250),"0")+IFERROR(IF(Z251="",0,Z251),"0")</f>
        <v>5.8999999999999999E-3</v>
      </c>
      <c r="AA252" s="578"/>
      <c r="AB252" s="578"/>
      <c r="AC252" s="578"/>
    </row>
    <row r="253" spans="1:68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37" t="s">
        <v>70</v>
      </c>
      <c r="X253" s="577">
        <f>IFERROR(SUM(X246:X251),"0")</f>
        <v>1.4</v>
      </c>
      <c r="Y253" s="577">
        <f>IFERROR(SUM(Y246:Y251),"0")</f>
        <v>2.16</v>
      </c>
      <c r="Z253" s="37"/>
      <c r="AA253" s="578"/>
      <c r="AB253" s="578"/>
      <c r="AC253" s="578"/>
    </row>
    <row r="254" spans="1:68" ht="16.5" hidden="1" customHeight="1" x14ac:dyDescent="0.25">
      <c r="A254" s="641" t="s">
        <v>406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41" t="s">
        <v>422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594" t="s">
        <v>433</v>
      </c>
      <c r="Q268" s="585"/>
      <c r="R268" s="585"/>
      <c r="S268" s="585"/>
      <c r="T268" s="586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435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439</v>
      </c>
      <c r="B274" s="54" t="s">
        <v>440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70</v>
      </c>
      <c r="X275" s="575">
        <v>120</v>
      </c>
      <c r="Y275" s="576">
        <f>IFERROR(IF(X275="",0,CEILING((X275/$H275),1)*$H275),"")</f>
        <v>120</v>
      </c>
      <c r="Z275" s="36">
        <f>IFERROR(IF(Y275=0,"",ROUNDUP(Y275/H275,0)*0.00651),"")</f>
        <v>0.32550000000000001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129.00000000000003</v>
      </c>
      <c r="BN275" s="64">
        <f>IFERROR(Y275*I275/H275,"0")</f>
        <v>129.00000000000003</v>
      </c>
      <c r="BO275" s="64">
        <f>IFERROR(1/J275*(X275/H275),"0")</f>
        <v>0.27472527472527475</v>
      </c>
      <c r="BP275" s="64">
        <f>IFERROR(1/J275*(Y275/H275),"0")</f>
        <v>0.27472527472527475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37" t="s">
        <v>73</v>
      </c>
      <c r="X276" s="577">
        <f>IFERROR(X273/H273,"0")+IFERROR(X274/H274,"0")+IFERROR(X275/H275,"0")</f>
        <v>50</v>
      </c>
      <c r="Y276" s="577">
        <f>IFERROR(Y273/H273,"0")+IFERROR(Y274/H274,"0")+IFERROR(Y275/H275,"0")</f>
        <v>50</v>
      </c>
      <c r="Z276" s="577">
        <f>IFERROR(IF(Z273="",0,Z273),"0")+IFERROR(IF(Z274="",0,Z274),"0")+IFERROR(IF(Z275="",0,Z275),"0")</f>
        <v>0.32550000000000001</v>
      </c>
      <c r="AA276" s="578"/>
      <c r="AB276" s="578"/>
      <c r="AC276" s="578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37" t="s">
        <v>70</v>
      </c>
      <c r="X277" s="577">
        <f>IFERROR(SUM(X273:X275),"0")</f>
        <v>120</v>
      </c>
      <c r="Y277" s="577">
        <f>IFERROR(SUM(Y273:Y275),"0")</f>
        <v>120</v>
      </c>
      <c r="Z277" s="37"/>
      <c r="AA277" s="578"/>
      <c r="AB277" s="578"/>
      <c r="AC277" s="578"/>
    </row>
    <row r="278" spans="1:68" ht="16.5" hidden="1" customHeight="1" x14ac:dyDescent="0.25">
      <c r="A278" s="641" t="s">
        <v>445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452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457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70</v>
      </c>
      <c r="X309" s="575">
        <v>18</v>
      </c>
      <c r="Y309" s="576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20.279999999999998</v>
      </c>
      <c r="BN309" s="64">
        <f t="shared" si="55"/>
        <v>20.279999999999998</v>
      </c>
      <c r="BO309" s="64">
        <f t="shared" si="56"/>
        <v>5.4945054945054951E-2</v>
      </c>
      <c r="BP309" s="64">
        <f t="shared" si="57"/>
        <v>5.4945054945054951E-2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37" t="s">
        <v>73</v>
      </c>
      <c r="X310" s="577">
        <f>IFERROR(X303/H303,"0")+IFERROR(X304/H304,"0")+IFERROR(X305/H305,"0")+IFERROR(X306/H306,"0")+IFERROR(X307/H307,"0")+IFERROR(X308/H308,"0")+IFERROR(X309/H309,"0")</f>
        <v>10</v>
      </c>
      <c r="Y310" s="577">
        <f>IFERROR(Y303/H303,"0")+IFERROR(Y304/H304,"0")+IFERROR(Y305/H305,"0")+IFERROR(Y306/H306,"0")+IFERROR(Y307/H307,"0")+IFERROR(Y308/H308,"0")+IFERROR(Y309/H309,"0")</f>
        <v>10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6.5100000000000005E-2</v>
      </c>
      <c r="AA310" s="578"/>
      <c r="AB310" s="578"/>
      <c r="AC310" s="578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37" t="s">
        <v>70</v>
      </c>
      <c r="X311" s="577">
        <f>IFERROR(SUM(X303:X309),"0")</f>
        <v>18</v>
      </c>
      <c r="Y311" s="577">
        <f>IFERROR(SUM(Y303:Y309),"0")</f>
        <v>18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172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70</v>
      </c>
      <c r="X321" s="575">
        <v>20</v>
      </c>
      <c r="Y321" s="576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70</v>
      </c>
      <c r="X322" s="575">
        <v>400</v>
      </c>
      <c r="Y322" s="576">
        <f>IFERROR(IF(X322="",0,CEILING((X322/$H322),1)*$H322),"")</f>
        <v>405.59999999999997</v>
      </c>
      <c r="Z322" s="36">
        <f>IFERROR(IF(Y322=0,"",ROUNDUP(Y322/H322,0)*0.01898),"")</f>
        <v>0.98696000000000006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426.6153846153847</v>
      </c>
      <c r="BN322" s="64">
        <f>IFERROR(Y322*I322/H322,"0")</f>
        <v>432.58800000000002</v>
      </c>
      <c r="BO322" s="64">
        <f>IFERROR(1/J322*(X322/H322),"0")</f>
        <v>0.80128205128205132</v>
      </c>
      <c r="BP322" s="64">
        <f>IFERROR(1/J322*(Y322/H322),"0")</f>
        <v>0.8125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70</v>
      </c>
      <c r="X323" s="575">
        <v>20</v>
      </c>
      <c r="Y323" s="576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37" t="s">
        <v>73</v>
      </c>
      <c r="X324" s="577">
        <f>IFERROR(X321/H321,"0")+IFERROR(X322/H322,"0")+IFERROR(X323/H323,"0")</f>
        <v>56.043956043956044</v>
      </c>
      <c r="Y324" s="577">
        <f>IFERROR(Y321/H321,"0")+IFERROR(Y322/H322,"0")+IFERROR(Y323/H323,"0")</f>
        <v>58</v>
      </c>
      <c r="Z324" s="577">
        <f>IFERROR(IF(Z321="",0,Z321),"0")+IFERROR(IF(Z322="",0,Z322),"0")+IFERROR(IF(Z323="",0,Z323),"0")</f>
        <v>1.10084</v>
      </c>
      <c r="AA324" s="578"/>
      <c r="AB324" s="578"/>
      <c r="AC324" s="578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37" t="s">
        <v>70</v>
      </c>
      <c r="X325" s="577">
        <f>IFERROR(SUM(X321:X323),"0")</f>
        <v>440</v>
      </c>
      <c r="Y325" s="577">
        <f>IFERROR(SUM(Y321:Y323),"0")</f>
        <v>455.99999999999994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7" t="s">
        <v>522</v>
      </c>
      <c r="Q327" s="585"/>
      <c r="R327" s="585"/>
      <c r="S327" s="585"/>
      <c r="T327" s="586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5" t="s">
        <v>526</v>
      </c>
      <c r="Q328" s="585"/>
      <c r="R328" s="585"/>
      <c r="S328" s="585"/>
      <c r="T328" s="586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2" t="s">
        <v>530</v>
      </c>
      <c r="Q329" s="585"/>
      <c r="R329" s="585"/>
      <c r="S329" s="585"/>
      <c r="T329" s="586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70</v>
      </c>
      <c r="X344" s="575">
        <v>175</v>
      </c>
      <c r="Y344" s="576">
        <f>IFERROR(IF(X344="",0,CEILING((X344/$H344),1)*$H344),"")</f>
        <v>176.4</v>
      </c>
      <c r="Z344" s="36">
        <f>IFERROR(IF(Y344=0,"",ROUNDUP(Y344/H344,0)*0.00651),"")</f>
        <v>0.54683999999999999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195</v>
      </c>
      <c r="BN344" s="64">
        <f>IFERROR(Y344*I344/H344,"0")</f>
        <v>196.56</v>
      </c>
      <c r="BO344" s="64">
        <f>IFERROR(1/J344*(X344/H344),"0")</f>
        <v>0.45787545787545786</v>
      </c>
      <c r="BP344" s="64">
        <f>IFERROR(1/J344*(Y344/H344),"0")</f>
        <v>0.46153846153846156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37" t="s">
        <v>73</v>
      </c>
      <c r="X345" s="577">
        <f>IFERROR(X342/H342,"0")+IFERROR(X343/H343,"0")+IFERROR(X344/H344,"0")</f>
        <v>83.333333333333329</v>
      </c>
      <c r="Y345" s="577">
        <f>IFERROR(Y342/H342,"0")+IFERROR(Y343/H343,"0")+IFERROR(Y344/H344,"0")</f>
        <v>84</v>
      </c>
      <c r="Z345" s="577">
        <f>IFERROR(IF(Z342="",0,Z342),"0")+IFERROR(IF(Z343="",0,Z343),"0")+IFERROR(IF(Z344="",0,Z344),"0")</f>
        <v>0.54683999999999999</v>
      </c>
      <c r="AA345" s="578"/>
      <c r="AB345" s="578"/>
      <c r="AC345" s="578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37" t="s">
        <v>70</v>
      </c>
      <c r="X346" s="577">
        <f>IFERROR(SUM(X342:X344),"0")</f>
        <v>175</v>
      </c>
      <c r="Y346" s="577">
        <f>IFERROR(SUM(Y342:Y344),"0")</f>
        <v>176.4</v>
      </c>
      <c r="Z346" s="37"/>
      <c r="AA346" s="578"/>
      <c r="AB346" s="578"/>
      <c r="AC346" s="578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70</v>
      </c>
      <c r="X350" s="575">
        <v>2100</v>
      </c>
      <c r="Y350" s="576">
        <f t="shared" ref="Y350:Y356" si="58">IFERROR(IF(X350="",0,CEILING((X350/$H350),1)*$H350),"")</f>
        <v>2100</v>
      </c>
      <c r="Z350" s="36">
        <f>IFERROR(IF(Y350=0,"",ROUNDUP(Y350/H350,0)*0.02175),"")</f>
        <v>3.0449999999999999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2167.1999999999998</v>
      </c>
      <c r="BN350" s="64">
        <f t="shared" ref="BN350:BN356" si="60">IFERROR(Y350*I350/H350,"0")</f>
        <v>2167.1999999999998</v>
      </c>
      <c r="BO350" s="64">
        <f t="shared" ref="BO350:BO356" si="61">IFERROR(1/J350*(X350/H350),"0")</f>
        <v>2.9166666666666665</v>
      </c>
      <c r="BP350" s="64">
        <f t="shared" ref="BP350:BP356" si="62">IFERROR(1/J350*(Y350/H350),"0")</f>
        <v>2.9166666666666665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70</v>
      </c>
      <c r="X351" s="575">
        <v>900</v>
      </c>
      <c r="Y351" s="576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7">
        <v>4680115884830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5"/>
      <c r="R352" s="585"/>
      <c r="S352" s="585"/>
      <c r="T352" s="586"/>
      <c r="U352" s="34"/>
      <c r="V352" s="34"/>
      <c r="W352" s="35" t="s">
        <v>70</v>
      </c>
      <c r="X352" s="575">
        <v>1000</v>
      </c>
      <c r="Y352" s="576">
        <f t="shared" si="58"/>
        <v>1005</v>
      </c>
      <c r="Z352" s="36">
        <f>IFERROR(IF(Y352=0,"",ROUNDUP(Y352/H352,0)*0.02175),"")</f>
        <v>1.4572499999999999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1032</v>
      </c>
      <c r="BN352" s="64">
        <f t="shared" si="60"/>
        <v>1037.1600000000001</v>
      </c>
      <c r="BO352" s="64">
        <f t="shared" si="61"/>
        <v>1.3888888888888888</v>
      </c>
      <c r="BP352" s="64">
        <f t="shared" si="62"/>
        <v>1.3958333333333333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7">
        <v>4607091383997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5"/>
      <c r="R353" s="585"/>
      <c r="S353" s="585"/>
      <c r="T353" s="586"/>
      <c r="U353" s="34"/>
      <c r="V353" s="34"/>
      <c r="W353" s="35" t="s">
        <v>70</v>
      </c>
      <c r="X353" s="575">
        <v>400</v>
      </c>
      <c r="Y353" s="576">
        <f t="shared" si="58"/>
        <v>405</v>
      </c>
      <c r="Z353" s="36">
        <f>IFERROR(IF(Y353=0,"",ROUNDUP(Y353/H353,0)*0.02175),"")</f>
        <v>0.58724999999999994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412.8</v>
      </c>
      <c r="BN353" s="64">
        <f t="shared" si="60"/>
        <v>417.96000000000004</v>
      </c>
      <c r="BO353" s="64">
        <f t="shared" si="61"/>
        <v>0.55555555555555558</v>
      </c>
      <c r="BP353" s="64">
        <f t="shared" si="62"/>
        <v>0.5625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70</v>
      </c>
      <c r="X356" s="575">
        <v>15</v>
      </c>
      <c r="Y356" s="576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37" t="s">
        <v>73</v>
      </c>
      <c r="X357" s="577">
        <f>IFERROR(X350/H350,"0")+IFERROR(X351/H351,"0")+IFERROR(X352/H352,"0")+IFERROR(X353/H353,"0")+IFERROR(X354/H354,"0")+IFERROR(X355/H355,"0")+IFERROR(X356/H356,"0")</f>
        <v>296.33333333333337</v>
      </c>
      <c r="Y357" s="577">
        <f>IFERROR(Y350/H350,"0")+IFERROR(Y351/H351,"0")+IFERROR(Y352/H352,"0")+IFERROR(Y353/H353,"0")+IFERROR(Y354/H354,"0")+IFERROR(Y355/H355,"0")+IFERROR(Y356/H356,"0")</f>
        <v>297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6.4215599999999995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37" t="s">
        <v>70</v>
      </c>
      <c r="X358" s="577">
        <f>IFERROR(SUM(X350:X356),"0")</f>
        <v>4415</v>
      </c>
      <c r="Y358" s="577">
        <f>IFERROR(SUM(Y350:Y356),"0")</f>
        <v>4425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137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70</v>
      </c>
      <c r="X360" s="575">
        <v>900</v>
      </c>
      <c r="Y360" s="576">
        <f>IFERROR(IF(X360="",0,CEILING((X360/$H360),1)*$H360),"")</f>
        <v>900</v>
      </c>
      <c r="Z360" s="36">
        <f>IFERROR(IF(Y360=0,"",ROUNDUP(Y360/H360,0)*0.02175),"")</f>
        <v>1.3049999999999999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928.8</v>
      </c>
      <c r="BN360" s="64">
        <f>IFERROR(Y360*I360/H360,"0")</f>
        <v>928.8</v>
      </c>
      <c r="BO360" s="64">
        <f>IFERROR(1/J360*(X360/H360),"0")</f>
        <v>1.25</v>
      </c>
      <c r="BP360" s="64">
        <f>IFERROR(1/J360*(Y360/H360),"0")</f>
        <v>1.25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70</v>
      </c>
      <c r="X361" s="575">
        <v>8</v>
      </c>
      <c r="Y361" s="576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37" t="s">
        <v>73</v>
      </c>
      <c r="X362" s="577">
        <f>IFERROR(X360/H360,"0")+IFERROR(X361/H361,"0")</f>
        <v>62</v>
      </c>
      <c r="Y362" s="577">
        <f>IFERROR(Y360/H360,"0")+IFERROR(Y361/H361,"0")</f>
        <v>62</v>
      </c>
      <c r="Z362" s="577">
        <f>IFERROR(IF(Z360="",0,Z360),"0")+IFERROR(IF(Z361="",0,Z361),"0")</f>
        <v>1.32304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37" t="s">
        <v>70</v>
      </c>
      <c r="X363" s="577">
        <f>IFERROR(SUM(X360:X361),"0")</f>
        <v>908</v>
      </c>
      <c r="Y363" s="577">
        <f>IFERROR(SUM(Y360:Y361),"0")</f>
        <v>908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70</v>
      </c>
      <c r="X366" s="575">
        <v>30</v>
      </c>
      <c r="Y366" s="576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37" t="s">
        <v>73</v>
      </c>
      <c r="X367" s="577">
        <f>IFERROR(X365/H365,"0")+IFERROR(X366/H366,"0")</f>
        <v>3.3333333333333335</v>
      </c>
      <c r="Y367" s="577">
        <f>IFERROR(Y365/H365,"0")+IFERROR(Y366/H366,"0")</f>
        <v>4</v>
      </c>
      <c r="Z367" s="577">
        <f>IFERROR(IF(Z365="",0,Z365),"0")+IFERROR(IF(Z366="",0,Z366),"0")</f>
        <v>7.5920000000000001E-2</v>
      </c>
      <c r="AA367" s="578"/>
      <c r="AB367" s="578"/>
      <c r="AC367" s="578"/>
    </row>
    <row r="368" spans="1:68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37" t="s">
        <v>70</v>
      </c>
      <c r="X368" s="577">
        <f>IFERROR(SUM(X365:X366),"0")</f>
        <v>30</v>
      </c>
      <c r="Y368" s="577">
        <f>IFERROR(SUM(Y365:Y366),"0")</f>
        <v>36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172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70</v>
      </c>
      <c r="X370" s="575">
        <v>70</v>
      </c>
      <c r="Y370" s="576">
        <f>IFERROR(IF(X370="",0,CEILING((X370/$H370),1)*$H370),"")</f>
        <v>72</v>
      </c>
      <c r="Z370" s="36">
        <f>IFERROR(IF(Y370=0,"",ROUNDUP(Y370/H370,0)*0.01898),"")</f>
        <v>0.15184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74.036666666666676</v>
      </c>
      <c r="BN370" s="64">
        <f>IFERROR(Y370*I370/H370,"0")</f>
        <v>76.152000000000001</v>
      </c>
      <c r="BO370" s="64">
        <f>IFERROR(1/J370*(X370/H370),"0")</f>
        <v>0.12152777777777778</v>
      </c>
      <c r="BP370" s="64">
        <f>IFERROR(1/J370*(Y370/H370),"0")</f>
        <v>0.125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37" t="s">
        <v>73</v>
      </c>
      <c r="X371" s="577">
        <f>IFERROR(X370/H370,"0")</f>
        <v>7.7777777777777777</v>
      </c>
      <c r="Y371" s="577">
        <f>IFERROR(Y370/H370,"0")</f>
        <v>8</v>
      </c>
      <c r="Z371" s="577">
        <f>IFERROR(IF(Z370="",0,Z370),"0")</f>
        <v>0.15184</v>
      </c>
      <c r="AA371" s="578"/>
      <c r="AB371" s="578"/>
      <c r="AC371" s="578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37" t="s">
        <v>70</v>
      </c>
      <c r="X372" s="577">
        <f>IFERROR(SUM(X370:X370),"0")</f>
        <v>70</v>
      </c>
      <c r="Y372" s="577">
        <f>IFERROR(SUM(Y370:Y370),"0")</f>
        <v>72</v>
      </c>
      <c r="Z372" s="37"/>
      <c r="AA372" s="578"/>
      <c r="AB372" s="578"/>
      <c r="AC372" s="578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172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70</v>
      </c>
      <c r="X402" s="575">
        <v>31.5</v>
      </c>
      <c r="Y402" s="576">
        <f t="shared" si="63"/>
        <v>31.5</v>
      </c>
      <c r="Z402" s="36">
        <f t="shared" si="68"/>
        <v>7.5300000000000006E-2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33.450000000000003</v>
      </c>
      <c r="BN402" s="64">
        <f t="shared" si="65"/>
        <v>33.450000000000003</v>
      </c>
      <c r="BO402" s="64">
        <f t="shared" si="66"/>
        <v>6.4102564102564111E-2</v>
      </c>
      <c r="BP402" s="64">
        <f t="shared" si="67"/>
        <v>6.4102564102564111E-2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70</v>
      </c>
      <c r="X403" s="575">
        <v>52.5</v>
      </c>
      <c r="Y403" s="576">
        <f t="shared" si="63"/>
        <v>52.5</v>
      </c>
      <c r="Z403" s="36">
        <f t="shared" si="68"/>
        <v>0.1255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55.75</v>
      </c>
      <c r="BN403" s="64">
        <f t="shared" si="65"/>
        <v>55.75</v>
      </c>
      <c r="BO403" s="64">
        <f t="shared" si="66"/>
        <v>0.10683760683760685</v>
      </c>
      <c r="BP403" s="64">
        <f t="shared" si="67"/>
        <v>0.10683760683760685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70</v>
      </c>
      <c r="X405" s="575">
        <v>62.999999999999993</v>
      </c>
      <c r="Y405" s="576">
        <f t="shared" si="63"/>
        <v>63</v>
      </c>
      <c r="Z405" s="36">
        <f t="shared" si="68"/>
        <v>0.15060000000000001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66.899999999999991</v>
      </c>
      <c r="BN405" s="64">
        <f t="shared" si="65"/>
        <v>66.900000000000006</v>
      </c>
      <c r="BO405" s="64">
        <f t="shared" si="66"/>
        <v>0.12820512820512819</v>
      </c>
      <c r="BP405" s="64">
        <f t="shared" si="67"/>
        <v>0.12820512820512822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70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70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0.35140000000000005</v>
      </c>
      <c r="AA407" s="578"/>
      <c r="AB407" s="578"/>
      <c r="AC407" s="578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37" t="s">
        <v>70</v>
      </c>
      <c r="X408" s="577">
        <f>IFERROR(SUM(X397:X406),"0")</f>
        <v>147</v>
      </c>
      <c r="Y408" s="577">
        <f>IFERROR(SUM(Y397:Y406),"0")</f>
        <v>147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137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70</v>
      </c>
      <c r="X429" s="575">
        <v>20</v>
      </c>
      <c r="Y429" s="576">
        <f>IFERROR(IF(X429="",0,CEILING((X429/$H429),1)*$H429),"")</f>
        <v>20.399999999999999</v>
      </c>
      <c r="Z429" s="36">
        <f>IFERROR(IF(Y429=0,"",ROUNDUP(Y429/H429,0)*0.00651),"")</f>
        <v>0.11067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35</v>
      </c>
      <c r="BN429" s="64">
        <f>IFERROR(Y429*I429/H429,"0")</f>
        <v>35.699999999999996</v>
      </c>
      <c r="BO429" s="64">
        <f>IFERROR(1/J429*(X429/H429),"0")</f>
        <v>9.1575091575091583E-2</v>
      </c>
      <c r="BP429" s="64">
        <f>IFERROR(1/J429*(Y429/H429),"0")</f>
        <v>9.3406593406593408E-2</v>
      </c>
    </row>
    <row r="430" spans="1:68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37" t="s">
        <v>73</v>
      </c>
      <c r="X430" s="577">
        <f>IFERROR(X429/H429,"0")</f>
        <v>16.666666666666668</v>
      </c>
      <c r="Y430" s="577">
        <f>IFERROR(Y429/H429,"0")</f>
        <v>17</v>
      </c>
      <c r="Z430" s="577">
        <f>IFERROR(IF(Z429="",0,Z429),"0")</f>
        <v>0.11067</v>
      </c>
      <c r="AA430" s="578"/>
      <c r="AB430" s="578"/>
      <c r="AC430" s="578"/>
    </row>
    <row r="431" spans="1:68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37" t="s">
        <v>70</v>
      </c>
      <c r="X431" s="577">
        <f>IFERROR(SUM(X429:X429),"0")</f>
        <v>20</v>
      </c>
      <c r="Y431" s="577">
        <f>IFERROR(SUM(Y429:Y429),"0")</f>
        <v>20.399999999999999</v>
      </c>
      <c r="Z431" s="37"/>
      <c r="AA431" s="578"/>
      <c r="AB431" s="578"/>
      <c r="AC431" s="578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70</v>
      </c>
      <c r="X440" s="575">
        <v>120</v>
      </c>
      <c r="Y440" s="576">
        <f t="shared" ref="Y440:Y452" si="69">IFERROR(IF(X440="",0,CEILING((X440/$H440),1)*$H440),"")</f>
        <v>121.44000000000001</v>
      </c>
      <c r="Z440" s="36">
        <f t="shared" ref="Z440:Z445" si="70">IFERROR(IF(Y440=0,"",ROUNDUP(Y440/H440,0)*0.01196),"")</f>
        <v>0.27507999999999999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128.18181818181816</v>
      </c>
      <c r="BN440" s="64">
        <f t="shared" ref="BN440:BN452" si="72">IFERROR(Y440*I440/H440,"0")</f>
        <v>129.72</v>
      </c>
      <c r="BO440" s="64">
        <f t="shared" ref="BO440:BO452" si="73">IFERROR(1/J440*(X440/H440),"0")</f>
        <v>0.21853146853146854</v>
      </c>
      <c r="BP440" s="64">
        <f t="shared" ref="BP440:BP452" si="74">IFERROR(1/J440*(Y440/H440),"0")</f>
        <v>0.22115384615384617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70</v>
      </c>
      <c r="X442" s="575">
        <v>110</v>
      </c>
      <c r="Y442" s="576">
        <f t="shared" si="69"/>
        <v>110.88000000000001</v>
      </c>
      <c r="Z442" s="36">
        <f t="shared" si="70"/>
        <v>0.25115999999999999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117.49999999999999</v>
      </c>
      <c r="BN442" s="64">
        <f t="shared" si="72"/>
        <v>118.44</v>
      </c>
      <c r="BO442" s="64">
        <f t="shared" si="73"/>
        <v>0.20032051282051283</v>
      </c>
      <c r="BP442" s="64">
        <f t="shared" si="74"/>
        <v>0.20192307692307693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70</v>
      </c>
      <c r="X444" s="575">
        <v>130</v>
      </c>
      <c r="Y444" s="576">
        <f t="shared" si="69"/>
        <v>132</v>
      </c>
      <c r="Z444" s="36">
        <f t="shared" si="70"/>
        <v>0.29899999999999999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138.86363636363635</v>
      </c>
      <c r="BN444" s="64">
        <f t="shared" si="72"/>
        <v>140.99999999999997</v>
      </c>
      <c r="BO444" s="64">
        <f t="shared" si="73"/>
        <v>0.23674242424242425</v>
      </c>
      <c r="BP444" s="64">
        <f t="shared" si="74"/>
        <v>0.24038461538461539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70</v>
      </c>
      <c r="X447" s="575">
        <v>72</v>
      </c>
      <c r="Y447" s="576">
        <f t="shared" si="69"/>
        <v>72</v>
      </c>
      <c r="Z447" s="36">
        <f>IFERROR(IF(Y447=0,"",ROUNDUP(Y447/H447,0)*0.00902),"")</f>
        <v>0.1804</v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76.2</v>
      </c>
      <c r="BN447" s="64">
        <f t="shared" si="72"/>
        <v>76.2</v>
      </c>
      <c r="BO447" s="64">
        <f t="shared" si="73"/>
        <v>0.15151515151515152</v>
      </c>
      <c r="BP447" s="64">
        <f t="shared" si="74"/>
        <v>0.15151515151515152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70</v>
      </c>
      <c r="X451" s="575">
        <v>90</v>
      </c>
      <c r="Y451" s="576">
        <f t="shared" si="69"/>
        <v>90</v>
      </c>
      <c r="Z451" s="36">
        <f>IFERROR(IF(Y451=0,"",ROUNDUP(Y451/H451,0)*0.00902),"")</f>
        <v>0.22550000000000001</v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95.249999999999986</v>
      </c>
      <c r="BN451" s="64">
        <f t="shared" si="72"/>
        <v>95.249999999999986</v>
      </c>
      <c r="BO451" s="64">
        <f t="shared" si="73"/>
        <v>0.18939393939393939</v>
      </c>
      <c r="BP451" s="64">
        <f t="shared" si="74"/>
        <v>0.18939393939393939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113.18181818181819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114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1.2311400000000001</v>
      </c>
      <c r="AA453" s="578"/>
      <c r="AB453" s="578"/>
      <c r="AC453" s="578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37" t="s">
        <v>70</v>
      </c>
      <c r="X454" s="577">
        <f>IFERROR(SUM(X440:X452),"0")</f>
        <v>522</v>
      </c>
      <c r="Y454" s="577">
        <f>IFERROR(SUM(Y440:Y452),"0")</f>
        <v>526.32000000000005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137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70</v>
      </c>
      <c r="X456" s="575">
        <v>50</v>
      </c>
      <c r="Y456" s="576">
        <f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53.409090909090907</v>
      </c>
      <c r="BN456" s="64">
        <f>IFERROR(Y456*I456/H456,"0")</f>
        <v>56.400000000000006</v>
      </c>
      <c r="BO456" s="64">
        <f>IFERROR(1/J456*(X456/H456),"0")</f>
        <v>9.1054778554778545E-2</v>
      </c>
      <c r="BP456" s="64">
        <f>IFERROR(1/J456*(Y456/H456),"0")</f>
        <v>9.6153846153846159E-2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37" t="s">
        <v>73</v>
      </c>
      <c r="X459" s="577">
        <f>IFERROR(X456/H456,"0")+IFERROR(X457/H457,"0")+IFERROR(X458/H458,"0")</f>
        <v>9.4696969696969688</v>
      </c>
      <c r="Y459" s="577">
        <f>IFERROR(Y456/H456,"0")+IFERROR(Y457/H457,"0")+IFERROR(Y458/H458,"0")</f>
        <v>10</v>
      </c>
      <c r="Z459" s="577">
        <f>IFERROR(IF(Z456="",0,Z456),"0")+IFERROR(IF(Z457="",0,Z457),"0")+IFERROR(IF(Z458="",0,Z458),"0")</f>
        <v>0.1196</v>
      </c>
      <c r="AA459" s="578"/>
      <c r="AB459" s="578"/>
      <c r="AC459" s="578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37" t="s">
        <v>70</v>
      </c>
      <c r="X460" s="577">
        <f>IFERROR(SUM(X456:X458),"0")</f>
        <v>50</v>
      </c>
      <c r="Y460" s="577">
        <f>IFERROR(SUM(Y456:Y458),"0")</f>
        <v>52.800000000000004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70</v>
      </c>
      <c r="X462" s="575">
        <v>30</v>
      </c>
      <c r="Y462" s="576">
        <f t="shared" ref="Y462:Y468" si="75">IFERROR(IF(X462="",0,CEILING((X462/$H462),1)*$H462),"")</f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32.04545454545454</v>
      </c>
      <c r="BN462" s="64">
        <f t="shared" ref="BN462:BN468" si="77">IFERROR(Y462*I462/H462,"0")</f>
        <v>33.839999999999996</v>
      </c>
      <c r="BO462" s="64">
        <f t="shared" ref="BO462:BO468" si="78">IFERROR(1/J462*(X462/H462),"0")</f>
        <v>5.4632867132867136E-2</v>
      </c>
      <c r="BP462" s="64">
        <f t="shared" ref="BP462:BP468" si="79">IFERROR(1/J462*(Y462/H462),"0")</f>
        <v>5.7692307692307696E-2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70</v>
      </c>
      <c r="X463" s="575">
        <v>30</v>
      </c>
      <c r="Y463" s="576">
        <f t="shared" si="75"/>
        <v>31.68</v>
      </c>
      <c r="Z463" s="36">
        <f>IFERROR(IF(Y463=0,"",ROUNDUP(Y463/H463,0)*0.01196),"")</f>
        <v>7.1760000000000004E-2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32.04545454545454</v>
      </c>
      <c r="BN463" s="64">
        <f t="shared" si="77"/>
        <v>33.839999999999996</v>
      </c>
      <c r="BO463" s="64">
        <f t="shared" si="78"/>
        <v>5.4632867132867136E-2</v>
      </c>
      <c r="BP463" s="64">
        <f t="shared" si="79"/>
        <v>5.7692307692307696E-2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70</v>
      </c>
      <c r="X464" s="575">
        <v>100</v>
      </c>
      <c r="Y464" s="576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106.81818181818181</v>
      </c>
      <c r="BN464" s="64">
        <f t="shared" si="77"/>
        <v>107.16</v>
      </c>
      <c r="BO464" s="64">
        <f t="shared" si="78"/>
        <v>0.18210955710955709</v>
      </c>
      <c r="BP464" s="64">
        <f t="shared" si="79"/>
        <v>0.18269230769230771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70</v>
      </c>
      <c r="X466" s="575">
        <v>18</v>
      </c>
      <c r="Y466" s="576">
        <f t="shared" si="75"/>
        <v>19.2</v>
      </c>
      <c r="Z466" s="36">
        <f>IFERROR(IF(Y466=0,"",ROUNDUP(Y466/H466,0)*0.00902),"")</f>
        <v>3.6080000000000001E-2</v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25.987500000000001</v>
      </c>
      <c r="BN466" s="64">
        <f t="shared" si="77"/>
        <v>27.72</v>
      </c>
      <c r="BO466" s="64">
        <f t="shared" si="78"/>
        <v>2.8409090909090912E-2</v>
      </c>
      <c r="BP466" s="64">
        <f t="shared" si="79"/>
        <v>3.0303030303030304E-2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70</v>
      </c>
      <c r="X468" s="575">
        <v>90</v>
      </c>
      <c r="Y468" s="576">
        <f t="shared" si="75"/>
        <v>91.2</v>
      </c>
      <c r="Z468" s="36">
        <f>IFERROR(IF(Y468=0,"",ROUNDUP(Y468/H468,0)*0.00902),"")</f>
        <v>0.17138</v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125.43750000000001</v>
      </c>
      <c r="BN468" s="64">
        <f t="shared" si="77"/>
        <v>127.11000000000001</v>
      </c>
      <c r="BO468" s="64">
        <f t="shared" si="78"/>
        <v>0.14204545454545456</v>
      </c>
      <c r="BP468" s="64">
        <f t="shared" si="79"/>
        <v>0.14393939393939395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37" t="s">
        <v>73</v>
      </c>
      <c r="X469" s="577">
        <f>IFERROR(X462/H462,"0")+IFERROR(X463/H463,"0")+IFERROR(X464/H464,"0")+IFERROR(X465/H465,"0")+IFERROR(X466/H466,"0")+IFERROR(X467/H467,"0")+IFERROR(X468/H468,"0")</f>
        <v>52.803030303030297</v>
      </c>
      <c r="Y469" s="577">
        <f>IFERROR(Y462/H462,"0")+IFERROR(Y463/H463,"0")+IFERROR(Y464/H464,"0")+IFERROR(Y465/H465,"0")+IFERROR(Y466/H466,"0")+IFERROR(Y467/H467,"0")+IFERROR(Y468/H468,"0")</f>
        <v>54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0.57821999999999996</v>
      </c>
      <c r="AA469" s="578"/>
      <c r="AB469" s="578"/>
      <c r="AC469" s="578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37" t="s">
        <v>70</v>
      </c>
      <c r="X470" s="577">
        <f>IFERROR(SUM(X462:X468),"0")</f>
        <v>268</v>
      </c>
      <c r="Y470" s="577">
        <f>IFERROR(SUM(Y462:Y468),"0")</f>
        <v>274.08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30" t="s">
        <v>737</v>
      </c>
      <c r="Q480" s="585"/>
      <c r="R480" s="585"/>
      <c r="S480" s="585"/>
      <c r="T480" s="586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5" t="s">
        <v>741</v>
      </c>
      <c r="Q481" s="585"/>
      <c r="R481" s="585"/>
      <c r="S481" s="585"/>
      <c r="T481" s="586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3" t="s">
        <v>745</v>
      </c>
      <c r="Q482" s="585"/>
      <c r="R482" s="585"/>
      <c r="S482" s="585"/>
      <c r="T482" s="586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137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67" t="s">
        <v>749</v>
      </c>
      <c r="Q486" s="585"/>
      <c r="R486" s="585"/>
      <c r="S486" s="585"/>
      <c r="T486" s="586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09" t="s">
        <v>752</v>
      </c>
      <c r="Q487" s="585"/>
      <c r="R487" s="585"/>
      <c r="S487" s="585"/>
      <c r="T487" s="586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10" t="s">
        <v>756</v>
      </c>
      <c r="Q488" s="585"/>
      <c r="R488" s="585"/>
      <c r="S488" s="585"/>
      <c r="T488" s="586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48" t="s">
        <v>759</v>
      </c>
      <c r="Q489" s="585"/>
      <c r="R489" s="585"/>
      <c r="S489" s="585"/>
      <c r="T489" s="586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39" t="s">
        <v>763</v>
      </c>
      <c r="Q493" s="585"/>
      <c r="R493" s="585"/>
      <c r="S493" s="585"/>
      <c r="T493" s="586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3" t="s">
        <v>767</v>
      </c>
      <c r="Q494" s="585"/>
      <c r="R494" s="585"/>
      <c r="S494" s="585"/>
      <c r="T494" s="586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7" t="s">
        <v>771</v>
      </c>
      <c r="Q498" s="585"/>
      <c r="R498" s="585"/>
      <c r="S498" s="585"/>
      <c r="T498" s="586"/>
      <c r="U498" s="34"/>
      <c r="V498" s="34"/>
      <c r="W498" s="35" t="s">
        <v>70</v>
      </c>
      <c r="X498" s="575">
        <v>300</v>
      </c>
      <c r="Y498" s="576">
        <f>IFERROR(IF(X498="",0,CEILING((X498/$H498),1)*$H498),"")</f>
        <v>306</v>
      </c>
      <c r="Z498" s="36">
        <f>IFERROR(IF(Y498=0,"",ROUNDUP(Y498/H498,0)*0.01898),"")</f>
        <v>0.64532</v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317.29999999999995</v>
      </c>
      <c r="BN498" s="64">
        <f>IFERROR(Y498*I498/H498,"0")</f>
        <v>323.64599999999996</v>
      </c>
      <c r="BO498" s="64">
        <f>IFERROR(1/J498*(X498/H498),"0")</f>
        <v>0.52083333333333337</v>
      </c>
      <c r="BP498" s="64">
        <f>IFERROR(1/J498*(Y498/H498),"0")</f>
        <v>0.53125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0" t="s">
        <v>771</v>
      </c>
      <c r="Q499" s="585"/>
      <c r="R499" s="585"/>
      <c r="S499" s="585"/>
      <c r="T499" s="586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37" t="s">
        <v>73</v>
      </c>
      <c r="X500" s="577">
        <f>IFERROR(X498/H498,"0")+IFERROR(X499/H499,"0")</f>
        <v>33.333333333333336</v>
      </c>
      <c r="Y500" s="577">
        <f>IFERROR(Y498/H498,"0")+IFERROR(Y499/H499,"0")</f>
        <v>34</v>
      </c>
      <c r="Z500" s="577">
        <f>IFERROR(IF(Z498="",0,Z498),"0")+IFERROR(IF(Z499="",0,Z499),"0")</f>
        <v>0.64532</v>
      </c>
      <c r="AA500" s="578"/>
      <c r="AB500" s="578"/>
      <c r="AC500" s="578"/>
    </row>
    <row r="501" spans="1:68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37" t="s">
        <v>70</v>
      </c>
      <c r="X501" s="577">
        <f>IFERROR(SUM(X498:X499),"0")</f>
        <v>300</v>
      </c>
      <c r="Y501" s="577">
        <f>IFERROR(SUM(Y498:Y499),"0")</f>
        <v>306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172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54" t="s">
        <v>776</v>
      </c>
      <c r="Q503" s="585"/>
      <c r="R503" s="585"/>
      <c r="S503" s="585"/>
      <c r="T503" s="586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53" t="s">
        <v>779</v>
      </c>
      <c r="Q504" s="585"/>
      <c r="R504" s="585"/>
      <c r="S504" s="585"/>
      <c r="T504" s="586"/>
      <c r="U504" s="34"/>
      <c r="V504" s="34"/>
      <c r="W504" s="35" t="s">
        <v>70</v>
      </c>
      <c r="X504" s="575">
        <v>20</v>
      </c>
      <c r="Y504" s="576">
        <f>IFERROR(IF(X504="",0,CEILING((X504/$H504),1)*$H504),"")</f>
        <v>27</v>
      </c>
      <c r="Z504" s="36">
        <f>IFERROR(IF(Y504=0,"",ROUNDUP(Y504/H504,0)*0.01898),"")</f>
        <v>5.6940000000000004E-2</v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20.966666666666669</v>
      </c>
      <c r="BN504" s="64">
        <f>IFERROR(Y504*I504/H504,"0")</f>
        <v>28.305</v>
      </c>
      <c r="BO504" s="64">
        <f>IFERROR(1/J504*(X504/H504),"0")</f>
        <v>3.4722222222222224E-2</v>
      </c>
      <c r="BP504" s="64">
        <f>IFERROR(1/J504*(Y504/H504),"0")</f>
        <v>4.6875E-2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0" t="s">
        <v>782</v>
      </c>
      <c r="Q505" s="585"/>
      <c r="R505" s="585"/>
      <c r="S505" s="585"/>
      <c r="T505" s="586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801" t="s">
        <v>785</v>
      </c>
      <c r="Q506" s="585"/>
      <c r="R506" s="585"/>
      <c r="S506" s="585"/>
      <c r="T506" s="586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37" t="s">
        <v>73</v>
      </c>
      <c r="X507" s="577">
        <f>IFERROR(X503/H503,"0")+IFERROR(X504/H504,"0")+IFERROR(X505/H505,"0")+IFERROR(X506/H506,"0")</f>
        <v>2.2222222222222223</v>
      </c>
      <c r="Y507" s="577">
        <f>IFERROR(Y503/H503,"0")+IFERROR(Y504/H504,"0")+IFERROR(Y505/H505,"0")+IFERROR(Y506/H506,"0")</f>
        <v>3</v>
      </c>
      <c r="Z507" s="577">
        <f>IFERROR(IF(Z503="",0,Z503),"0")+IFERROR(IF(Z504="",0,Z504),"0")+IFERROR(IF(Z505="",0,Z505),"0")+IFERROR(IF(Z506="",0,Z506),"0")</f>
        <v>5.6940000000000004E-2</v>
      </c>
      <c r="AA507" s="578"/>
      <c r="AB507" s="578"/>
      <c r="AC507" s="578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37" t="s">
        <v>70</v>
      </c>
      <c r="X508" s="577">
        <f>IFERROR(SUM(X503:X506),"0")</f>
        <v>20</v>
      </c>
      <c r="Y508" s="577">
        <f>IFERROR(SUM(Y503:Y506),"0")</f>
        <v>27</v>
      </c>
      <c r="Z508" s="37"/>
      <c r="AA508" s="578"/>
      <c r="AB508" s="578"/>
      <c r="AC508" s="578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137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52" t="s">
        <v>789</v>
      </c>
      <c r="Q511" s="585"/>
      <c r="R511" s="585"/>
      <c r="S511" s="585"/>
      <c r="T511" s="586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12347.599999999999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12478.579999999998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37" t="s">
        <v>70</v>
      </c>
      <c r="X515" s="577">
        <f>IFERROR(SUM(BM22:BM511),"0")</f>
        <v>13009.818823022439</v>
      </c>
      <c r="Y515" s="577">
        <f>IFERROR(SUM(BN22:BN511),"0")</f>
        <v>13149.487999999999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37" t="s">
        <v>794</v>
      </c>
      <c r="X516" s="38">
        <f>ROUNDUP(SUM(BO22:BO511),0)</f>
        <v>21</v>
      </c>
      <c r="Y516" s="38">
        <f>ROUNDUP(SUM(BP22:BP511),0)</f>
        <v>21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37" t="s">
        <v>70</v>
      </c>
      <c r="X517" s="577">
        <f>GrossWeightTotal+PalletQtyTotal*25</f>
        <v>13534.818823022439</v>
      </c>
      <c r="Y517" s="577">
        <f>GrossWeightTotalR+PalletQtyTotalR*25</f>
        <v>13674.487999999999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1962.6440497561186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1985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23.839039999999997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261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572" t="s">
        <v>671</v>
      </c>
      <c r="AA521" s="636" t="s">
        <v>734</v>
      </c>
      <c r="AB521" s="733"/>
      <c r="AC521" s="52"/>
      <c r="AF521" s="573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179</v>
      </c>
      <c r="F522" s="636" t="s">
        <v>202</v>
      </c>
      <c r="G522" s="636" t="s">
        <v>237</v>
      </c>
      <c r="H522" s="636" t="s">
        <v>101</v>
      </c>
      <c r="I522" s="636" t="s">
        <v>262</v>
      </c>
      <c r="J522" s="636" t="s">
        <v>302</v>
      </c>
      <c r="K522" s="636" t="s">
        <v>363</v>
      </c>
      <c r="L522" s="636" t="s">
        <v>406</v>
      </c>
      <c r="M522" s="636" t="s">
        <v>422</v>
      </c>
      <c r="N522" s="573"/>
      <c r="O522" s="636" t="s">
        <v>435</v>
      </c>
      <c r="P522" s="636" t="s">
        <v>445</v>
      </c>
      <c r="Q522" s="636" t="s">
        <v>452</v>
      </c>
      <c r="R522" s="636" t="s">
        <v>457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405.20000000000005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619.20000000000005</v>
      </c>
      <c r="E524" s="46">
        <f>IFERROR(Y89*1,"0")+IFERROR(Y90*1,"0")+IFERROR(Y91*1,"0")+IFERROR(Y95*1,"0")+IFERROR(Y96*1,"0")+IFERROR(Y97*1,"0")+IFERROR(Y98*1,"0")+IFERROR(Y99*1,"0")+IFERROR(Y100*1,"0")</f>
        <v>687.6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1618.9199999999998</v>
      </c>
      <c r="G524" s="46">
        <f>IFERROR(Y132*1,"0")+IFERROR(Y133*1,"0")+IFERROR(Y137*1,"0")+IFERROR(Y138*1,"0")+IFERROR(Y142*1,"0")+IFERROR(Y143*1,"0")</f>
        <v>106.4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319.2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926.10000000000014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230.95999999999998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120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473.99999999999994</v>
      </c>
      <c r="S524" s="46">
        <f>IFERROR(Y342*1,"0")+IFERROR(Y343*1,"0")+IFERROR(Y344*1,"0")</f>
        <v>176.4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5441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147</v>
      </c>
      <c r="W524" s="46">
        <f>IFERROR(Y416*1,"0")+IFERROR(Y417*1,"0")+IFERROR(Y421*1,"0")+IFERROR(Y422*1,"0")+IFERROR(Y423*1,"0")+IFERROR(Y424*1,"0")</f>
        <v>0</v>
      </c>
      <c r="X524" s="46">
        <f>IFERROR(Y429*1,"0")</f>
        <v>20.399999999999999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853.2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333</v>
      </c>
      <c r="AB524" s="46">
        <f>IFERROR(Y511*1,"0")</f>
        <v>0</v>
      </c>
      <c r="AC524" s="52"/>
      <c r="AF524" s="573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5"/>
        <filter val="1 000,00"/>
        <filter val="1 962,64"/>
        <filter val="1,40"/>
        <filter val="10,00"/>
        <filter val="100,00"/>
        <filter val="110,00"/>
        <filter val="113,18"/>
        <filter val="114,29"/>
        <filter val="12 347,60"/>
        <filter val="12,50"/>
        <filter val="120,00"/>
        <filter val="13 009,82"/>
        <filter val="13 534,82"/>
        <filter val="130,00"/>
        <filter val="135,00"/>
        <filter val="136,42"/>
        <filter val="147,00"/>
        <filter val="15,00"/>
        <filter val="150,00"/>
        <filter val="157,41"/>
        <filter val="16,50"/>
        <filter val="16,67"/>
        <filter val="175,00"/>
        <filter val="18,00"/>
        <filter val="180,00"/>
        <filter val="185,00"/>
        <filter val="198,28"/>
        <filter val="2 100,00"/>
        <filter val="2,10"/>
        <filter val="2,22"/>
        <filter val="20,00"/>
        <filter val="200,00"/>
        <filter val="21"/>
        <filter val="22,24"/>
        <filter val="220,00"/>
        <filter val="225,00"/>
        <filter val="24,50"/>
        <filter val="250,00"/>
        <filter val="268,00"/>
        <filter val="296,33"/>
        <filter val="3,33"/>
        <filter val="3,50"/>
        <filter val="30,00"/>
        <filter val="300,00"/>
        <filter val="305,00"/>
        <filter val="31,50"/>
        <filter val="32,00"/>
        <filter val="33,33"/>
        <filter val="330,00"/>
        <filter val="35,00"/>
        <filter val="350,00"/>
        <filter val="38,33"/>
        <filter val="39,60"/>
        <filter val="4 415,00"/>
        <filter val="4,44"/>
        <filter val="40,00"/>
        <filter val="400,00"/>
        <filter val="425,00"/>
        <filter val="43,21"/>
        <filter val="440,00"/>
        <filter val="5,60"/>
        <filter val="50,00"/>
        <filter val="52,50"/>
        <filter val="52,80"/>
        <filter val="522,00"/>
        <filter val="53,89"/>
        <filter val="54,63"/>
        <filter val="56,04"/>
        <filter val="570,00"/>
        <filter val="60,00"/>
        <filter val="62,00"/>
        <filter val="63,00"/>
        <filter val="675,00"/>
        <filter val="68,52"/>
        <filter val="7,78"/>
        <filter val="70,00"/>
        <filter val="700,00"/>
        <filter val="72,00"/>
        <filter val="755,00"/>
        <filter val="8,00"/>
        <filter val="8,33"/>
        <filter val="8,75"/>
        <filter val="80,00"/>
        <filter val="83,33"/>
        <filter val="835,00"/>
        <filter val="9,47"/>
        <filter val="90,00"/>
        <filter val="90,74"/>
        <filter val="900,00"/>
        <filter val="908,00"/>
        <filter val="92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2025-06-11T09:56:39Z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