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2CAE4A-6467-41EA-A68C-6C3009A0AC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P494" i="1" s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X470" i="1"/>
  <c r="X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Y469" i="1" s="1"/>
  <c r="P462" i="1"/>
  <c r="X460" i="1"/>
  <c r="X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N422" i="1"/>
  <c r="BM422" i="1"/>
  <c r="Z422" i="1"/>
  <c r="Y422" i="1"/>
  <c r="BP422" i="1" s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N237" i="1"/>
  <c r="BM237" i="1"/>
  <c r="Z237" i="1"/>
  <c r="Y237" i="1"/>
  <c r="BP237" i="1" s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4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X129" i="1"/>
  <c r="X128" i="1"/>
  <c r="BO127" i="1"/>
  <c r="BM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2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6" i="1" s="1"/>
  <c r="BM22" i="1"/>
  <c r="Y22" i="1"/>
  <c r="B524" i="1" s="1"/>
  <c r="H10" i="1"/>
  <c r="A9" i="1"/>
  <c r="A10" i="1" s="1"/>
  <c r="D7" i="1"/>
  <c r="Q6" i="1"/>
  <c r="P2" i="1"/>
  <c r="BP229" i="1" l="1"/>
  <c r="BN229" i="1"/>
  <c r="Z229" i="1"/>
  <c r="BP247" i="1"/>
  <c r="BN247" i="1"/>
  <c r="Z247" i="1"/>
  <c r="P524" i="1"/>
  <c r="Y281" i="1"/>
  <c r="BP280" i="1"/>
  <c r="BN280" i="1"/>
  <c r="Z280" i="1"/>
  <c r="Z281" i="1" s="1"/>
  <c r="Y286" i="1"/>
  <c r="Y285" i="1"/>
  <c r="BP284" i="1"/>
  <c r="BN284" i="1"/>
  <c r="Z284" i="1"/>
  <c r="Z285" i="1" s="1"/>
  <c r="Q524" i="1"/>
  <c r="Y290" i="1"/>
  <c r="BP289" i="1"/>
  <c r="BN289" i="1"/>
  <c r="Z289" i="1"/>
  <c r="Z290" i="1" s="1"/>
  <c r="BP294" i="1"/>
  <c r="BN294" i="1"/>
  <c r="Z294" i="1"/>
  <c r="BP322" i="1"/>
  <c r="BN322" i="1"/>
  <c r="Z322" i="1"/>
  <c r="BP328" i="1"/>
  <c r="BN328" i="1"/>
  <c r="Z328" i="1"/>
  <c r="BP342" i="1"/>
  <c r="BN342" i="1"/>
  <c r="Z342" i="1"/>
  <c r="Y372" i="1"/>
  <c r="Y371" i="1"/>
  <c r="BP370" i="1"/>
  <c r="BN370" i="1"/>
  <c r="Z370" i="1"/>
  <c r="Z371" i="1" s="1"/>
  <c r="BP375" i="1"/>
  <c r="BN375" i="1"/>
  <c r="Z375" i="1"/>
  <c r="BP411" i="1"/>
  <c r="BN411" i="1"/>
  <c r="Z411" i="1"/>
  <c r="BP451" i="1"/>
  <c r="BN451" i="1"/>
  <c r="Z451" i="1"/>
  <c r="BP487" i="1"/>
  <c r="BN487" i="1"/>
  <c r="Z48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89" i="1"/>
  <c r="BN89" i="1"/>
  <c r="Z98" i="1"/>
  <c r="BN98" i="1"/>
  <c r="Z113" i="1"/>
  <c r="BN113" i="1"/>
  <c r="Z132" i="1"/>
  <c r="BN132" i="1"/>
  <c r="Z165" i="1"/>
  <c r="BN165" i="1"/>
  <c r="Z177" i="1"/>
  <c r="BN177" i="1"/>
  <c r="Z200" i="1"/>
  <c r="BN200" i="1"/>
  <c r="Z210" i="1"/>
  <c r="BN210" i="1"/>
  <c r="BP214" i="1"/>
  <c r="BN214" i="1"/>
  <c r="Z214" i="1"/>
  <c r="BP246" i="1"/>
  <c r="BN246" i="1"/>
  <c r="Z246" i="1"/>
  <c r="BP258" i="1"/>
  <c r="BN258" i="1"/>
  <c r="Z258" i="1"/>
  <c r="BP306" i="1"/>
  <c r="BN306" i="1"/>
  <c r="Z306" i="1"/>
  <c r="BP327" i="1"/>
  <c r="BN327" i="1"/>
  <c r="Z327" i="1"/>
  <c r="BP329" i="1"/>
  <c r="BN329" i="1"/>
  <c r="Z329" i="1"/>
  <c r="BP354" i="1"/>
  <c r="BN354" i="1"/>
  <c r="Z354" i="1"/>
  <c r="BP399" i="1"/>
  <c r="BN399" i="1"/>
  <c r="Z399" i="1"/>
  <c r="BP443" i="1"/>
  <c r="BN443" i="1"/>
  <c r="Z443" i="1"/>
  <c r="Y491" i="1"/>
  <c r="Y490" i="1"/>
  <c r="BP486" i="1"/>
  <c r="BN486" i="1"/>
  <c r="Z486" i="1"/>
  <c r="BP488" i="1"/>
  <c r="BN488" i="1"/>
  <c r="Z488" i="1"/>
  <c r="Y484" i="1"/>
  <c r="Y496" i="1"/>
  <c r="BP96" i="1"/>
  <c r="BN96" i="1"/>
  <c r="Z96" i="1"/>
  <c r="BP107" i="1"/>
  <c r="BN107" i="1"/>
  <c r="Z107" i="1"/>
  <c r="X515" i="1"/>
  <c r="X517" i="1" s="1"/>
  <c r="X518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BP84" i="1"/>
  <c r="BN84" i="1"/>
  <c r="BP91" i="1"/>
  <c r="BN91" i="1"/>
  <c r="Z91" i="1"/>
  <c r="BP100" i="1"/>
  <c r="BN100" i="1"/>
  <c r="Z100" i="1"/>
  <c r="Y123" i="1"/>
  <c r="BP119" i="1"/>
  <c r="BN119" i="1"/>
  <c r="Z119" i="1"/>
  <c r="BP138" i="1"/>
  <c r="BN138" i="1"/>
  <c r="Z138" i="1"/>
  <c r="BP167" i="1"/>
  <c r="BN167" i="1"/>
  <c r="Z167" i="1"/>
  <c r="J524" i="1"/>
  <c r="BP188" i="1"/>
  <c r="BN188" i="1"/>
  <c r="Z188" i="1"/>
  <c r="BP202" i="1"/>
  <c r="BN202" i="1"/>
  <c r="Z202" i="1"/>
  <c r="BP212" i="1"/>
  <c r="BN212" i="1"/>
  <c r="Z212" i="1"/>
  <c r="K524" i="1"/>
  <c r="BP227" i="1"/>
  <c r="BN227" i="1"/>
  <c r="Z227" i="1"/>
  <c r="BP242" i="1"/>
  <c r="BN242" i="1"/>
  <c r="Z242" i="1"/>
  <c r="BP256" i="1"/>
  <c r="BN256" i="1"/>
  <c r="Z256" i="1"/>
  <c r="BP267" i="1"/>
  <c r="BN267" i="1"/>
  <c r="Z267" i="1"/>
  <c r="BP127" i="1"/>
  <c r="BN127" i="1"/>
  <c r="Z127" i="1"/>
  <c r="BP153" i="1"/>
  <c r="BN153" i="1"/>
  <c r="Z153" i="1"/>
  <c r="BP171" i="1"/>
  <c r="BN171" i="1"/>
  <c r="Z171" i="1"/>
  <c r="BP198" i="1"/>
  <c r="BN198" i="1"/>
  <c r="Z198" i="1"/>
  <c r="Y218" i="1"/>
  <c r="BP208" i="1"/>
  <c r="BN208" i="1"/>
  <c r="Z208" i="1"/>
  <c r="BP216" i="1"/>
  <c r="BN216" i="1"/>
  <c r="Z216" i="1"/>
  <c r="BP231" i="1"/>
  <c r="BN231" i="1"/>
  <c r="Z231" i="1"/>
  <c r="BP249" i="1"/>
  <c r="BN249" i="1"/>
  <c r="Z249" i="1"/>
  <c r="BP260" i="1"/>
  <c r="BN260" i="1"/>
  <c r="Z260" i="1"/>
  <c r="BP268" i="1"/>
  <c r="BN268" i="1"/>
  <c r="Z268" i="1"/>
  <c r="BP296" i="1"/>
  <c r="BN296" i="1"/>
  <c r="Z296" i="1"/>
  <c r="BP308" i="1"/>
  <c r="BN308" i="1"/>
  <c r="Z308" i="1"/>
  <c r="BP331" i="1"/>
  <c r="BN331" i="1"/>
  <c r="Z331" i="1"/>
  <c r="BP344" i="1"/>
  <c r="BN344" i="1"/>
  <c r="Z344" i="1"/>
  <c r="BP356" i="1"/>
  <c r="BN356" i="1"/>
  <c r="Z356" i="1"/>
  <c r="BP377" i="1"/>
  <c r="BN377" i="1"/>
  <c r="Z377" i="1"/>
  <c r="BP401" i="1"/>
  <c r="BN401" i="1"/>
  <c r="Z401" i="1"/>
  <c r="Y419" i="1"/>
  <c r="BP416" i="1"/>
  <c r="BN416" i="1"/>
  <c r="Z416" i="1"/>
  <c r="BP445" i="1"/>
  <c r="BN445" i="1"/>
  <c r="Z445" i="1"/>
  <c r="BP457" i="1"/>
  <c r="Z457" i="1"/>
  <c r="Y501" i="1"/>
  <c r="Y500" i="1"/>
  <c r="BP498" i="1"/>
  <c r="BN498" i="1"/>
  <c r="Z498" i="1"/>
  <c r="Y115" i="1"/>
  <c r="Y144" i="1"/>
  <c r="I524" i="1"/>
  <c r="Y173" i="1"/>
  <c r="Y179" i="1"/>
  <c r="Y194" i="1"/>
  <c r="Y222" i="1"/>
  <c r="Y253" i="1"/>
  <c r="BP275" i="1"/>
  <c r="BN275" i="1"/>
  <c r="Z275" i="1"/>
  <c r="Y310" i="1"/>
  <c r="BP304" i="1"/>
  <c r="BN304" i="1"/>
  <c r="Z304" i="1"/>
  <c r="BP316" i="1"/>
  <c r="BN316" i="1"/>
  <c r="Z316" i="1"/>
  <c r="BP337" i="1"/>
  <c r="BN337" i="1"/>
  <c r="Z337" i="1"/>
  <c r="BP352" i="1"/>
  <c r="BN352" i="1"/>
  <c r="Z352" i="1"/>
  <c r="BP366" i="1"/>
  <c r="BN366" i="1"/>
  <c r="Z366" i="1"/>
  <c r="Y393" i="1"/>
  <c r="Y392" i="1"/>
  <c r="BP391" i="1"/>
  <c r="BN391" i="1"/>
  <c r="Z391" i="1"/>
  <c r="Z392" i="1" s="1"/>
  <c r="Y408" i="1"/>
  <c r="BP397" i="1"/>
  <c r="BN397" i="1"/>
  <c r="Z397" i="1"/>
  <c r="BP405" i="1"/>
  <c r="BN405" i="1"/>
  <c r="Z405" i="1"/>
  <c r="Z524" i="1"/>
  <c r="BP441" i="1"/>
  <c r="BN441" i="1"/>
  <c r="Z441" i="1"/>
  <c r="BP449" i="1"/>
  <c r="BN449" i="1"/>
  <c r="Z449" i="1"/>
  <c r="BP474" i="1"/>
  <c r="BN474" i="1"/>
  <c r="Z474" i="1"/>
  <c r="BP499" i="1"/>
  <c r="BN499" i="1"/>
  <c r="Z499" i="1"/>
  <c r="Y318" i="1"/>
  <c r="Y324" i="1"/>
  <c r="Y333" i="1"/>
  <c r="Y339" i="1"/>
  <c r="Y357" i="1"/>
  <c r="Y362" i="1"/>
  <c r="Y380" i="1"/>
  <c r="Y425" i="1"/>
  <c r="Y475" i="1"/>
  <c r="Y508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BP248" i="1"/>
  <c r="BN248" i="1"/>
  <c r="Z248" i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Z44" i="1" s="1"/>
  <c r="BN42" i="1"/>
  <c r="Y45" i="1"/>
  <c r="D524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4" i="1"/>
  <c r="Z90" i="1"/>
  <c r="Z92" i="1" s="1"/>
  <c r="BN90" i="1"/>
  <c r="Y93" i="1"/>
  <c r="Z95" i="1"/>
  <c r="BN95" i="1"/>
  <c r="BP95" i="1"/>
  <c r="Z97" i="1"/>
  <c r="BN97" i="1"/>
  <c r="Z99" i="1"/>
  <c r="BN99" i="1"/>
  <c r="F524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Z128" i="1" s="1"/>
  <c r="BN126" i="1"/>
  <c r="BP126" i="1"/>
  <c r="G524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44" i="1"/>
  <c r="BP241" i="1"/>
  <c r="BN241" i="1"/>
  <c r="Z241" i="1"/>
  <c r="Z243" i="1" s="1"/>
  <c r="Y252" i="1"/>
  <c r="Y261" i="1"/>
  <c r="Y269" i="1"/>
  <c r="Y276" i="1"/>
  <c r="Y301" i="1"/>
  <c r="Y311" i="1"/>
  <c r="Y319" i="1"/>
  <c r="Y325" i="1"/>
  <c r="Y332" i="1"/>
  <c r="Y338" i="1"/>
  <c r="Y345" i="1"/>
  <c r="Y363" i="1"/>
  <c r="Y367" i="1"/>
  <c r="Y384" i="1"/>
  <c r="Y388" i="1"/>
  <c r="Y412" i="1"/>
  <c r="BP424" i="1"/>
  <c r="BN424" i="1"/>
  <c r="Z424" i="1"/>
  <c r="Y426" i="1"/>
  <c r="X524" i="1"/>
  <c r="Y430" i="1"/>
  <c r="BP429" i="1"/>
  <c r="BN429" i="1"/>
  <c r="Z429" i="1"/>
  <c r="Z430" i="1" s="1"/>
  <c r="Y431" i="1"/>
  <c r="Y435" i="1"/>
  <c r="BP434" i="1"/>
  <c r="BN434" i="1"/>
  <c r="Z434" i="1"/>
  <c r="Z435" i="1" s="1"/>
  <c r="Y524" i="1"/>
  <c r="Y436" i="1"/>
  <c r="Z250" i="1"/>
  <c r="BN250" i="1"/>
  <c r="L524" i="1"/>
  <c r="Z257" i="1"/>
  <c r="BN257" i="1"/>
  <c r="Z259" i="1"/>
  <c r="BN259" i="1"/>
  <c r="Y262" i="1"/>
  <c r="M524" i="1"/>
  <c r="Z266" i="1"/>
  <c r="BN266" i="1"/>
  <c r="Y270" i="1"/>
  <c r="O524" i="1"/>
  <c r="Z274" i="1"/>
  <c r="BN274" i="1"/>
  <c r="Y277" i="1"/>
  <c r="Y282" i="1"/>
  <c r="Y291" i="1"/>
  <c r="R524" i="1"/>
  <c r="Z295" i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BN330" i="1"/>
  <c r="Z336" i="1"/>
  <c r="BN336" i="1"/>
  <c r="S524" i="1"/>
  <c r="Z343" i="1"/>
  <c r="Z345" i="1" s="1"/>
  <c r="BN343" i="1"/>
  <c r="Y346" i="1"/>
  <c r="T524" i="1"/>
  <c r="Z351" i="1"/>
  <c r="BN351" i="1"/>
  <c r="Z353" i="1"/>
  <c r="BN353" i="1"/>
  <c r="Z355" i="1"/>
  <c r="BN355" i="1"/>
  <c r="Y358" i="1"/>
  <c r="Z361" i="1"/>
  <c r="Z362" i="1" s="1"/>
  <c r="BN361" i="1"/>
  <c r="Z365" i="1"/>
  <c r="BN365" i="1"/>
  <c r="BP365" i="1"/>
  <c r="U524" i="1"/>
  <c r="Z376" i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V524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W524" i="1"/>
  <c r="Z417" i="1"/>
  <c r="Z418" i="1" s="1"/>
  <c r="BN417" i="1"/>
  <c r="Y418" i="1"/>
  <c r="Z421" i="1"/>
  <c r="BN421" i="1"/>
  <c r="BP421" i="1"/>
  <c r="Y454" i="1"/>
  <c r="BN457" i="1"/>
  <c r="Y460" i="1"/>
  <c r="Z463" i="1"/>
  <c r="BN463" i="1"/>
  <c r="Z465" i="1"/>
  <c r="BN465" i="1"/>
  <c r="Z467" i="1"/>
  <c r="BN467" i="1"/>
  <c r="Y470" i="1"/>
  <c r="Z473" i="1"/>
  <c r="Z475" i="1" s="1"/>
  <c r="BN473" i="1"/>
  <c r="Y476" i="1"/>
  <c r="Z480" i="1"/>
  <c r="BN480" i="1"/>
  <c r="BP480" i="1"/>
  <c r="Z481" i="1"/>
  <c r="BN481" i="1"/>
  <c r="Z482" i="1"/>
  <c r="BN482" i="1"/>
  <c r="Y483" i="1"/>
  <c r="Z493" i="1"/>
  <c r="BN493" i="1"/>
  <c r="BP493" i="1"/>
  <c r="Z494" i="1"/>
  <c r="BN494" i="1"/>
  <c r="Y495" i="1"/>
  <c r="Z503" i="1"/>
  <c r="BN503" i="1"/>
  <c r="BP503" i="1"/>
  <c r="Z504" i="1"/>
  <c r="BN504" i="1"/>
  <c r="Y507" i="1"/>
  <c r="Y513" i="1"/>
  <c r="AA524" i="1"/>
  <c r="Z440" i="1"/>
  <c r="BN440" i="1"/>
  <c r="BP440" i="1"/>
  <c r="Z442" i="1"/>
  <c r="BN442" i="1"/>
  <c r="Z444" i="1"/>
  <c r="BN444" i="1"/>
  <c r="Z446" i="1"/>
  <c r="BN446" i="1"/>
  <c r="Z448" i="1"/>
  <c r="BN448" i="1"/>
  <c r="Z450" i="1"/>
  <c r="BN450" i="1"/>
  <c r="Z452" i="1"/>
  <c r="BN452" i="1"/>
  <c r="Y453" i="1"/>
  <c r="Z456" i="1"/>
  <c r="BN456" i="1"/>
  <c r="BP456" i="1"/>
  <c r="Z458" i="1"/>
  <c r="BN458" i="1"/>
  <c r="Z462" i="1"/>
  <c r="BN462" i="1"/>
  <c r="BP462" i="1"/>
  <c r="Z464" i="1"/>
  <c r="BN464" i="1"/>
  <c r="Z466" i="1"/>
  <c r="BN466" i="1"/>
  <c r="Z468" i="1"/>
  <c r="BN468" i="1"/>
  <c r="Z511" i="1"/>
  <c r="Z512" i="1" s="1"/>
  <c r="BN511" i="1"/>
  <c r="BP511" i="1"/>
  <c r="Y512" i="1"/>
  <c r="Z459" i="1" l="1"/>
  <c r="Z453" i="1"/>
  <c r="Z507" i="1"/>
  <c r="Z495" i="1"/>
  <c r="Z483" i="1"/>
  <c r="Z425" i="1"/>
  <c r="Z367" i="1"/>
  <c r="Z338" i="1"/>
  <c r="Z332" i="1"/>
  <c r="Z318" i="1"/>
  <c r="Z276" i="1"/>
  <c r="Z269" i="1"/>
  <c r="Z233" i="1"/>
  <c r="Z173" i="1"/>
  <c r="Z123" i="1"/>
  <c r="Z101" i="1"/>
  <c r="Z65" i="1"/>
  <c r="Z490" i="1"/>
  <c r="Z407" i="1"/>
  <c r="Z357" i="1"/>
  <c r="Z80" i="1"/>
  <c r="Z58" i="1"/>
  <c r="Z519" i="1" s="1"/>
  <c r="Z379" i="1"/>
  <c r="Z300" i="1"/>
  <c r="Z261" i="1"/>
  <c r="Z217" i="1"/>
  <c r="Z109" i="1"/>
  <c r="Z252" i="1"/>
  <c r="Z500" i="1"/>
  <c r="Z469" i="1"/>
  <c r="Z324" i="1"/>
  <c r="Z310" i="1"/>
  <c r="Z205" i="1"/>
  <c r="Z179" i="1"/>
  <c r="Z155" i="1"/>
  <c r="Z115" i="1"/>
  <c r="Z32" i="1"/>
  <c r="Y518" i="1"/>
  <c r="Y515" i="1"/>
  <c r="Y516" i="1"/>
  <c r="Y514" i="1"/>
  <c r="Y517" i="1" l="1"/>
</calcChain>
</file>

<file path=xl/sharedStrings.xml><?xml version="1.0" encoding="utf-8"?>
<sst xmlns="http://schemas.openxmlformats.org/spreadsheetml/2006/main" count="2309" uniqueCount="818">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</sst>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58"/>
      <c r="P5" s="24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20</v>
      </c>
      <c r="Q8" s="713">
        <v>0.375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21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81"/>
      <c r="R10" s="782"/>
      <c r="U10" s="24" t="s">
        <v>23</v>
      </c>
      <c r="V10" s="628" t="s">
        <v>24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1"/>
      <c r="R11" s="712"/>
      <c r="U11" s="24" t="s">
        <v>27</v>
      </c>
      <c r="V11" s="854" t="s">
        <v>28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30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32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61</v>
      </c>
      <c r="V18" s="67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85"/>
      <c r="R22" s="585"/>
      <c r="S22" s="585"/>
      <c r="T22" s="586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70</v>
      </c>
      <c r="X41" s="575">
        <v>200</v>
      </c>
      <c r="Y41" s="576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7">
        <v>4607091385687</v>
      </c>
      <c r="E42" s="588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4"/>
      <c r="V42" s="34"/>
      <c r="W42" s="35" t="s">
        <v>70</v>
      </c>
      <c r="X42" s="575">
        <v>240</v>
      </c>
      <c r="Y42" s="576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7">
        <v>4680115882539</v>
      </c>
      <c r="E43" s="588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37" t="s">
        <v>73</v>
      </c>
      <c r="X44" s="577">
        <f>IFERROR(X41/H41,"0")+IFERROR(X42/H42,"0")+IFERROR(X43/H43,"0")</f>
        <v>78.518518518518519</v>
      </c>
      <c r="Y44" s="577">
        <f>IFERROR(Y41/H41,"0")+IFERROR(Y42/H42,"0")+IFERROR(Y43/H43,"0")</f>
        <v>79</v>
      </c>
      <c r="Z44" s="577">
        <f>IFERROR(IF(Z41="",0,Z41),"0")+IFERROR(IF(Z42="",0,Z42),"0")+IFERROR(IF(Z43="",0,Z43),"0")</f>
        <v>0.90182000000000007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37" t="s">
        <v>70</v>
      </c>
      <c r="X45" s="577">
        <f>IFERROR(SUM(X41:X43),"0")</f>
        <v>440</v>
      </c>
      <c r="Y45" s="577">
        <f>IFERROR(SUM(Y41:Y43),"0")</f>
        <v>445.20000000000005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70</v>
      </c>
      <c r="X53" s="575">
        <v>200</v>
      </c>
      <c r="Y53" s="576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70</v>
      </c>
      <c r="X57" s="575">
        <v>450</v>
      </c>
      <c r="Y57" s="576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37" t="s">
        <v>73</v>
      </c>
      <c r="X58" s="577">
        <f>IFERROR(X52/H52,"0")+IFERROR(X53/H53,"0")+IFERROR(X54/H54,"0")+IFERROR(X55/H55,"0")+IFERROR(X56/H56,"0")+IFERROR(X57/H57,"0")</f>
        <v>118.51851851851852</v>
      </c>
      <c r="Y58" s="577">
        <f>IFERROR(Y52/H52,"0")+IFERROR(Y53/H53,"0")+IFERROR(Y54/H54,"0")+IFERROR(Y55/H55,"0")+IFERROR(Y56/H56,"0")+IFERROR(Y57/H57,"0")</f>
        <v>119</v>
      </c>
      <c r="Z58" s="577">
        <f>IFERROR(IF(Z52="",0,Z52),"0")+IFERROR(IF(Z53="",0,Z53),"0")+IFERROR(IF(Z54="",0,Z54),"0")+IFERROR(IF(Z55="",0,Z55),"0")+IFERROR(IF(Z56="",0,Z56),"0")+IFERROR(IF(Z57="",0,Z57),"0")</f>
        <v>1.2626200000000001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37" t="s">
        <v>70</v>
      </c>
      <c r="X59" s="577">
        <f>IFERROR(SUM(X52:X57),"0")</f>
        <v>650</v>
      </c>
      <c r="Y59" s="577">
        <f>IFERROR(SUM(Y52:Y57),"0")</f>
        <v>655.20000000000005</v>
      </c>
      <c r="Z59" s="37"/>
      <c r="AA59" s="578"/>
      <c r="AB59" s="578"/>
      <c r="AC59" s="578"/>
    </row>
    <row r="60" spans="1:68" ht="14.25" hidden="1" customHeight="1" x14ac:dyDescent="0.25">
      <c r="A60" s="582" t="s">
        <v>137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70</v>
      </c>
      <c r="X61" s="575">
        <v>50</v>
      </c>
      <c r="Y61" s="576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70</v>
      </c>
      <c r="X64" s="575">
        <v>157.5</v>
      </c>
      <c r="Y64" s="576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37" t="s">
        <v>73</v>
      </c>
      <c r="X65" s="577">
        <f>IFERROR(X61/H61,"0")+IFERROR(X62/H62,"0")+IFERROR(X63/H63,"0")+IFERROR(X64/H64,"0")</f>
        <v>62.962962962962962</v>
      </c>
      <c r="Y65" s="577">
        <f>IFERROR(Y61/H61,"0")+IFERROR(Y62/H62,"0")+IFERROR(Y63/H63,"0")+IFERROR(Y64/H64,"0")</f>
        <v>64</v>
      </c>
      <c r="Z65" s="577">
        <f>IFERROR(IF(Z61="",0,Z61),"0")+IFERROR(IF(Z62="",0,Z62),"0")+IFERROR(IF(Z63="",0,Z63),"0")+IFERROR(IF(Z64="",0,Z64),"0")</f>
        <v>0.47898999999999997</v>
      </c>
      <c r="AA65" s="578"/>
      <c r="AB65" s="578"/>
      <c r="AC65" s="578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37" t="s">
        <v>70</v>
      </c>
      <c r="X66" s="577">
        <f>IFERROR(SUM(X61:X64),"0")</f>
        <v>207.5</v>
      </c>
      <c r="Y66" s="577">
        <f>IFERROR(SUM(Y61:Y64),"0")</f>
        <v>213.3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172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179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70</v>
      </c>
      <c r="X89" s="575">
        <v>150</v>
      </c>
      <c r="Y89" s="576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70</v>
      </c>
      <c r="X91" s="575">
        <v>450</v>
      </c>
      <c r="Y91" s="576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37" t="s">
        <v>73</v>
      </c>
      <c r="X92" s="577">
        <f>IFERROR(X89/H89,"0")+IFERROR(X90/H90,"0")+IFERROR(X91/H91,"0")</f>
        <v>113.88888888888889</v>
      </c>
      <c r="Y92" s="577">
        <f>IFERROR(Y89/H89,"0")+IFERROR(Y90/H90,"0")+IFERROR(Y91/H91,"0")</f>
        <v>114</v>
      </c>
      <c r="Z92" s="577">
        <f>IFERROR(IF(Z89="",0,Z89),"0")+IFERROR(IF(Z90="",0,Z90),"0")+IFERROR(IF(Z91="",0,Z91),"0")</f>
        <v>1.1677200000000001</v>
      </c>
      <c r="AA92" s="578"/>
      <c r="AB92" s="578"/>
      <c r="AC92" s="578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37" t="s">
        <v>70</v>
      </c>
      <c r="X93" s="577">
        <f>IFERROR(SUM(X89:X91),"0")</f>
        <v>600</v>
      </c>
      <c r="Y93" s="577">
        <f>IFERROR(SUM(Y89:Y91),"0")</f>
        <v>601.20000000000005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5" t="s">
        <v>189</v>
      </c>
      <c r="Q95" s="585"/>
      <c r="R95" s="585"/>
      <c r="S95" s="585"/>
      <c r="T95" s="586"/>
      <c r="U95" s="34"/>
      <c r="V95" s="34"/>
      <c r="W95" s="35" t="s">
        <v>70</v>
      </c>
      <c r="X95" s="575">
        <v>350</v>
      </c>
      <c r="Y95" s="576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70</v>
      </c>
      <c r="X99" s="575">
        <v>270</v>
      </c>
      <c r="Y99" s="576">
        <f t="shared" si="16"/>
        <v>270</v>
      </c>
      <c r="Z99" s="36">
        <f>IFERROR(IF(Y99=0,"",ROUNDUP(Y99/H99,0)*0.00651),"")</f>
        <v>0.65100000000000002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295.2</v>
      </c>
      <c r="BN99" s="64">
        <f t="shared" si="18"/>
        <v>295.2</v>
      </c>
      <c r="BO99" s="64">
        <f t="shared" si="19"/>
        <v>0.5494505494505495</v>
      </c>
      <c r="BP99" s="64">
        <f t="shared" si="20"/>
        <v>0.5494505494505495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37" t="s">
        <v>73</v>
      </c>
      <c r="X101" s="577">
        <f>IFERROR(X95/H95,"0")+IFERROR(X96/H96,"0")+IFERROR(X97/H97,"0")+IFERROR(X98/H98,"0")+IFERROR(X99/H99,"0")+IFERROR(X100/H100,"0")</f>
        <v>143.20987654320987</v>
      </c>
      <c r="Y101" s="577">
        <f>IFERROR(Y95/H95,"0")+IFERROR(Y96/H96,"0")+IFERROR(Y97/H97,"0")+IFERROR(Y98/H98,"0")+IFERROR(Y99/H99,"0")+IFERROR(Y100/H100,"0")</f>
        <v>144</v>
      </c>
      <c r="Z101" s="577">
        <f>IFERROR(IF(Z95="",0,Z95),"0")+IFERROR(IF(Z96="",0,Z96),"0")+IFERROR(IF(Z97="",0,Z97),"0")+IFERROR(IF(Z98="",0,Z98),"0")+IFERROR(IF(Z99="",0,Z99),"0")+IFERROR(IF(Z100="",0,Z100),"0")</f>
        <v>1.4861200000000001</v>
      </c>
      <c r="AA101" s="578"/>
      <c r="AB101" s="578"/>
      <c r="AC101" s="578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37" t="s">
        <v>70</v>
      </c>
      <c r="X102" s="577">
        <f>IFERROR(SUM(X95:X100),"0")</f>
        <v>620</v>
      </c>
      <c r="Y102" s="577">
        <f>IFERROR(SUM(Y95:Y100),"0")</f>
        <v>626.4</v>
      </c>
      <c r="Z102" s="37"/>
      <c r="AA102" s="578"/>
      <c r="AB102" s="578"/>
      <c r="AC102" s="578"/>
    </row>
    <row r="103" spans="1:68" ht="16.5" hidden="1" customHeight="1" x14ac:dyDescent="0.25">
      <c r="A103" s="641" t="s">
        <v>202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70</v>
      </c>
      <c r="X105" s="575">
        <v>90</v>
      </c>
      <c r="Y105" s="576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93.624999999999986</v>
      </c>
      <c r="BN105" s="64">
        <f>IFERROR(Y105*I105/H105,"0")</f>
        <v>101.11499999999998</v>
      </c>
      <c r="BO105" s="64">
        <f>IFERROR(1/J105*(X105/H105),"0")</f>
        <v>0.13020833333333331</v>
      </c>
      <c r="BP105" s="64">
        <f>IFERROR(1/J105*(Y105/H105),"0")</f>
        <v>0.140625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70</v>
      </c>
      <c r="X107" s="575">
        <v>720</v>
      </c>
      <c r="Y107" s="576">
        <f>IFERROR(IF(X107="",0,CEILING((X107/$H107),1)*$H107),"")</f>
        <v>720</v>
      </c>
      <c r="Z107" s="36">
        <f>IFERROR(IF(Y107=0,"",ROUNDUP(Y107/H107,0)*0.00902),"")</f>
        <v>1.4432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753.59999999999991</v>
      </c>
      <c r="BN107" s="64">
        <f>IFERROR(Y107*I107/H107,"0")</f>
        <v>753.59999999999991</v>
      </c>
      <c r="BO107" s="64">
        <f>IFERROR(1/J107*(X107/H107),"0")</f>
        <v>1.2121212121212122</v>
      </c>
      <c r="BP107" s="64">
        <f>IFERROR(1/J107*(Y107/H107),"0")</f>
        <v>1.2121212121212122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37" t="s">
        <v>73</v>
      </c>
      <c r="X109" s="577">
        <f>IFERROR(X105/H105,"0")+IFERROR(X106/H106,"0")+IFERROR(X107/H107,"0")+IFERROR(X108/H108,"0")</f>
        <v>168.33333333333334</v>
      </c>
      <c r="Y109" s="577">
        <f>IFERROR(Y105/H105,"0")+IFERROR(Y106/H106,"0")+IFERROR(Y107/H107,"0")+IFERROR(Y108/H108,"0")</f>
        <v>169</v>
      </c>
      <c r="Z109" s="577">
        <f>IFERROR(IF(Z105="",0,Z105),"0")+IFERROR(IF(Z106="",0,Z106),"0")+IFERROR(IF(Z107="",0,Z107),"0")+IFERROR(IF(Z108="",0,Z108),"0")</f>
        <v>1.61402</v>
      </c>
      <c r="AA109" s="578"/>
      <c r="AB109" s="578"/>
      <c r="AC109" s="578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37" t="s">
        <v>70</v>
      </c>
      <c r="X110" s="577">
        <f>IFERROR(SUM(X105:X108),"0")</f>
        <v>810</v>
      </c>
      <c r="Y110" s="577">
        <f>IFERROR(SUM(Y105:Y108),"0")</f>
        <v>817.2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137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4"/>
      <c r="V119" s="34"/>
      <c r="W119" s="35" t="s">
        <v>70</v>
      </c>
      <c r="X119" s="575">
        <v>600</v>
      </c>
      <c r="Y119" s="576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70</v>
      </c>
      <c r="X121" s="575">
        <v>405</v>
      </c>
      <c r="Y121" s="576">
        <f>IFERROR(IF(X121="",0,CEILING((X121/$H121),1)*$H121),"")</f>
        <v>405</v>
      </c>
      <c r="Z121" s="36">
        <f>IFERROR(IF(Y121=0,"",ROUNDUP(Y121/H121,0)*0.00651),"")</f>
        <v>0.97650000000000003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442.79999999999995</v>
      </c>
      <c r="BN121" s="64">
        <f>IFERROR(Y121*I121/H121,"0")</f>
        <v>442.79999999999995</v>
      </c>
      <c r="BO121" s="64">
        <f>IFERROR(1/J121*(X121/H121),"0")</f>
        <v>0.82417582417582425</v>
      </c>
      <c r="BP121" s="64">
        <f>IFERROR(1/J121*(Y121/H121),"0")</f>
        <v>0.82417582417582425</v>
      </c>
    </row>
    <row r="122" spans="1:68" ht="16.5" hidden="1" customHeight="1" x14ac:dyDescent="0.25">
      <c r="A122" s="54" t="s">
        <v>228</v>
      </c>
      <c r="B122" s="54" t="s">
        <v>229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37" t="s">
        <v>73</v>
      </c>
      <c r="X123" s="577">
        <f>IFERROR(X118/H118,"0")+IFERROR(X119/H119,"0")+IFERROR(X120/H120,"0")+IFERROR(X121/H121,"0")+IFERROR(X122/H122,"0")</f>
        <v>224.07407407407408</v>
      </c>
      <c r="Y123" s="577">
        <f>IFERROR(Y118/H118,"0")+IFERROR(Y119/H119,"0")+IFERROR(Y120/H120,"0")+IFERROR(Y121/H121,"0")+IFERROR(Y122/H122,"0")</f>
        <v>225</v>
      </c>
      <c r="Z123" s="577">
        <f>IFERROR(IF(Z118="",0,Z118),"0")+IFERROR(IF(Z119="",0,Z119),"0")+IFERROR(IF(Z120="",0,Z120),"0")+IFERROR(IF(Z121="",0,Z121),"0")+IFERROR(IF(Z122="",0,Z122),"0")</f>
        <v>2.4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37" t="s">
        <v>70</v>
      </c>
      <c r="X124" s="577">
        <f>IFERROR(SUM(X118:X122),"0")</f>
        <v>1005</v>
      </c>
      <c r="Y124" s="577">
        <f>IFERROR(SUM(Y118:Y122),"0")</f>
        <v>1012.5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172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70</v>
      </c>
      <c r="X127" s="575">
        <v>13.2</v>
      </c>
      <c r="Y127" s="576">
        <f>IFERROR(IF(X127="",0,CEILING((X127/$H127),1)*$H127),"")</f>
        <v>13.86</v>
      </c>
      <c r="Z127" s="36">
        <f>IFERROR(IF(Y127=0,"",ROUNDUP(Y127/H127,0)*0.00651),"")</f>
        <v>4.5569999999999999E-2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14.92</v>
      </c>
      <c r="BN127" s="64">
        <f>IFERROR(Y127*I127/H127,"0")</f>
        <v>15.666</v>
      </c>
      <c r="BO127" s="64">
        <f>IFERROR(1/J127*(X127/H127),"0")</f>
        <v>3.6630036630036632E-2</v>
      </c>
      <c r="BP127" s="64">
        <f>IFERROR(1/J127*(Y127/H127),"0")</f>
        <v>3.8461538461538464E-2</v>
      </c>
    </row>
    <row r="128" spans="1:68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77">
        <f>IFERROR(X126/H126,"0")+IFERROR(X127/H127,"0")</f>
        <v>6.6666666666666661</v>
      </c>
      <c r="Y128" s="577">
        <f>IFERROR(Y126/H126,"0")+IFERROR(Y127/H127,"0")</f>
        <v>7</v>
      </c>
      <c r="Z128" s="577">
        <f>IFERROR(IF(Z126="",0,Z126),"0")+IFERROR(IF(Z127="",0,Z127),"0")</f>
        <v>4.5569999999999999E-2</v>
      </c>
      <c r="AA128" s="578"/>
      <c r="AB128" s="578"/>
      <c r="AC128" s="578"/>
    </row>
    <row r="129" spans="1:68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77">
        <f>IFERROR(SUM(X126:X127),"0")</f>
        <v>13.2</v>
      </c>
      <c r="Y129" s="577">
        <f>IFERROR(SUM(Y126:Y127),"0")</f>
        <v>13.86</v>
      </c>
      <c r="Z129" s="37"/>
      <c r="AA129" s="578"/>
      <c r="AB129" s="578"/>
      <c r="AC129" s="578"/>
    </row>
    <row r="130" spans="1:68" ht="16.5" hidden="1" customHeight="1" x14ac:dyDescent="0.25">
      <c r="A130" s="641" t="s">
        <v>237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70</v>
      </c>
      <c r="X133" s="575">
        <v>60</v>
      </c>
      <c r="Y133" s="576">
        <f>IFERROR(IF(X133="",0,CEILING((X133/$H133),1)*$H133),"")</f>
        <v>60.800000000000004</v>
      </c>
      <c r="Z133" s="36">
        <f>IFERROR(IF(Y133=0,"",ROUNDUP(Y133/H133,0)*0.00651),"")</f>
        <v>0.12369000000000001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63.374999999999993</v>
      </c>
      <c r="BN133" s="64">
        <f>IFERROR(Y133*I133/H133,"0")</f>
        <v>64.22</v>
      </c>
      <c r="BO133" s="64">
        <f>IFERROR(1/J133*(X133/H133),"0")</f>
        <v>0.10302197802197803</v>
      </c>
      <c r="BP133" s="64">
        <f>IFERROR(1/J133*(Y133/H133),"0")</f>
        <v>0.1043956043956044</v>
      </c>
    </row>
    <row r="134" spans="1:68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37" t="s">
        <v>73</v>
      </c>
      <c r="X134" s="577">
        <f>IFERROR(X132/H132,"0")+IFERROR(X133/H133,"0")</f>
        <v>18.75</v>
      </c>
      <c r="Y134" s="577">
        <f>IFERROR(Y132/H132,"0")+IFERROR(Y133/H133,"0")</f>
        <v>19</v>
      </c>
      <c r="Z134" s="577">
        <f>IFERROR(IF(Z132="",0,Z132),"0")+IFERROR(IF(Z133="",0,Z133),"0")</f>
        <v>0.12369000000000001</v>
      </c>
      <c r="AA134" s="578"/>
      <c r="AB134" s="578"/>
      <c r="AC134" s="578"/>
    </row>
    <row r="135" spans="1:68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37" t="s">
        <v>70</v>
      </c>
      <c r="X135" s="577">
        <f>IFERROR(SUM(X132:X133),"0")</f>
        <v>60</v>
      </c>
      <c r="Y135" s="577">
        <f>IFERROR(SUM(Y132:Y133),"0")</f>
        <v>60.800000000000004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242</v>
      </c>
      <c r="B137" s="54" t="s">
        <v>243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70</v>
      </c>
      <c r="X138" s="575">
        <v>42</v>
      </c>
      <c r="Y138" s="576">
        <f>IFERROR(IF(X138="",0,CEILING((X138/$H138),1)*$H138),"")</f>
        <v>42</v>
      </c>
      <c r="Z138" s="36">
        <f>IFERROR(IF(Y138=0,"",ROUNDUP(Y138/H138,0)*0.00651),"")</f>
        <v>9.7650000000000001E-2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46.02</v>
      </c>
      <c r="BN138" s="64">
        <f>IFERROR(Y138*I138/H138,"0")</f>
        <v>46.02</v>
      </c>
      <c r="BO138" s="64">
        <f>IFERROR(1/J138*(X138/H138),"0")</f>
        <v>8.241758241758243E-2</v>
      </c>
      <c r="BP138" s="64">
        <f>IFERROR(1/J138*(Y138/H138),"0")</f>
        <v>8.241758241758243E-2</v>
      </c>
    </row>
    <row r="139" spans="1:68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77">
        <f>IFERROR(X137/H137,"0")+IFERROR(X138/H138,"0")</f>
        <v>15.000000000000002</v>
      </c>
      <c r="Y139" s="577">
        <f>IFERROR(Y137/H137,"0")+IFERROR(Y138/H138,"0")</f>
        <v>15.000000000000002</v>
      </c>
      <c r="Z139" s="577">
        <f>IFERROR(IF(Z137="",0,Z137),"0")+IFERROR(IF(Z138="",0,Z138),"0")</f>
        <v>9.7650000000000001E-2</v>
      </c>
      <c r="AA139" s="578"/>
      <c r="AB139" s="578"/>
      <c r="AC139" s="578"/>
    </row>
    <row r="140" spans="1:68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77">
        <f>IFERROR(SUM(X137:X138),"0")</f>
        <v>42</v>
      </c>
      <c r="Y140" s="577">
        <f>IFERROR(SUM(Y137:Y138),"0")</f>
        <v>42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70</v>
      </c>
      <c r="X143" s="575">
        <v>66</v>
      </c>
      <c r="Y143" s="576">
        <f>IFERROR(IF(X143="",0,CEILING((X143/$H143),1)*$H143),"")</f>
        <v>66</v>
      </c>
      <c r="Z143" s="36">
        <f>IFERROR(IF(Y143=0,"",ROUNDUP(Y143/H143,0)*0.00651),"")</f>
        <v>0.16275000000000001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72.699999999999989</v>
      </c>
      <c r="BN143" s="64">
        <f>IFERROR(Y143*I143/H143,"0")</f>
        <v>72.699999999999989</v>
      </c>
      <c r="BO143" s="64">
        <f>IFERROR(1/J143*(X143/H143),"0")</f>
        <v>0.13736263736263737</v>
      </c>
      <c r="BP143" s="64">
        <f>IFERROR(1/J143*(Y143/H143),"0")</f>
        <v>0.13736263736263737</v>
      </c>
    </row>
    <row r="144" spans="1:68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77">
        <f>IFERROR(X142/H142,"0")+IFERROR(X143/H143,"0")</f>
        <v>25</v>
      </c>
      <c r="Y144" s="577">
        <f>IFERROR(Y142/H142,"0")+IFERROR(Y143/H143,"0")</f>
        <v>25</v>
      </c>
      <c r="Z144" s="577">
        <f>IFERROR(IF(Z142="",0,Z142),"0")+IFERROR(IF(Z143="",0,Z143),"0")</f>
        <v>0.16275000000000001</v>
      </c>
      <c r="AA144" s="578"/>
      <c r="AB144" s="578"/>
      <c r="AC144" s="578"/>
    </row>
    <row r="145" spans="1:68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77">
        <f>IFERROR(SUM(X142:X143),"0")</f>
        <v>66</v>
      </c>
      <c r="Y145" s="577">
        <f>IFERROR(SUM(Y142:Y143),"0")</f>
        <v>66</v>
      </c>
      <c r="Z145" s="37"/>
      <c r="AA145" s="578"/>
      <c r="AB145" s="578"/>
      <c r="AC145" s="578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24" t="s">
        <v>261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262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137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70</v>
      </c>
      <c r="X164" s="575">
        <v>60</v>
      </c>
      <c r="Y164" s="576">
        <f t="shared" ref="Y164:Y172" si="21">IFERROR(IF(X164="",0,CEILING((X164/$H164),1)*$H164),"")</f>
        <v>63</v>
      </c>
      <c r="Z164" s="36">
        <f>IFERROR(IF(Y164=0,"",ROUNDUP(Y164/H164,0)*0.00902),"")</f>
        <v>0.1353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63.857142857142854</v>
      </c>
      <c r="BN164" s="64">
        <f t="shared" ref="BN164:BN172" si="23">IFERROR(Y164*I164/H164,"0")</f>
        <v>67.049999999999983</v>
      </c>
      <c r="BO164" s="64">
        <f t="shared" ref="BO164:BO172" si="24">IFERROR(1/J164*(X164/H164),"0")</f>
        <v>0.10822510822510822</v>
      </c>
      <c r="BP164" s="64">
        <f t="shared" ref="BP164:BP172" si="25">IFERROR(1/J164*(Y164/H164),"0")</f>
        <v>0.11363636363636365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70</v>
      </c>
      <c r="X165" s="575">
        <v>30</v>
      </c>
      <c r="Y165" s="576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70</v>
      </c>
      <c r="X166" s="575">
        <v>160</v>
      </c>
      <c r="Y166" s="576">
        <f t="shared" si="21"/>
        <v>163.80000000000001</v>
      </c>
      <c r="Z166" s="36">
        <f>IFERROR(IF(Y166=0,"",ROUNDUP(Y166/H166,0)*0.00902),"")</f>
        <v>0.35177999999999998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168</v>
      </c>
      <c r="BN166" s="64">
        <f t="shared" si="23"/>
        <v>171.99</v>
      </c>
      <c r="BO166" s="64">
        <f t="shared" si="24"/>
        <v>0.28860028860028858</v>
      </c>
      <c r="BP166" s="64">
        <f t="shared" si="25"/>
        <v>0.29545454545454547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70</v>
      </c>
      <c r="X167" s="575">
        <v>70</v>
      </c>
      <c r="Y167" s="576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70</v>
      </c>
      <c r="X168" s="575">
        <v>122.5</v>
      </c>
      <c r="Y168" s="576">
        <f t="shared" si="21"/>
        <v>123.9</v>
      </c>
      <c r="Z168" s="36">
        <f>IFERROR(IF(Y168=0,"",ROUNDUP(Y168/H168,0)*0.00502),"")</f>
        <v>0.29618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130.08333333333334</v>
      </c>
      <c r="BN168" s="64">
        <f t="shared" si="23"/>
        <v>131.57</v>
      </c>
      <c r="BO168" s="64">
        <f t="shared" si="24"/>
        <v>0.2492877492877493</v>
      </c>
      <c r="BP168" s="64">
        <f t="shared" si="25"/>
        <v>0.25213675213675218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70</v>
      </c>
      <c r="X170" s="575">
        <v>210</v>
      </c>
      <c r="Y170" s="576">
        <f t="shared" si="21"/>
        <v>210</v>
      </c>
      <c r="Z170" s="36">
        <f>IFERROR(IF(Y170=0,"",ROUNDUP(Y170/H170,0)*0.00502),"")</f>
        <v>0.502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220.00000000000003</v>
      </c>
      <c r="BN170" s="64">
        <f t="shared" si="23"/>
        <v>220.00000000000003</v>
      </c>
      <c r="BO170" s="64">
        <f t="shared" si="24"/>
        <v>0.42735042735042739</v>
      </c>
      <c r="BP170" s="64">
        <f t="shared" si="25"/>
        <v>0.42735042735042739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251.19047619047618</v>
      </c>
      <c r="Y173" s="577">
        <f>IFERROR(Y164/H164,"0")+IFERROR(Y165/H165,"0")+IFERROR(Y166/H166,"0")+IFERROR(Y167/H167,"0")+IFERROR(Y168/H168,"0")+IFERROR(Y169/H169,"0")+IFERROR(Y170/H170,"0")+IFERROR(Y171/H171,"0")+IFERROR(Y172/H172,"0")</f>
        <v>255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1.5281</v>
      </c>
      <c r="AA173" s="578"/>
      <c r="AB173" s="578"/>
      <c r="AC173" s="578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37" t="s">
        <v>70</v>
      </c>
      <c r="X174" s="577">
        <f>IFERROR(SUM(X164:X172),"0")</f>
        <v>652.5</v>
      </c>
      <c r="Y174" s="577">
        <f>IFERROR(SUM(Y164:Y172),"0")</f>
        <v>665.69999999999993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70</v>
      </c>
      <c r="X176" s="575">
        <v>2.1</v>
      </c>
      <c r="Y176" s="576">
        <f>IFERROR(IF(X176="",0,CEILING((X176/$H176),1)*$H176),"")</f>
        <v>2.52</v>
      </c>
      <c r="Z176" s="36">
        <f>IFERROR(IF(Y176=0,"",ROUNDUP(Y176/H176,0)*0.0059),"")</f>
        <v>1.18E-2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2.4166666666666665</v>
      </c>
      <c r="BN176" s="64">
        <f>IFERROR(Y176*I176/H176,"0")</f>
        <v>2.9</v>
      </c>
      <c r="BO176" s="64">
        <f>IFERROR(1/J176*(X176/H176),"0")</f>
        <v>7.716049382716049E-3</v>
      </c>
      <c r="BP176" s="64">
        <f>IFERROR(1/J176*(Y176/H176),"0")</f>
        <v>9.2592592592592587E-3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70</v>
      </c>
      <c r="X177" s="575">
        <v>3.5</v>
      </c>
      <c r="Y177" s="576">
        <f>IFERROR(IF(X177="",0,CEILING((X177/$H177),1)*$H177),"")</f>
        <v>3.7800000000000002</v>
      </c>
      <c r="Z177" s="36">
        <f>IFERROR(IF(Y177=0,"",ROUNDUP(Y177/H177,0)*0.0059),"")</f>
        <v>1.77E-2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4.0277777777777777</v>
      </c>
      <c r="BN177" s="64">
        <f>IFERROR(Y177*I177/H177,"0")</f>
        <v>4.3499999999999996</v>
      </c>
      <c r="BO177" s="64">
        <f>IFERROR(1/J177*(X177/H177),"0")</f>
        <v>1.2860082304526748E-2</v>
      </c>
      <c r="BP177" s="64">
        <f>IFERROR(1/J177*(Y177/H177),"0")</f>
        <v>1.3888888888888888E-2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70</v>
      </c>
      <c r="X178" s="575">
        <v>3.5</v>
      </c>
      <c r="Y178" s="576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37" t="s">
        <v>73</v>
      </c>
      <c r="X179" s="577">
        <f>IFERROR(X176/H176,"0")+IFERROR(X177/H177,"0")+IFERROR(X178/H178,"0")</f>
        <v>7.2222222222222223</v>
      </c>
      <c r="Y179" s="577">
        <f>IFERROR(Y176/H176,"0")+IFERROR(Y177/H177,"0")+IFERROR(Y178/H178,"0")</f>
        <v>8</v>
      </c>
      <c r="Z179" s="577">
        <f>IFERROR(IF(Z176="",0,Z176),"0")+IFERROR(IF(Z177="",0,Z177),"0")+IFERROR(IF(Z178="",0,Z178),"0")</f>
        <v>4.7199999999999999E-2</v>
      </c>
      <c r="AA179" s="578"/>
      <c r="AB179" s="578"/>
      <c r="AC179" s="578"/>
    </row>
    <row r="180" spans="1:68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37" t="s">
        <v>70</v>
      </c>
      <c r="X180" s="577">
        <f>IFERROR(SUM(X176:X178),"0")</f>
        <v>9.1</v>
      </c>
      <c r="Y180" s="577">
        <f>IFERROR(SUM(Y176:Y178),"0")</f>
        <v>10.080000000000002</v>
      </c>
      <c r="Z180" s="37"/>
      <c r="AA180" s="578"/>
      <c r="AB180" s="578"/>
      <c r="AC180" s="578"/>
    </row>
    <row r="181" spans="1:68" ht="14.25" hidden="1" customHeight="1" x14ac:dyDescent="0.25">
      <c r="A181" s="582" t="s">
        <v>299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70</v>
      </c>
      <c r="X182" s="575">
        <v>2.1</v>
      </c>
      <c r="Y182" s="576">
        <f>IFERROR(IF(X182="",0,CEILING((X182/$H182),1)*$H182),"")</f>
        <v>2.52</v>
      </c>
      <c r="Z182" s="36">
        <f>IFERROR(IF(Y182=0,"",ROUNDUP(Y182/H182,0)*0.0059),"")</f>
        <v>1.18E-2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2.4166666666666665</v>
      </c>
      <c r="BN182" s="64">
        <f>IFERROR(Y182*I182/H182,"0")</f>
        <v>2.9</v>
      </c>
      <c r="BO182" s="64">
        <f>IFERROR(1/J182*(X182/H182),"0")</f>
        <v>7.716049382716049E-3</v>
      </c>
      <c r="BP182" s="64">
        <f>IFERROR(1/J182*(Y182/H182),"0")</f>
        <v>9.2592592592592587E-3</v>
      </c>
    </row>
    <row r="183" spans="1:68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37" t="s">
        <v>73</v>
      </c>
      <c r="X183" s="577">
        <f>IFERROR(X182/H182,"0")</f>
        <v>1.6666666666666667</v>
      </c>
      <c r="Y183" s="577">
        <f>IFERROR(Y182/H182,"0")</f>
        <v>2</v>
      </c>
      <c r="Z183" s="577">
        <f>IFERROR(IF(Z182="",0,Z182),"0")</f>
        <v>1.18E-2</v>
      </c>
      <c r="AA183" s="578"/>
      <c r="AB183" s="578"/>
      <c r="AC183" s="578"/>
    </row>
    <row r="184" spans="1:68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37" t="s">
        <v>70</v>
      </c>
      <c r="X184" s="577">
        <f>IFERROR(SUM(X182:X182),"0")</f>
        <v>2.1</v>
      </c>
      <c r="Y184" s="577">
        <f>IFERROR(SUM(Y182:Y182),"0")</f>
        <v>2.52</v>
      </c>
      <c r="Z184" s="37"/>
      <c r="AA184" s="578"/>
      <c r="AB184" s="578"/>
      <c r="AC184" s="578"/>
    </row>
    <row r="185" spans="1:68" ht="16.5" hidden="1" customHeight="1" x14ac:dyDescent="0.25">
      <c r="A185" s="641" t="s">
        <v>302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137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70</v>
      </c>
      <c r="X197" s="575">
        <v>130</v>
      </c>
      <c r="Y197" s="576">
        <f t="shared" ref="Y197:Y204" si="26">IFERROR(IF(X197="",0,CEILING((X197/$H197),1)*$H197),"")</f>
        <v>135</v>
      </c>
      <c r="Z197" s="36">
        <f>IFERROR(IF(Y197=0,"",ROUNDUP(Y197/H197,0)*0.00902),"")</f>
        <v>0.22550000000000001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135.05555555555557</v>
      </c>
      <c r="BN197" s="64">
        <f t="shared" ref="BN197:BN204" si="28">IFERROR(Y197*I197/H197,"0")</f>
        <v>140.25</v>
      </c>
      <c r="BO197" s="64">
        <f t="shared" ref="BO197:BO204" si="29">IFERROR(1/J197*(X197/H197),"0")</f>
        <v>0.18237934904601572</v>
      </c>
      <c r="BP197" s="64">
        <f t="shared" ref="BP197:BP204" si="30">IFERROR(1/J197*(Y197/H197),"0")</f>
        <v>0.18939393939393939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70</v>
      </c>
      <c r="X198" s="575">
        <v>70</v>
      </c>
      <c r="Y198" s="576">
        <f t="shared" si="26"/>
        <v>70.2</v>
      </c>
      <c r="Z198" s="36">
        <f>IFERROR(IF(Y198=0,"",ROUNDUP(Y198/H198,0)*0.00902),"")</f>
        <v>0.11726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72.722222222222229</v>
      </c>
      <c r="BN198" s="64">
        <f t="shared" si="28"/>
        <v>72.930000000000007</v>
      </c>
      <c r="BO198" s="64">
        <f t="shared" si="29"/>
        <v>9.8204264870931535E-2</v>
      </c>
      <c r="BP198" s="64">
        <f t="shared" si="30"/>
        <v>9.8484848484848481E-2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70</v>
      </c>
      <c r="X199" s="575">
        <v>300</v>
      </c>
      <c r="Y199" s="576">
        <f t="shared" si="26"/>
        <v>302.40000000000003</v>
      </c>
      <c r="Z199" s="36">
        <f>IFERROR(IF(Y199=0,"",ROUNDUP(Y199/H199,0)*0.00902),"")</f>
        <v>0.50512000000000001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311.66666666666663</v>
      </c>
      <c r="BN199" s="64">
        <f t="shared" si="28"/>
        <v>314.16000000000003</v>
      </c>
      <c r="BO199" s="64">
        <f t="shared" si="29"/>
        <v>0.42087542087542085</v>
      </c>
      <c r="BP199" s="64">
        <f t="shared" si="30"/>
        <v>0.42424242424242425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70</v>
      </c>
      <c r="X200" s="575">
        <v>80</v>
      </c>
      <c r="Y200" s="576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70</v>
      </c>
      <c r="X201" s="575">
        <v>105</v>
      </c>
      <c r="Y201" s="576">
        <f t="shared" si="26"/>
        <v>106.2</v>
      </c>
      <c r="Z201" s="36">
        <f>IFERROR(IF(Y201=0,"",ROUNDUP(Y201/H201,0)*0.00502),"")</f>
        <v>0.29618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112.58333333333333</v>
      </c>
      <c r="BN201" s="64">
        <f t="shared" si="28"/>
        <v>113.87</v>
      </c>
      <c r="BO201" s="64">
        <f t="shared" si="29"/>
        <v>0.2492877492877493</v>
      </c>
      <c r="BP201" s="64">
        <f t="shared" si="30"/>
        <v>0.25213675213675218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70</v>
      </c>
      <c r="X202" s="575">
        <v>45</v>
      </c>
      <c r="Y202" s="576">
        <f t="shared" si="26"/>
        <v>45</v>
      </c>
      <c r="Z202" s="36">
        <f>IFERROR(IF(Y202=0,"",ROUNDUP(Y202/H202,0)*0.00502),"")</f>
        <v>0.1255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47.5</v>
      </c>
      <c r="BN202" s="64">
        <f t="shared" si="28"/>
        <v>47.5</v>
      </c>
      <c r="BO202" s="64">
        <f t="shared" si="29"/>
        <v>0.10683760683760685</v>
      </c>
      <c r="BP202" s="64">
        <f t="shared" si="30"/>
        <v>0.10683760683760685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70</v>
      </c>
      <c r="X203" s="575">
        <v>54</v>
      </c>
      <c r="Y203" s="576">
        <f t="shared" si="26"/>
        <v>54</v>
      </c>
      <c r="Z203" s="36">
        <f>IFERROR(IF(Y203=0,"",ROUNDUP(Y203/H203,0)*0.00502),"")</f>
        <v>0.15060000000000001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56.999999999999993</v>
      </c>
      <c r="BN203" s="64">
        <f t="shared" si="28"/>
        <v>56.999999999999993</v>
      </c>
      <c r="BO203" s="64">
        <f t="shared" si="29"/>
        <v>0.12820512820512822</v>
      </c>
      <c r="BP203" s="64">
        <f t="shared" si="30"/>
        <v>0.12820512820512822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70</v>
      </c>
      <c r="X204" s="575">
        <v>45</v>
      </c>
      <c r="Y204" s="576">
        <f t="shared" si="26"/>
        <v>45</v>
      </c>
      <c r="Z204" s="36">
        <f>IFERROR(IF(Y204=0,"",ROUNDUP(Y204/H204,0)*0.00502),"")</f>
        <v>0.1255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47.5</v>
      </c>
      <c r="BN204" s="64">
        <f t="shared" si="28"/>
        <v>47.5</v>
      </c>
      <c r="BO204" s="64">
        <f t="shared" si="29"/>
        <v>0.10683760683760685</v>
      </c>
      <c r="BP204" s="64">
        <f t="shared" si="30"/>
        <v>0.10683760683760685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245.7407407407407</v>
      </c>
      <c r="Y205" s="577">
        <f>IFERROR(Y197/H197,"0")+IFERROR(Y198/H198,"0")+IFERROR(Y199/H199,"0")+IFERROR(Y200/H200,"0")+IFERROR(Y201/H201,"0")+IFERROR(Y202/H202,"0")+IFERROR(Y203/H203,"0")+IFERROR(Y204/H204,"0")</f>
        <v>248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1.68096</v>
      </c>
      <c r="AA205" s="578"/>
      <c r="AB205" s="578"/>
      <c r="AC205" s="578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37" t="s">
        <v>70</v>
      </c>
      <c r="X206" s="577">
        <f>IFERROR(SUM(X197:X204),"0")</f>
        <v>829</v>
      </c>
      <c r="Y206" s="577">
        <f>IFERROR(SUM(Y197:Y204),"0")</f>
        <v>838.80000000000007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70</v>
      </c>
      <c r="X210" s="575">
        <v>170</v>
      </c>
      <c r="Y210" s="576">
        <f t="shared" si="31"/>
        <v>174</v>
      </c>
      <c r="Z210" s="36">
        <f>IFERROR(IF(Y210=0,"",ROUNDUP(Y210/H210,0)*0.01898),"")</f>
        <v>0.37959999999999999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180.14137931034483</v>
      </c>
      <c r="BN210" s="64">
        <f t="shared" si="33"/>
        <v>184.38000000000002</v>
      </c>
      <c r="BO210" s="64">
        <f t="shared" si="34"/>
        <v>0.30531609195402304</v>
      </c>
      <c r="BP210" s="64">
        <f t="shared" si="35"/>
        <v>0.3125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70</v>
      </c>
      <c r="X211" s="575">
        <v>320</v>
      </c>
      <c r="Y211" s="576">
        <f t="shared" si="31"/>
        <v>321.59999999999997</v>
      </c>
      <c r="Z211" s="36">
        <f t="shared" ref="Z211:Z216" si="36">IFERROR(IF(Y211=0,"",ROUNDUP(Y211/H211,0)*0.00651),"")</f>
        <v>0.87234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356</v>
      </c>
      <c r="BN211" s="64">
        <f t="shared" si="33"/>
        <v>357.78</v>
      </c>
      <c r="BO211" s="64">
        <f t="shared" si="34"/>
        <v>0.73260073260073266</v>
      </c>
      <c r="BP211" s="64">
        <f t="shared" si="35"/>
        <v>0.73626373626373631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70</v>
      </c>
      <c r="X213" s="575">
        <v>360</v>
      </c>
      <c r="Y213" s="576">
        <f t="shared" si="31"/>
        <v>360</v>
      </c>
      <c r="Z213" s="36">
        <f t="shared" si="36"/>
        <v>0.97650000000000003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397.8</v>
      </c>
      <c r="BN213" s="64">
        <f t="shared" si="33"/>
        <v>397.8</v>
      </c>
      <c r="BO213" s="64">
        <f t="shared" si="34"/>
        <v>0.82417582417582425</v>
      </c>
      <c r="BP213" s="64">
        <f t="shared" si="35"/>
        <v>0.82417582417582425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70</v>
      </c>
      <c r="X215" s="575">
        <v>120</v>
      </c>
      <c r="Y215" s="576">
        <f t="shared" si="31"/>
        <v>120</v>
      </c>
      <c r="Z215" s="36">
        <f t="shared" si="36"/>
        <v>0.32550000000000001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132.60000000000002</v>
      </c>
      <c r="BN215" s="64">
        <f t="shared" si="33"/>
        <v>132.60000000000002</v>
      </c>
      <c r="BO215" s="64">
        <f t="shared" si="34"/>
        <v>0.27472527472527475</v>
      </c>
      <c r="BP215" s="64">
        <f t="shared" si="35"/>
        <v>0.27472527472527475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70</v>
      </c>
      <c r="X216" s="575">
        <v>260</v>
      </c>
      <c r="Y216" s="576">
        <f t="shared" si="31"/>
        <v>261.59999999999997</v>
      </c>
      <c r="Z216" s="36">
        <f t="shared" si="36"/>
        <v>0.70959000000000005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287.95</v>
      </c>
      <c r="BN216" s="64">
        <f t="shared" si="33"/>
        <v>289.72199999999998</v>
      </c>
      <c r="BO216" s="64">
        <f t="shared" si="34"/>
        <v>0.59523809523809534</v>
      </c>
      <c r="BP216" s="64">
        <f t="shared" si="35"/>
        <v>0.59890109890109888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461.20689655172418</v>
      </c>
      <c r="Y217" s="577">
        <f>IFERROR(Y208/H208,"0")+IFERROR(Y209/H209,"0")+IFERROR(Y210/H210,"0")+IFERROR(Y211/H211,"0")+IFERROR(Y212/H212,"0")+IFERROR(Y213/H213,"0")+IFERROR(Y214/H214,"0")+IFERROR(Y215/H215,"0")+IFERROR(Y216/H216,"0")</f>
        <v>463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3.2635299999999998</v>
      </c>
      <c r="AA217" s="578"/>
      <c r="AB217" s="578"/>
      <c r="AC217" s="578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37" t="s">
        <v>70</v>
      </c>
      <c r="X218" s="577">
        <f>IFERROR(SUM(X208:X216),"0")</f>
        <v>1230</v>
      </c>
      <c r="Y218" s="577">
        <f>IFERROR(SUM(Y208:Y216),"0")</f>
        <v>1237.1999999999998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172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70</v>
      </c>
      <c r="X220" s="575">
        <v>40</v>
      </c>
      <c r="Y220" s="576">
        <f>IFERROR(IF(X220="",0,CEILING((X220/$H220),1)*$H220),"")</f>
        <v>40.799999999999997</v>
      </c>
      <c r="Z220" s="36">
        <f>IFERROR(IF(Y220=0,"",ROUNDUP(Y220/H220,0)*0.00651),"")</f>
        <v>0.11067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44.20000000000001</v>
      </c>
      <c r="BN220" s="64">
        <f>IFERROR(Y220*I220/H220,"0")</f>
        <v>45.084000000000003</v>
      </c>
      <c r="BO220" s="64">
        <f>IFERROR(1/J220*(X220/H220),"0")</f>
        <v>9.1575091575091583E-2</v>
      </c>
      <c r="BP220" s="64">
        <f>IFERROR(1/J220*(Y220/H220),"0")</f>
        <v>9.3406593406593408E-2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70</v>
      </c>
      <c r="X221" s="575">
        <v>60</v>
      </c>
      <c r="Y221" s="576">
        <f>IFERROR(IF(X221="",0,CEILING((X221/$H221),1)*$H221),"")</f>
        <v>60</v>
      </c>
      <c r="Z221" s="36">
        <f>IFERROR(IF(Y221=0,"",ROUNDUP(Y221/H221,0)*0.00651),"")</f>
        <v>0.16275000000000001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66.300000000000011</v>
      </c>
      <c r="BN221" s="64">
        <f>IFERROR(Y221*I221/H221,"0")</f>
        <v>66.300000000000011</v>
      </c>
      <c r="BO221" s="64">
        <f>IFERROR(1/J221*(X221/H221),"0")</f>
        <v>0.13736263736263737</v>
      </c>
      <c r="BP221" s="64">
        <f>IFERROR(1/J221*(Y221/H221),"0")</f>
        <v>0.13736263736263737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77">
        <f>IFERROR(X220/H220,"0")+IFERROR(X221/H221,"0")</f>
        <v>41.666666666666671</v>
      </c>
      <c r="Y222" s="577">
        <f>IFERROR(Y220/H220,"0")+IFERROR(Y221/H221,"0")</f>
        <v>42</v>
      </c>
      <c r="Z222" s="577">
        <f>IFERROR(IF(Z220="",0,Z220),"0")+IFERROR(IF(Z221="",0,Z221),"0")</f>
        <v>0.27342</v>
      </c>
      <c r="AA222" s="578"/>
      <c r="AB222" s="578"/>
      <c r="AC222" s="578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77">
        <f>IFERROR(SUM(X220:X221),"0")</f>
        <v>100</v>
      </c>
      <c r="Y223" s="577">
        <f>IFERROR(SUM(Y220:Y221),"0")</f>
        <v>100.8</v>
      </c>
      <c r="Z223" s="37"/>
      <c r="AA223" s="578"/>
      <c r="AB223" s="578"/>
      <c r="AC223" s="578"/>
    </row>
    <row r="224" spans="1:68" ht="16.5" hidden="1" customHeight="1" x14ac:dyDescent="0.25">
      <c r="A224" s="641" t="s">
        <v>363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364</v>
      </c>
      <c r="B226" s="54" t="s">
        <v>365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70</v>
      </c>
      <c r="X228" s="575">
        <v>200</v>
      </c>
      <c r="Y228" s="576">
        <f t="shared" si="37"/>
        <v>208.79999999999998</v>
      </c>
      <c r="Z228" s="36">
        <f>IFERROR(IF(Y228=0,"",ROUNDUP(Y228/H228,0)*0.01898),"")</f>
        <v>0.34164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207.5</v>
      </c>
      <c r="BN228" s="64">
        <f t="shared" si="39"/>
        <v>216.63</v>
      </c>
      <c r="BO228" s="64">
        <f t="shared" si="40"/>
        <v>0.26939655172413796</v>
      </c>
      <c r="BP228" s="64">
        <f t="shared" si="41"/>
        <v>0.28125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70</v>
      </c>
      <c r="X229" s="575">
        <v>40</v>
      </c>
      <c r="Y229" s="576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70</v>
      </c>
      <c r="X232" s="575">
        <v>40</v>
      </c>
      <c r="Y232" s="576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37" t="s">
        <v>73</v>
      </c>
      <c r="X233" s="577">
        <f>IFERROR(X226/H226,"0")+IFERROR(X227/H227,"0")+IFERROR(X228/H228,"0")+IFERROR(X229/H229,"0")+IFERROR(X230/H230,"0")+IFERROR(X231/H231,"0")+IFERROR(X232/H232,"0")</f>
        <v>37.241379310344826</v>
      </c>
      <c r="Y233" s="577">
        <f>IFERROR(Y226/H226,"0")+IFERROR(Y227/H227,"0")+IFERROR(Y228/H228,"0")+IFERROR(Y229/H229,"0")+IFERROR(Y230/H230,"0")+IFERROR(Y231/H231,"0")+IFERROR(Y232/H232,"0")</f>
        <v>38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0.52204000000000006</v>
      </c>
      <c r="AA233" s="578"/>
      <c r="AB233" s="578"/>
      <c r="AC233" s="578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37" t="s">
        <v>70</v>
      </c>
      <c r="X234" s="577">
        <f>IFERROR(SUM(X226:X232),"0")</f>
        <v>280</v>
      </c>
      <c r="Y234" s="577">
        <f>IFERROR(SUM(Y226:Y232),"0")</f>
        <v>288.79999999999995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137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386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387</v>
      </c>
      <c r="B241" s="54" t="s">
        <v>388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59" t="s">
        <v>389</v>
      </c>
      <c r="Q241" s="585"/>
      <c r="R241" s="585"/>
      <c r="S241" s="585"/>
      <c r="T241" s="586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391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392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57" t="s">
        <v>398</v>
      </c>
      <c r="Q247" s="585"/>
      <c r="R247" s="585"/>
      <c r="S247" s="585"/>
      <c r="T247" s="586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70</v>
      </c>
      <c r="X248" s="575">
        <v>2.1</v>
      </c>
      <c r="Y248" s="576">
        <f t="shared" si="42"/>
        <v>2.16</v>
      </c>
      <c r="Z248" s="36">
        <f t="shared" si="43"/>
        <v>5.8999999999999999E-3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2.2847222222222223</v>
      </c>
      <c r="BN248" s="64">
        <f t="shared" si="45"/>
        <v>2.35</v>
      </c>
      <c r="BO248" s="64">
        <f t="shared" si="46"/>
        <v>4.5010288065843616E-3</v>
      </c>
      <c r="BP248" s="64">
        <f t="shared" si="47"/>
        <v>4.6296296296296294E-3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70</v>
      </c>
      <c r="X249" s="575">
        <v>1.65</v>
      </c>
      <c r="Y249" s="576">
        <f t="shared" si="42"/>
        <v>1.8</v>
      </c>
      <c r="Z249" s="36">
        <f t="shared" si="43"/>
        <v>1.18E-2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1.9983333333333333</v>
      </c>
      <c r="BN249" s="64">
        <f t="shared" si="45"/>
        <v>2.1800000000000002</v>
      </c>
      <c r="BO249" s="64">
        <f t="shared" si="46"/>
        <v>8.4876543209876538E-3</v>
      </c>
      <c r="BP249" s="64">
        <f t="shared" si="47"/>
        <v>9.2592592592592587E-3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70</v>
      </c>
      <c r="X250" s="575">
        <v>2.75</v>
      </c>
      <c r="Y250" s="576">
        <f t="shared" si="42"/>
        <v>2.9699999999999998</v>
      </c>
      <c r="Z250" s="36">
        <f t="shared" si="43"/>
        <v>1.77E-2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3.2777777777777777</v>
      </c>
      <c r="BN250" s="64">
        <f t="shared" si="45"/>
        <v>3.5399999999999996</v>
      </c>
      <c r="BO250" s="64">
        <f t="shared" si="46"/>
        <v>1.2860082304526748E-2</v>
      </c>
      <c r="BP250" s="64">
        <f t="shared" si="47"/>
        <v>1.3888888888888886E-2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37" t="s">
        <v>73</v>
      </c>
      <c r="X252" s="577">
        <f>IFERROR(X246/H246,"0")+IFERROR(X247/H247,"0")+IFERROR(X248/H248,"0")+IFERROR(X249/H249,"0")+IFERROR(X250/H250,"0")+IFERROR(X251/H251,"0")</f>
        <v>5.583333333333333</v>
      </c>
      <c r="Y252" s="577">
        <f>IFERROR(Y246/H246,"0")+IFERROR(Y247/H247,"0")+IFERROR(Y248/H248,"0")+IFERROR(Y249/H249,"0")+IFERROR(Y250/H250,"0")+IFERROR(Y251/H251,"0")</f>
        <v>6</v>
      </c>
      <c r="Z252" s="577">
        <f>IFERROR(IF(Z246="",0,Z246),"0")+IFERROR(IF(Z247="",0,Z247),"0")+IFERROR(IF(Z248="",0,Z248),"0")+IFERROR(IF(Z249="",0,Z249),"0")+IFERROR(IF(Z250="",0,Z250),"0")+IFERROR(IF(Z251="",0,Z251),"0")</f>
        <v>3.5400000000000001E-2</v>
      </c>
      <c r="AA252" s="578"/>
      <c r="AB252" s="578"/>
      <c r="AC252" s="578"/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37" t="s">
        <v>70</v>
      </c>
      <c r="X253" s="577">
        <f>IFERROR(SUM(X246:X251),"0")</f>
        <v>6.5</v>
      </c>
      <c r="Y253" s="577">
        <f>IFERROR(SUM(Y246:Y251),"0")</f>
        <v>6.93</v>
      </c>
      <c r="Z253" s="37"/>
      <c r="AA253" s="578"/>
      <c r="AB253" s="578"/>
      <c r="AC253" s="578"/>
    </row>
    <row r="254" spans="1:68" ht="16.5" hidden="1" customHeight="1" x14ac:dyDescent="0.25">
      <c r="A254" s="641" t="s">
        <v>406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41" t="s">
        <v>422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594" t="s">
        <v>433</v>
      </c>
      <c r="Q268" s="585"/>
      <c r="R268" s="585"/>
      <c r="S268" s="585"/>
      <c r="T268" s="586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435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70</v>
      </c>
      <c r="X274" s="575">
        <v>100</v>
      </c>
      <c r="Y274" s="576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70</v>
      </c>
      <c r="X275" s="575">
        <v>280</v>
      </c>
      <c r="Y275" s="576">
        <f>IFERROR(IF(X275="",0,CEILING((X275/$H275),1)*$H275),"")</f>
        <v>280.8</v>
      </c>
      <c r="Z275" s="36">
        <f>IFERROR(IF(Y275=0,"",ROUNDUP(Y275/H275,0)*0.00651),"")</f>
        <v>0.76167000000000007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301</v>
      </c>
      <c r="BN275" s="64">
        <f>IFERROR(Y275*I275/H275,"0")</f>
        <v>301.86</v>
      </c>
      <c r="BO275" s="64">
        <f>IFERROR(1/J275*(X275/H275),"0")</f>
        <v>0.64102564102564108</v>
      </c>
      <c r="BP275" s="64">
        <f>IFERROR(1/J275*(Y275/H275),"0")</f>
        <v>0.64285714285714302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37" t="s">
        <v>73</v>
      </c>
      <c r="X276" s="577">
        <f>IFERROR(X273/H273,"0")+IFERROR(X274/H274,"0")+IFERROR(X275/H275,"0")</f>
        <v>158.33333333333334</v>
      </c>
      <c r="Y276" s="577">
        <f>IFERROR(Y273/H273,"0")+IFERROR(Y274/H274,"0")+IFERROR(Y275/H275,"0")</f>
        <v>159</v>
      </c>
      <c r="Z276" s="577">
        <f>IFERROR(IF(Z273="",0,Z273),"0")+IFERROR(IF(Z274="",0,Z274),"0")+IFERROR(IF(Z275="",0,Z275),"0")</f>
        <v>1.0350900000000001</v>
      </c>
      <c r="AA276" s="578"/>
      <c r="AB276" s="578"/>
      <c r="AC276" s="578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37" t="s">
        <v>70</v>
      </c>
      <c r="X277" s="577">
        <f>IFERROR(SUM(X273:X275),"0")</f>
        <v>380</v>
      </c>
      <c r="Y277" s="577">
        <f>IFERROR(SUM(Y273:Y275),"0")</f>
        <v>381.6</v>
      </c>
      <c r="Z277" s="37"/>
      <c r="AA277" s="578"/>
      <c r="AB277" s="578"/>
      <c r="AC277" s="578"/>
    </row>
    <row r="278" spans="1:68" ht="16.5" hidden="1" customHeight="1" x14ac:dyDescent="0.25">
      <c r="A278" s="641" t="s">
        <v>445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452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457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70</v>
      </c>
      <c r="X307" s="575">
        <v>70</v>
      </c>
      <c r="Y307" s="576">
        <f t="shared" si="53"/>
        <v>71.400000000000006</v>
      </c>
      <c r="Z307" s="36">
        <f>IFERROR(IF(Y307=0,"",ROUNDUP(Y307/H307,0)*0.00502),"")</f>
        <v>0.17068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73.333333333333329</v>
      </c>
      <c r="BN307" s="64">
        <f t="shared" si="55"/>
        <v>74.8</v>
      </c>
      <c r="BO307" s="64">
        <f t="shared" si="56"/>
        <v>0.14245014245014245</v>
      </c>
      <c r="BP307" s="64">
        <f t="shared" si="57"/>
        <v>0.14529914529914531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70</v>
      </c>
      <c r="X309" s="575">
        <v>21</v>
      </c>
      <c r="Y309" s="576">
        <f t="shared" si="53"/>
        <v>21.6</v>
      </c>
      <c r="Z309" s="36">
        <f>IFERROR(IF(Y309=0,"",ROUNDUP(Y309/H309,0)*0.00651),"")</f>
        <v>7.8119999999999995E-2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23.66</v>
      </c>
      <c r="BN309" s="64">
        <f t="shared" si="55"/>
        <v>24.335999999999999</v>
      </c>
      <c r="BO309" s="64">
        <f t="shared" si="56"/>
        <v>6.4102564102564111E-2</v>
      </c>
      <c r="BP309" s="64">
        <f t="shared" si="57"/>
        <v>6.5934065934065936E-2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37" t="s">
        <v>73</v>
      </c>
      <c r="X310" s="577">
        <f>IFERROR(X303/H303,"0")+IFERROR(X304/H304,"0")+IFERROR(X305/H305,"0")+IFERROR(X306/H306,"0")+IFERROR(X307/H307,"0")+IFERROR(X308/H308,"0")+IFERROR(X309/H309,"0")</f>
        <v>44.999999999999993</v>
      </c>
      <c r="Y310" s="577">
        <f>IFERROR(Y303/H303,"0")+IFERROR(Y304/H304,"0")+IFERROR(Y305/H305,"0")+IFERROR(Y306/H306,"0")+IFERROR(Y307/H307,"0")+IFERROR(Y308/H308,"0")+IFERROR(Y309/H309,"0")</f>
        <v>46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0.24879999999999999</v>
      </c>
      <c r="AA310" s="578"/>
      <c r="AB310" s="578"/>
      <c r="AC310" s="578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37" t="s">
        <v>70</v>
      </c>
      <c r="X311" s="577">
        <f>IFERROR(SUM(X303:X309),"0")</f>
        <v>91</v>
      </c>
      <c r="Y311" s="577">
        <f>IFERROR(SUM(Y303:Y309),"0")</f>
        <v>93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172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70</v>
      </c>
      <c r="X321" s="575">
        <v>30</v>
      </c>
      <c r="Y321" s="576">
        <f>IFERROR(IF(X321="",0,CEILING((X321/$H321),1)*$H321),"")</f>
        <v>33.6</v>
      </c>
      <c r="Z321" s="36">
        <f>IFERROR(IF(Y321=0,"",ROUNDUP(Y321/H321,0)*0.01898),"")</f>
        <v>7.5920000000000001E-2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31.853571428571428</v>
      </c>
      <c r="BN321" s="64">
        <f>IFERROR(Y321*I321/H321,"0")</f>
        <v>35.676000000000002</v>
      </c>
      <c r="BO321" s="64">
        <f>IFERROR(1/J321*(X321/H321),"0")</f>
        <v>5.5803571428571425E-2</v>
      </c>
      <c r="BP321" s="64">
        <f>IFERROR(1/J321*(Y321/H321),"0")</f>
        <v>6.25E-2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70</v>
      </c>
      <c r="X322" s="575">
        <v>500</v>
      </c>
      <c r="Y322" s="576">
        <f>IFERROR(IF(X322="",0,CEILING((X322/$H322),1)*$H322),"")</f>
        <v>507</v>
      </c>
      <c r="Z322" s="36">
        <f>IFERROR(IF(Y322=0,"",ROUNDUP(Y322/H322,0)*0.01898),"")</f>
        <v>1.2337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533.26923076923083</v>
      </c>
      <c r="BN322" s="64">
        <f>IFERROR(Y322*I322/H322,"0")</f>
        <v>540.73500000000001</v>
      </c>
      <c r="BO322" s="64">
        <f>IFERROR(1/J322*(X322/H322),"0")</f>
        <v>1.0016025641025641</v>
      </c>
      <c r="BP322" s="64">
        <f>IFERROR(1/J322*(Y322/H322),"0")</f>
        <v>1.015625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70</v>
      </c>
      <c r="X323" s="575">
        <v>20</v>
      </c>
      <c r="Y323" s="576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37" t="s">
        <v>73</v>
      </c>
      <c r="X324" s="577">
        <f>IFERROR(X321/H321,"0")+IFERROR(X322/H322,"0")+IFERROR(X323/H323,"0")</f>
        <v>70.054945054945051</v>
      </c>
      <c r="Y324" s="577">
        <f>IFERROR(Y321/H321,"0")+IFERROR(Y322/H322,"0")+IFERROR(Y323/H323,"0")</f>
        <v>72</v>
      </c>
      <c r="Z324" s="577">
        <f>IFERROR(IF(Z321="",0,Z321),"0")+IFERROR(IF(Z322="",0,Z322),"0")+IFERROR(IF(Z323="",0,Z323),"0")</f>
        <v>1.36656</v>
      </c>
      <c r="AA324" s="578"/>
      <c r="AB324" s="578"/>
      <c r="AC324" s="578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37" t="s">
        <v>70</v>
      </c>
      <c r="X325" s="577">
        <f>IFERROR(SUM(X321:X323),"0")</f>
        <v>550</v>
      </c>
      <c r="Y325" s="577">
        <f>IFERROR(SUM(Y321:Y323),"0")</f>
        <v>565.80000000000007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7" t="s">
        <v>522</v>
      </c>
      <c r="Q327" s="585"/>
      <c r="R327" s="585"/>
      <c r="S327" s="585"/>
      <c r="T327" s="586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5" t="s">
        <v>526</v>
      </c>
      <c r="Q328" s="585"/>
      <c r="R328" s="585"/>
      <c r="S328" s="585"/>
      <c r="T328" s="586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2" t="s">
        <v>530</v>
      </c>
      <c r="Q329" s="585"/>
      <c r="R329" s="585"/>
      <c r="S329" s="585"/>
      <c r="T329" s="586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70</v>
      </c>
      <c r="X330" s="575">
        <v>17</v>
      </c>
      <c r="Y330" s="576">
        <f>IFERROR(IF(X330="",0,CEILING((X330/$H330),1)*$H330),"")</f>
        <v>17.849999999999998</v>
      </c>
      <c r="Z330" s="36">
        <f>IFERROR(IF(Y330=0,"",ROUNDUP(Y330/H330,0)*0.00651),"")</f>
        <v>4.5569999999999999E-2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19.700000000000003</v>
      </c>
      <c r="BN330" s="64">
        <f>IFERROR(Y330*I330/H330,"0")</f>
        <v>20.684999999999999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37" t="s">
        <v>73</v>
      </c>
      <c r="X332" s="577">
        <f>IFERROR(X327/H327,"0")+IFERROR(X328/H328,"0")+IFERROR(X329/H329,"0")+IFERROR(X330/H330,"0")+IFERROR(X331/H331,"0")</f>
        <v>6.666666666666667</v>
      </c>
      <c r="Y332" s="577">
        <f>IFERROR(Y327/H327,"0")+IFERROR(Y328/H328,"0")+IFERROR(Y329/H329,"0")+IFERROR(Y330/H330,"0")+IFERROR(Y331/H331,"0")</f>
        <v>7</v>
      </c>
      <c r="Z332" s="577">
        <f>IFERROR(IF(Z327="",0,Z327),"0")+IFERROR(IF(Z328="",0,Z328),"0")+IFERROR(IF(Z329="",0,Z329),"0")+IFERROR(IF(Z330="",0,Z330),"0")+IFERROR(IF(Z331="",0,Z331),"0")</f>
        <v>4.5569999999999999E-2</v>
      </c>
      <c r="AA332" s="578"/>
      <c r="AB332" s="578"/>
      <c r="AC332" s="578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37" t="s">
        <v>70</v>
      </c>
      <c r="X333" s="577">
        <f>IFERROR(SUM(X327:X331),"0")</f>
        <v>17</v>
      </c>
      <c r="Y333" s="577">
        <f>IFERROR(SUM(Y327:Y331),"0")</f>
        <v>17.849999999999998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70</v>
      </c>
      <c r="X344" s="575">
        <v>315</v>
      </c>
      <c r="Y344" s="576">
        <f>IFERROR(IF(X344="",0,CEILING((X344/$H344),1)*$H344),"")</f>
        <v>315</v>
      </c>
      <c r="Z344" s="36">
        <f>IFERROR(IF(Y344=0,"",ROUNDUP(Y344/H344,0)*0.00651),"")</f>
        <v>0.97650000000000003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350.99999999999994</v>
      </c>
      <c r="BN344" s="64">
        <f>IFERROR(Y344*I344/H344,"0")</f>
        <v>350.99999999999994</v>
      </c>
      <c r="BO344" s="64">
        <f>IFERROR(1/J344*(X344/H344),"0")</f>
        <v>0.82417582417582425</v>
      </c>
      <c r="BP344" s="64">
        <f>IFERROR(1/J344*(Y344/H344),"0")</f>
        <v>0.82417582417582425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37" t="s">
        <v>73</v>
      </c>
      <c r="X345" s="577">
        <f>IFERROR(X342/H342,"0")+IFERROR(X343/H343,"0")+IFERROR(X344/H344,"0")</f>
        <v>150</v>
      </c>
      <c r="Y345" s="577">
        <f>IFERROR(Y342/H342,"0")+IFERROR(Y343/H343,"0")+IFERROR(Y344/H344,"0")</f>
        <v>150</v>
      </c>
      <c r="Z345" s="577">
        <f>IFERROR(IF(Z342="",0,Z342),"0")+IFERROR(IF(Z343="",0,Z343),"0")+IFERROR(IF(Z344="",0,Z344),"0")</f>
        <v>0.97650000000000003</v>
      </c>
      <c r="AA345" s="578"/>
      <c r="AB345" s="578"/>
      <c r="AC345" s="578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37" t="s">
        <v>70</v>
      </c>
      <c r="X346" s="577">
        <f>IFERROR(SUM(X342:X344),"0")</f>
        <v>315</v>
      </c>
      <c r="Y346" s="577">
        <f>IFERROR(SUM(Y342:Y344),"0")</f>
        <v>315</v>
      </c>
      <c r="Z346" s="37"/>
      <c r="AA346" s="578"/>
      <c r="AB346" s="578"/>
      <c r="AC346" s="578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70</v>
      </c>
      <c r="X350" s="575">
        <v>2000</v>
      </c>
      <c r="Y350" s="576">
        <f t="shared" ref="Y350:Y356" si="58">IFERROR(IF(X350="",0,CEILING((X350/$H350),1)*$H350),"")</f>
        <v>2010</v>
      </c>
      <c r="Z350" s="36">
        <f>IFERROR(IF(Y350=0,"",ROUNDUP(Y350/H350,0)*0.02175),"")</f>
        <v>2.9144999999999999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2064</v>
      </c>
      <c r="BN350" s="64">
        <f t="shared" ref="BN350:BN356" si="60">IFERROR(Y350*I350/H350,"0")</f>
        <v>2074.3200000000002</v>
      </c>
      <c r="BO350" s="64">
        <f t="shared" ref="BO350:BO356" si="61">IFERROR(1/J350*(X350/H350),"0")</f>
        <v>2.7777777777777777</v>
      </c>
      <c r="BP350" s="64">
        <f t="shared" ref="BP350:BP356" si="62">IFERROR(1/J350*(Y350/H350),"0")</f>
        <v>2.7916666666666665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70</v>
      </c>
      <c r="X351" s="575">
        <v>1000</v>
      </c>
      <c r="Y351" s="576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7">
        <v>4680115884830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5"/>
      <c r="R352" s="585"/>
      <c r="S352" s="585"/>
      <c r="T352" s="586"/>
      <c r="U352" s="34"/>
      <c r="V352" s="34"/>
      <c r="W352" s="35" t="s">
        <v>70</v>
      </c>
      <c r="X352" s="575">
        <v>1400</v>
      </c>
      <c r="Y352" s="576">
        <f t="shared" si="58"/>
        <v>1410</v>
      </c>
      <c r="Z352" s="36">
        <f>IFERROR(IF(Y352=0,"",ROUNDUP(Y352/H352,0)*0.02175),"")</f>
        <v>2.0444999999999998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1444.8</v>
      </c>
      <c r="BN352" s="64">
        <f t="shared" si="60"/>
        <v>1455.12</v>
      </c>
      <c r="BO352" s="64">
        <f t="shared" si="61"/>
        <v>1.9444444444444442</v>
      </c>
      <c r="BP352" s="64">
        <f t="shared" si="62"/>
        <v>1.9583333333333333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7">
        <v>4607091383997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5"/>
      <c r="R353" s="585"/>
      <c r="S353" s="585"/>
      <c r="T353" s="586"/>
      <c r="U353" s="34"/>
      <c r="V353" s="34"/>
      <c r="W353" s="35" t="s">
        <v>70</v>
      </c>
      <c r="X353" s="575">
        <v>500</v>
      </c>
      <c r="Y353" s="576">
        <f t="shared" si="58"/>
        <v>510</v>
      </c>
      <c r="Z353" s="36">
        <f>IFERROR(IF(Y353=0,"",ROUNDUP(Y353/H353,0)*0.02175),"")</f>
        <v>0.73949999999999994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516</v>
      </c>
      <c r="BN353" s="64">
        <f t="shared" si="60"/>
        <v>526.32000000000005</v>
      </c>
      <c r="BO353" s="64">
        <f t="shared" si="61"/>
        <v>0.69444444444444442</v>
      </c>
      <c r="BP353" s="64">
        <f t="shared" si="62"/>
        <v>0.70833333333333326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70</v>
      </c>
      <c r="X356" s="575">
        <v>10</v>
      </c>
      <c r="Y356" s="576">
        <f t="shared" si="58"/>
        <v>10</v>
      </c>
      <c r="Z356" s="36">
        <f>IFERROR(IF(Y356=0,"",ROUNDUP(Y356/H356,0)*0.00902),"")</f>
        <v>1.804E-2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10.42</v>
      </c>
      <c r="BN356" s="64">
        <f t="shared" si="60"/>
        <v>10.42</v>
      </c>
      <c r="BO356" s="64">
        <f t="shared" si="61"/>
        <v>1.5151515151515152E-2</v>
      </c>
      <c r="BP356" s="64">
        <f t="shared" si="62"/>
        <v>1.5151515151515152E-2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37" t="s">
        <v>73</v>
      </c>
      <c r="X357" s="577">
        <f>IFERROR(X350/H350,"0")+IFERROR(X351/H351,"0")+IFERROR(X352/H352,"0")+IFERROR(X353/H353,"0")+IFERROR(X354/H354,"0")+IFERROR(X355/H355,"0")+IFERROR(X356/H356,"0")</f>
        <v>328.66666666666663</v>
      </c>
      <c r="Y357" s="577">
        <f>IFERROR(Y350/H350,"0")+IFERROR(Y351/H351,"0")+IFERROR(Y352/H352,"0")+IFERROR(Y353/H353,"0")+IFERROR(Y354/H354,"0")+IFERROR(Y355/H355,"0")+IFERROR(Y356/H356,"0")</f>
        <v>331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7.1737899999999994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37" t="s">
        <v>70</v>
      </c>
      <c r="X358" s="577">
        <f>IFERROR(SUM(X350:X356),"0")</f>
        <v>4910</v>
      </c>
      <c r="Y358" s="577">
        <f>IFERROR(SUM(Y350:Y356),"0")</f>
        <v>4945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137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70</v>
      </c>
      <c r="X360" s="575">
        <v>1100</v>
      </c>
      <c r="Y360" s="576">
        <f>IFERROR(IF(X360="",0,CEILING((X360/$H360),1)*$H360),"")</f>
        <v>1110</v>
      </c>
      <c r="Z360" s="36">
        <f>IFERROR(IF(Y360=0,"",ROUNDUP(Y360/H360,0)*0.02175),"")</f>
        <v>1.6094999999999999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1135.2</v>
      </c>
      <c r="BN360" s="64">
        <f>IFERROR(Y360*I360/H360,"0")</f>
        <v>1145.52</v>
      </c>
      <c r="BO360" s="64">
        <f>IFERROR(1/J360*(X360/H360),"0")</f>
        <v>1.5277777777777777</v>
      </c>
      <c r="BP360" s="64">
        <f>IFERROR(1/J360*(Y360/H360),"0")</f>
        <v>1.5416666666666665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70</v>
      </c>
      <c r="X361" s="575">
        <v>8</v>
      </c>
      <c r="Y361" s="576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37" t="s">
        <v>73</v>
      </c>
      <c r="X362" s="577">
        <f>IFERROR(X360/H360,"0")+IFERROR(X361/H361,"0")</f>
        <v>75.333333333333329</v>
      </c>
      <c r="Y362" s="577">
        <f>IFERROR(Y360/H360,"0")+IFERROR(Y361/H361,"0")</f>
        <v>76</v>
      </c>
      <c r="Z362" s="577">
        <f>IFERROR(IF(Z360="",0,Z360),"0")+IFERROR(IF(Z361="",0,Z361),"0")</f>
        <v>1.62754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37" t="s">
        <v>70</v>
      </c>
      <c r="X363" s="577">
        <f>IFERROR(SUM(X360:X361),"0")</f>
        <v>1108</v>
      </c>
      <c r="Y363" s="577">
        <f>IFERROR(SUM(Y360:Y361),"0")</f>
        <v>1118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70</v>
      </c>
      <c r="X366" s="575">
        <v>30</v>
      </c>
      <c r="Y366" s="576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37" t="s">
        <v>73</v>
      </c>
      <c r="X367" s="577">
        <f>IFERROR(X365/H365,"0")+IFERROR(X366/H366,"0")</f>
        <v>3.3333333333333335</v>
      </c>
      <c r="Y367" s="577">
        <f>IFERROR(Y365/H365,"0")+IFERROR(Y366/H366,"0")</f>
        <v>4</v>
      </c>
      <c r="Z367" s="577">
        <f>IFERROR(IF(Z365="",0,Z365),"0")+IFERROR(IF(Z366="",0,Z366),"0")</f>
        <v>7.5920000000000001E-2</v>
      </c>
      <c r="AA367" s="578"/>
      <c r="AB367" s="578"/>
      <c r="AC367" s="578"/>
    </row>
    <row r="368" spans="1:68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37" t="s">
        <v>70</v>
      </c>
      <c r="X368" s="577">
        <f>IFERROR(SUM(X365:X366),"0")</f>
        <v>30</v>
      </c>
      <c r="Y368" s="577">
        <f>IFERROR(SUM(Y365:Y366),"0")</f>
        <v>36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172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70</v>
      </c>
      <c r="X370" s="575">
        <v>60</v>
      </c>
      <c r="Y370" s="576">
        <f>IFERROR(IF(X370="",0,CEILING((X370/$H370),1)*$H370),"")</f>
        <v>63</v>
      </c>
      <c r="Z370" s="36">
        <f>IFERROR(IF(Y370=0,"",ROUNDUP(Y370/H370,0)*0.01898),"")</f>
        <v>0.13286000000000001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63.46</v>
      </c>
      <c r="BN370" s="64">
        <f>IFERROR(Y370*I370/H370,"0")</f>
        <v>66.632999999999996</v>
      </c>
      <c r="BO370" s="64">
        <f>IFERROR(1/J370*(X370/H370),"0")</f>
        <v>0.10416666666666667</v>
      </c>
      <c r="BP370" s="64">
        <f>IFERROR(1/J370*(Y370/H370),"0")</f>
        <v>0.109375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37" t="s">
        <v>73</v>
      </c>
      <c r="X371" s="577">
        <f>IFERROR(X370/H370,"0")</f>
        <v>6.666666666666667</v>
      </c>
      <c r="Y371" s="577">
        <f>IFERROR(Y370/H370,"0")</f>
        <v>7</v>
      </c>
      <c r="Z371" s="577">
        <f>IFERROR(IF(Z370="",0,Z370),"0")</f>
        <v>0.13286000000000001</v>
      </c>
      <c r="AA371" s="578"/>
      <c r="AB371" s="578"/>
      <c r="AC371" s="578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37" t="s">
        <v>70</v>
      </c>
      <c r="X372" s="577">
        <f>IFERROR(SUM(X370:X370),"0")</f>
        <v>60</v>
      </c>
      <c r="Y372" s="577">
        <f>IFERROR(SUM(Y370:Y370),"0")</f>
        <v>63</v>
      </c>
      <c r="Z372" s="37"/>
      <c r="AA372" s="578"/>
      <c r="AB372" s="578"/>
      <c r="AC372" s="578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70</v>
      </c>
      <c r="X377" s="575">
        <v>20</v>
      </c>
      <c r="Y377" s="576">
        <f>IFERROR(IF(X377="",0,CEILING((X377/$H377),1)*$H377),"")</f>
        <v>24</v>
      </c>
      <c r="Z377" s="36">
        <f>IFERROR(IF(Y377=0,"",ROUNDUP(Y377/H377,0)*0.01898),"")</f>
        <v>3.7960000000000001E-2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20.725000000000001</v>
      </c>
      <c r="BN377" s="64">
        <f>IFERROR(Y377*I377/H377,"0")</f>
        <v>24.87</v>
      </c>
      <c r="BO377" s="64">
        <f>IFERROR(1/J377*(X377/H377),"0")</f>
        <v>2.6041666666666668E-2</v>
      </c>
      <c r="BP377" s="64">
        <f>IFERROR(1/J377*(Y377/H377),"0")</f>
        <v>3.125E-2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37" t="s">
        <v>73</v>
      </c>
      <c r="X379" s="577">
        <f>IFERROR(X375/H375,"0")+IFERROR(X376/H376,"0")+IFERROR(X377/H377,"0")+IFERROR(X378/H378,"0")</f>
        <v>1.6666666666666667</v>
      </c>
      <c r="Y379" s="577">
        <f>IFERROR(Y375/H375,"0")+IFERROR(Y376/H376,"0")+IFERROR(Y377/H377,"0")+IFERROR(Y378/H378,"0")</f>
        <v>2</v>
      </c>
      <c r="Z379" s="577">
        <f>IFERROR(IF(Z375="",0,Z375),"0")+IFERROR(IF(Z376="",0,Z376),"0")+IFERROR(IF(Z377="",0,Z377),"0")+IFERROR(IF(Z378="",0,Z378),"0")</f>
        <v>3.7960000000000001E-2</v>
      </c>
      <c r="AA379" s="578"/>
      <c r="AB379" s="578"/>
      <c r="AC379" s="578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37" t="s">
        <v>70</v>
      </c>
      <c r="X380" s="577">
        <f>IFERROR(SUM(X375:X378),"0")</f>
        <v>20</v>
      </c>
      <c r="Y380" s="577">
        <f>IFERROR(SUM(Y375:Y378),"0")</f>
        <v>24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172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70</v>
      </c>
      <c r="X400" s="575">
        <v>10</v>
      </c>
      <c r="Y400" s="576">
        <f t="shared" si="63"/>
        <v>10.8</v>
      </c>
      <c r="Z400" s="36">
        <f>IFERROR(IF(Y400=0,"",ROUNDUP(Y400/H400,0)*0.00902),"")</f>
        <v>1.804E-2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10.388888888888889</v>
      </c>
      <c r="BN400" s="64">
        <f t="shared" si="65"/>
        <v>11.22</v>
      </c>
      <c r="BO400" s="64">
        <f t="shared" si="66"/>
        <v>1.4029180695847361E-2</v>
      </c>
      <c r="BP400" s="64">
        <f t="shared" si="67"/>
        <v>1.5151515151515152E-2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70</v>
      </c>
      <c r="X402" s="575">
        <v>35</v>
      </c>
      <c r="Y402" s="576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70</v>
      </c>
      <c r="X403" s="575">
        <v>52.5</v>
      </c>
      <c r="Y403" s="576">
        <f t="shared" si="63"/>
        <v>52.5</v>
      </c>
      <c r="Z403" s="36">
        <f t="shared" si="68"/>
        <v>0.1255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55.75</v>
      </c>
      <c r="BN403" s="64">
        <f t="shared" si="65"/>
        <v>55.75</v>
      </c>
      <c r="BO403" s="64">
        <f t="shared" si="66"/>
        <v>0.10683760683760685</v>
      </c>
      <c r="BP403" s="64">
        <f t="shared" si="67"/>
        <v>0.10683760683760685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70</v>
      </c>
      <c r="X405" s="575">
        <v>62.999999999999993</v>
      </c>
      <c r="Y405" s="576">
        <f t="shared" si="63"/>
        <v>63</v>
      </c>
      <c r="Z405" s="36">
        <f t="shared" si="68"/>
        <v>0.15060000000000001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66.899999999999991</v>
      </c>
      <c r="BN405" s="64">
        <f t="shared" si="65"/>
        <v>66.900000000000006</v>
      </c>
      <c r="BO405" s="64">
        <f t="shared" si="66"/>
        <v>0.12820512820512819</v>
      </c>
      <c r="BP405" s="64">
        <f t="shared" si="67"/>
        <v>0.12820512820512822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73.518518518518519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74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0.37948000000000004</v>
      </c>
      <c r="AA407" s="578"/>
      <c r="AB407" s="578"/>
      <c r="AC407" s="578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37" t="s">
        <v>70</v>
      </c>
      <c r="X408" s="577">
        <f>IFERROR(SUM(X397:X406),"0")</f>
        <v>160.5</v>
      </c>
      <c r="Y408" s="577">
        <f>IFERROR(SUM(Y397:Y406),"0")</f>
        <v>162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137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70</v>
      </c>
      <c r="X424" s="575">
        <v>10.5</v>
      </c>
      <c r="Y424" s="576">
        <f>IFERROR(IF(X424="",0,CEILING((X424/$H424),1)*$H424),"")</f>
        <v>10.5</v>
      </c>
      <c r="Z424" s="36">
        <f>IFERROR(IF(Y424=0,"",ROUNDUP(Y424/H424,0)*0.00502),"")</f>
        <v>2.5100000000000001E-2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11.149999999999999</v>
      </c>
      <c r="BN424" s="64">
        <f>IFERROR(Y424*I424/H424,"0")</f>
        <v>11.149999999999999</v>
      </c>
      <c r="BO424" s="64">
        <f>IFERROR(1/J424*(X424/H424),"0")</f>
        <v>2.1367521367521368E-2</v>
      </c>
      <c r="BP424" s="64">
        <f>IFERROR(1/J424*(Y424/H424),"0")</f>
        <v>2.1367521367521368E-2</v>
      </c>
    </row>
    <row r="425" spans="1:68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37" t="s">
        <v>73</v>
      </c>
      <c r="X425" s="577">
        <f>IFERROR(X421/H421,"0")+IFERROR(X422/H422,"0")+IFERROR(X423/H423,"0")+IFERROR(X424/H424,"0")</f>
        <v>5</v>
      </c>
      <c r="Y425" s="577">
        <f>IFERROR(Y421/H421,"0")+IFERROR(Y422/H422,"0")+IFERROR(Y423/H423,"0")+IFERROR(Y424/H424,"0")</f>
        <v>5</v>
      </c>
      <c r="Z425" s="577">
        <f>IFERROR(IF(Z421="",0,Z421),"0")+IFERROR(IF(Z422="",0,Z422),"0")+IFERROR(IF(Z423="",0,Z423),"0")+IFERROR(IF(Z424="",0,Z424),"0")</f>
        <v>2.5100000000000001E-2</v>
      </c>
      <c r="AA425" s="578"/>
      <c r="AB425" s="578"/>
      <c r="AC425" s="578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37" t="s">
        <v>70</v>
      </c>
      <c r="X426" s="577">
        <f>IFERROR(SUM(X421:X424),"0")</f>
        <v>10.5</v>
      </c>
      <c r="Y426" s="577">
        <f>IFERROR(SUM(Y421:Y424),"0")</f>
        <v>10.5</v>
      </c>
      <c r="Z426" s="37"/>
      <c r="AA426" s="578"/>
      <c r="AB426" s="578"/>
      <c r="AC426" s="578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70</v>
      </c>
      <c r="X429" s="575">
        <v>20</v>
      </c>
      <c r="Y429" s="576">
        <f>IFERROR(IF(X429="",0,CEILING((X429/$H429),1)*$H429),"")</f>
        <v>20.399999999999999</v>
      </c>
      <c r="Z429" s="36">
        <f>IFERROR(IF(Y429=0,"",ROUNDUP(Y429/H429,0)*0.00651),"")</f>
        <v>0.11067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35</v>
      </c>
      <c r="BN429" s="64">
        <f>IFERROR(Y429*I429/H429,"0")</f>
        <v>35.699999999999996</v>
      </c>
      <c r="BO429" s="64">
        <f>IFERROR(1/J429*(X429/H429),"0")</f>
        <v>9.1575091575091583E-2</v>
      </c>
      <c r="BP429" s="64">
        <f>IFERROR(1/J429*(Y429/H429),"0")</f>
        <v>9.3406593406593408E-2</v>
      </c>
    </row>
    <row r="430" spans="1:68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37" t="s">
        <v>73</v>
      </c>
      <c r="X430" s="577">
        <f>IFERROR(X429/H429,"0")</f>
        <v>16.666666666666668</v>
      </c>
      <c r="Y430" s="577">
        <f>IFERROR(Y429/H429,"0")</f>
        <v>17</v>
      </c>
      <c r="Z430" s="577">
        <f>IFERROR(IF(Z429="",0,Z429),"0")</f>
        <v>0.11067</v>
      </c>
      <c r="AA430" s="578"/>
      <c r="AB430" s="578"/>
      <c r="AC430" s="578"/>
    </row>
    <row r="431" spans="1:68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37" t="s">
        <v>70</v>
      </c>
      <c r="X431" s="577">
        <f>IFERROR(SUM(X429:X429),"0")</f>
        <v>20</v>
      </c>
      <c r="Y431" s="577">
        <f>IFERROR(SUM(Y429:Y429),"0")</f>
        <v>20.399999999999999</v>
      </c>
      <c r="Z431" s="37"/>
      <c r="AA431" s="578"/>
      <c r="AB431" s="578"/>
      <c r="AC431" s="578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70</v>
      </c>
      <c r="X440" s="575">
        <v>120</v>
      </c>
      <c r="Y440" s="576">
        <f t="shared" ref="Y440:Y452" si="69">IFERROR(IF(X440="",0,CEILING((X440/$H440),1)*$H440),"")</f>
        <v>121.44000000000001</v>
      </c>
      <c r="Z440" s="36">
        <f t="shared" ref="Z440:Z445" si="70">IFERROR(IF(Y440=0,"",ROUNDUP(Y440/H440,0)*0.01196),"")</f>
        <v>0.27507999999999999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128.18181818181816</v>
      </c>
      <c r="BN440" s="64">
        <f t="shared" ref="BN440:BN452" si="72">IFERROR(Y440*I440/H440,"0")</f>
        <v>129.72</v>
      </c>
      <c r="BO440" s="64">
        <f t="shared" ref="BO440:BO452" si="73">IFERROR(1/J440*(X440/H440),"0")</f>
        <v>0.21853146853146854</v>
      </c>
      <c r="BP440" s="64">
        <f t="shared" ref="BP440:BP452" si="74">IFERROR(1/J440*(Y440/H440),"0")</f>
        <v>0.22115384615384617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70</v>
      </c>
      <c r="X442" s="575">
        <v>120</v>
      </c>
      <c r="Y442" s="576">
        <f t="shared" si="69"/>
        <v>121.44000000000001</v>
      </c>
      <c r="Z442" s="36">
        <f t="shared" si="70"/>
        <v>0.27507999999999999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128.18181818181816</v>
      </c>
      <c r="BN442" s="64">
        <f t="shared" si="72"/>
        <v>129.72</v>
      </c>
      <c r="BO442" s="64">
        <f t="shared" si="73"/>
        <v>0.21853146853146854</v>
      </c>
      <c r="BP442" s="64">
        <f t="shared" si="74"/>
        <v>0.22115384615384617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70</v>
      </c>
      <c r="X444" s="575">
        <v>200</v>
      </c>
      <c r="Y444" s="576">
        <f t="shared" si="69"/>
        <v>200.64000000000001</v>
      </c>
      <c r="Z444" s="36">
        <f t="shared" si="70"/>
        <v>0.45448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213.63636363636363</v>
      </c>
      <c r="BN444" s="64">
        <f t="shared" si="72"/>
        <v>214.32</v>
      </c>
      <c r="BO444" s="64">
        <f t="shared" si="73"/>
        <v>0.36421911421911418</v>
      </c>
      <c r="BP444" s="64">
        <f t="shared" si="74"/>
        <v>0.36538461538461542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70</v>
      </c>
      <c r="X447" s="575">
        <v>132</v>
      </c>
      <c r="Y447" s="576">
        <f t="shared" si="69"/>
        <v>133.20000000000002</v>
      </c>
      <c r="Z447" s="36">
        <f>IFERROR(IF(Y447=0,"",ROUNDUP(Y447/H447,0)*0.00902),"")</f>
        <v>0.33374000000000004</v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139.69999999999999</v>
      </c>
      <c r="BN447" s="64">
        <f t="shared" si="72"/>
        <v>140.97000000000003</v>
      </c>
      <c r="BO447" s="64">
        <f t="shared" si="73"/>
        <v>0.27777777777777779</v>
      </c>
      <c r="BP447" s="64">
        <f t="shared" si="74"/>
        <v>0.28030303030303039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70</v>
      </c>
      <c r="X451" s="575">
        <v>180</v>
      </c>
      <c r="Y451" s="576">
        <f t="shared" si="69"/>
        <v>180</v>
      </c>
      <c r="Z451" s="36">
        <f>IFERROR(IF(Y451=0,"",ROUNDUP(Y451/H451,0)*0.00902),"")</f>
        <v>0.45100000000000001</v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190.49999999999997</v>
      </c>
      <c r="BN451" s="64">
        <f t="shared" si="72"/>
        <v>190.49999999999997</v>
      </c>
      <c r="BO451" s="64">
        <f t="shared" si="73"/>
        <v>0.37878787878787878</v>
      </c>
      <c r="BP451" s="64">
        <f t="shared" si="74"/>
        <v>0.37878787878787878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170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171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1.78938</v>
      </c>
      <c r="AA453" s="578"/>
      <c r="AB453" s="578"/>
      <c r="AC453" s="578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37" t="s">
        <v>70</v>
      </c>
      <c r="X454" s="577">
        <f>IFERROR(SUM(X440:X452),"0")</f>
        <v>752</v>
      </c>
      <c r="Y454" s="577">
        <f>IFERROR(SUM(Y440:Y452),"0")</f>
        <v>756.72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137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70</v>
      </c>
      <c r="X456" s="575">
        <v>100</v>
      </c>
      <c r="Y456" s="576">
        <f>IFERROR(IF(X456="",0,CEILING((X456/$H456),1)*$H456),"")</f>
        <v>100.32000000000001</v>
      </c>
      <c r="Z456" s="36">
        <f>IFERROR(IF(Y456=0,"",ROUNDUP(Y456/H456,0)*0.01196),"")</f>
        <v>0.22724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106.81818181818181</v>
      </c>
      <c r="BN456" s="64">
        <f>IFERROR(Y456*I456/H456,"0")</f>
        <v>107.16</v>
      </c>
      <c r="BO456" s="64">
        <f>IFERROR(1/J456*(X456/H456),"0")</f>
        <v>0.18210955710955709</v>
      </c>
      <c r="BP456" s="64">
        <f>IFERROR(1/J456*(Y456/H456),"0")</f>
        <v>0.18269230769230771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37" t="s">
        <v>73</v>
      </c>
      <c r="X459" s="577">
        <f>IFERROR(X456/H456,"0")+IFERROR(X457/H457,"0")+IFERROR(X458/H458,"0")</f>
        <v>18.939393939393938</v>
      </c>
      <c r="Y459" s="577">
        <f>IFERROR(Y456/H456,"0")+IFERROR(Y457/H457,"0")+IFERROR(Y458/H458,"0")</f>
        <v>19</v>
      </c>
      <c r="Z459" s="577">
        <f>IFERROR(IF(Z456="",0,Z456),"0")+IFERROR(IF(Z457="",0,Z457),"0")+IFERROR(IF(Z458="",0,Z458),"0")</f>
        <v>0.22724</v>
      </c>
      <c r="AA459" s="578"/>
      <c r="AB459" s="578"/>
      <c r="AC459" s="578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37" t="s">
        <v>70</v>
      </c>
      <c r="X460" s="577">
        <f>IFERROR(SUM(X456:X458),"0")</f>
        <v>100</v>
      </c>
      <c r="Y460" s="577">
        <f>IFERROR(SUM(Y456:Y458),"0")</f>
        <v>100.32000000000001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70</v>
      </c>
      <c r="X462" s="575">
        <v>60</v>
      </c>
      <c r="Y462" s="576">
        <f t="shared" ref="Y462:Y468" si="75">IFERROR(IF(X462="",0,CEILING((X462/$H462),1)*$H462),"")</f>
        <v>63.36</v>
      </c>
      <c r="Z462" s="36">
        <f>IFERROR(IF(Y462=0,"",ROUNDUP(Y462/H462,0)*0.01196),"")</f>
        <v>0.14352000000000001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64.090909090909079</v>
      </c>
      <c r="BN462" s="64">
        <f t="shared" ref="BN462:BN468" si="77">IFERROR(Y462*I462/H462,"0")</f>
        <v>67.679999999999993</v>
      </c>
      <c r="BO462" s="64">
        <f t="shared" ref="BO462:BO468" si="78">IFERROR(1/J462*(X462/H462),"0")</f>
        <v>0.10926573426573427</v>
      </c>
      <c r="BP462" s="64">
        <f t="shared" ref="BP462:BP468" si="79">IFERROR(1/J462*(Y462/H462),"0")</f>
        <v>0.11538461538461539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70</v>
      </c>
      <c r="X463" s="575">
        <v>60</v>
      </c>
      <c r="Y463" s="576">
        <f t="shared" si="75"/>
        <v>63.36</v>
      </c>
      <c r="Z463" s="36">
        <f>IFERROR(IF(Y463=0,"",ROUNDUP(Y463/H463,0)*0.01196),"")</f>
        <v>0.14352000000000001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64.090909090909079</v>
      </c>
      <c r="BN463" s="64">
        <f t="shared" si="77"/>
        <v>67.679999999999993</v>
      </c>
      <c r="BO463" s="64">
        <f t="shared" si="78"/>
        <v>0.10926573426573427</v>
      </c>
      <c r="BP463" s="64">
        <f t="shared" si="79"/>
        <v>0.11538461538461539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70</v>
      </c>
      <c r="X464" s="575">
        <v>180</v>
      </c>
      <c r="Y464" s="576">
        <f t="shared" si="75"/>
        <v>184.8</v>
      </c>
      <c r="Z464" s="36">
        <f>IFERROR(IF(Y464=0,"",ROUNDUP(Y464/H464,0)*0.01196),"")</f>
        <v>0.41860000000000003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192.27272727272725</v>
      </c>
      <c r="BN464" s="64">
        <f t="shared" si="77"/>
        <v>197.39999999999998</v>
      </c>
      <c r="BO464" s="64">
        <f t="shared" si="78"/>
        <v>0.32779720279720276</v>
      </c>
      <c r="BP464" s="64">
        <f t="shared" si="79"/>
        <v>0.33653846153846156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70</v>
      </c>
      <c r="X466" s="575">
        <v>54</v>
      </c>
      <c r="Y466" s="576">
        <f t="shared" si="75"/>
        <v>57.599999999999994</v>
      </c>
      <c r="Z466" s="36">
        <f>IFERROR(IF(Y466=0,"",ROUNDUP(Y466/H466,0)*0.00902),"")</f>
        <v>0.10824</v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77.962499999999991</v>
      </c>
      <c r="BN466" s="64">
        <f t="shared" si="77"/>
        <v>83.16</v>
      </c>
      <c r="BO466" s="64">
        <f t="shared" si="78"/>
        <v>8.5227272727272735E-2</v>
      </c>
      <c r="BP466" s="64">
        <f t="shared" si="79"/>
        <v>9.0909090909090912E-2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70</v>
      </c>
      <c r="X467" s="575">
        <v>24</v>
      </c>
      <c r="Y467" s="576">
        <f t="shared" si="75"/>
        <v>24</v>
      </c>
      <c r="Z467" s="36">
        <f>IFERROR(IF(Y467=0,"",ROUNDUP(Y467/H467,0)*0.00902),"")</f>
        <v>4.5100000000000001E-2</v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33.450000000000003</v>
      </c>
      <c r="BN467" s="64">
        <f t="shared" si="77"/>
        <v>33.450000000000003</v>
      </c>
      <c r="BO467" s="64">
        <f t="shared" si="78"/>
        <v>3.787878787878788E-2</v>
      </c>
      <c r="BP467" s="64">
        <f t="shared" si="79"/>
        <v>3.787878787878788E-2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70</v>
      </c>
      <c r="X468" s="575">
        <v>90</v>
      </c>
      <c r="Y468" s="576">
        <f t="shared" si="75"/>
        <v>91.2</v>
      </c>
      <c r="Z468" s="36">
        <f>IFERROR(IF(Y468=0,"",ROUNDUP(Y468/H468,0)*0.00902),"")</f>
        <v>0.17138</v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125.43750000000001</v>
      </c>
      <c r="BN468" s="64">
        <f t="shared" si="77"/>
        <v>127.11000000000001</v>
      </c>
      <c r="BO468" s="64">
        <f t="shared" si="78"/>
        <v>0.14204545454545456</v>
      </c>
      <c r="BP468" s="64">
        <f t="shared" si="79"/>
        <v>0.14393939393939395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37" t="s">
        <v>73</v>
      </c>
      <c r="X469" s="577">
        <f>IFERROR(X462/H462,"0")+IFERROR(X463/H463,"0")+IFERROR(X464/H464,"0")+IFERROR(X465/H465,"0")+IFERROR(X466/H466,"0")+IFERROR(X467/H467,"0")+IFERROR(X468/H468,"0")</f>
        <v>91.818181818181813</v>
      </c>
      <c r="Y469" s="577">
        <f>IFERROR(Y462/H462,"0")+IFERROR(Y463/H463,"0")+IFERROR(Y464/H464,"0")+IFERROR(Y465/H465,"0")+IFERROR(Y466/H466,"0")+IFERROR(Y467/H467,"0")+IFERROR(Y468/H468,"0")</f>
        <v>95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1.0303600000000002</v>
      </c>
      <c r="AA469" s="578"/>
      <c r="AB469" s="578"/>
      <c r="AC469" s="578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37" t="s">
        <v>70</v>
      </c>
      <c r="X470" s="577">
        <f>IFERROR(SUM(X462:X468),"0")</f>
        <v>468</v>
      </c>
      <c r="Y470" s="577">
        <f>IFERROR(SUM(Y462:Y468),"0")</f>
        <v>484.32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30" t="s">
        <v>737</v>
      </c>
      <c r="Q480" s="585"/>
      <c r="R480" s="585"/>
      <c r="S480" s="585"/>
      <c r="T480" s="586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5" t="s">
        <v>741</v>
      </c>
      <c r="Q481" s="585"/>
      <c r="R481" s="585"/>
      <c r="S481" s="585"/>
      <c r="T481" s="586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3" t="s">
        <v>745</v>
      </c>
      <c r="Q482" s="585"/>
      <c r="R482" s="585"/>
      <c r="S482" s="585"/>
      <c r="T482" s="586"/>
      <c r="U482" s="34"/>
      <c r="V482" s="34"/>
      <c r="W482" s="35" t="s">
        <v>70</v>
      </c>
      <c r="X482" s="575">
        <v>10</v>
      </c>
      <c r="Y482" s="576">
        <f>IFERROR(IF(X482="",0,CEILING((X482/$H482),1)*$H482),"")</f>
        <v>12</v>
      </c>
      <c r="Z482" s="36">
        <f>IFERROR(IF(Y482=0,"",ROUNDUP(Y482/H482,0)*0.01898),"")</f>
        <v>1.898E-2</v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10.362500000000001</v>
      </c>
      <c r="BN482" s="64">
        <f>IFERROR(Y482*I482/H482,"0")</f>
        <v>12.435</v>
      </c>
      <c r="BO482" s="64">
        <f>IFERROR(1/J482*(X482/H482),"0")</f>
        <v>1.3020833333333334E-2</v>
      </c>
      <c r="BP482" s="64">
        <f>IFERROR(1/J482*(Y482/H482),"0")</f>
        <v>1.5625E-2</v>
      </c>
    </row>
    <row r="483" spans="1:68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37" t="s">
        <v>73</v>
      </c>
      <c r="X483" s="577">
        <f>IFERROR(X480/H480,"0")+IFERROR(X481/H481,"0")+IFERROR(X482/H482,"0")</f>
        <v>0.83333333333333337</v>
      </c>
      <c r="Y483" s="577">
        <f>IFERROR(Y480/H480,"0")+IFERROR(Y481/H481,"0")+IFERROR(Y482/H482,"0")</f>
        <v>1</v>
      </c>
      <c r="Z483" s="577">
        <f>IFERROR(IF(Z480="",0,Z480),"0")+IFERROR(IF(Z481="",0,Z481),"0")+IFERROR(IF(Z482="",0,Z482),"0")</f>
        <v>1.898E-2</v>
      </c>
      <c r="AA483" s="578"/>
      <c r="AB483" s="578"/>
      <c r="AC483" s="578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37" t="s">
        <v>70</v>
      </c>
      <c r="X484" s="577">
        <f>IFERROR(SUM(X480:X482),"0")</f>
        <v>10</v>
      </c>
      <c r="Y484" s="577">
        <f>IFERROR(SUM(Y480:Y482),"0")</f>
        <v>12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137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67" t="s">
        <v>749</v>
      </c>
      <c r="Q486" s="585"/>
      <c r="R486" s="585"/>
      <c r="S486" s="585"/>
      <c r="T486" s="586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09" t="s">
        <v>752</v>
      </c>
      <c r="Q487" s="585"/>
      <c r="R487" s="585"/>
      <c r="S487" s="585"/>
      <c r="T487" s="586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10" t="s">
        <v>756</v>
      </c>
      <c r="Q488" s="585"/>
      <c r="R488" s="585"/>
      <c r="S488" s="585"/>
      <c r="T488" s="586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48" t="s">
        <v>759</v>
      </c>
      <c r="Q489" s="585"/>
      <c r="R489" s="585"/>
      <c r="S489" s="585"/>
      <c r="T489" s="586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39" t="s">
        <v>763</v>
      </c>
      <c r="Q493" s="585"/>
      <c r="R493" s="585"/>
      <c r="S493" s="585"/>
      <c r="T493" s="586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3" t="s">
        <v>767</v>
      </c>
      <c r="Q494" s="585"/>
      <c r="R494" s="585"/>
      <c r="S494" s="585"/>
      <c r="T494" s="586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7" t="s">
        <v>771</v>
      </c>
      <c r="Q498" s="585"/>
      <c r="R498" s="585"/>
      <c r="S498" s="585"/>
      <c r="T498" s="586"/>
      <c r="U498" s="34"/>
      <c r="V498" s="34"/>
      <c r="W498" s="35" t="s">
        <v>70</v>
      </c>
      <c r="X498" s="575">
        <v>900</v>
      </c>
      <c r="Y498" s="576">
        <f>IFERROR(IF(X498="",0,CEILING((X498/$H498),1)*$H498),"")</f>
        <v>900</v>
      </c>
      <c r="Z498" s="36">
        <f>IFERROR(IF(Y498=0,"",ROUNDUP(Y498/H498,0)*0.01898),"")</f>
        <v>1.8980000000000001</v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951.90000000000009</v>
      </c>
      <c r="BN498" s="64">
        <f>IFERROR(Y498*I498/H498,"0")</f>
        <v>951.90000000000009</v>
      </c>
      <c r="BO498" s="64">
        <f>IFERROR(1/J498*(X498/H498),"0")</f>
        <v>1.5625</v>
      </c>
      <c r="BP498" s="64">
        <f>IFERROR(1/J498*(Y498/H498),"0")</f>
        <v>1.5625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0" t="s">
        <v>771</v>
      </c>
      <c r="Q499" s="585"/>
      <c r="R499" s="585"/>
      <c r="S499" s="585"/>
      <c r="T499" s="586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37" t="s">
        <v>73</v>
      </c>
      <c r="X500" s="577">
        <f>IFERROR(X498/H498,"0")+IFERROR(X499/H499,"0")</f>
        <v>100</v>
      </c>
      <c r="Y500" s="577">
        <f>IFERROR(Y498/H498,"0")+IFERROR(Y499/H499,"0")</f>
        <v>100</v>
      </c>
      <c r="Z500" s="577">
        <f>IFERROR(IF(Z498="",0,Z498),"0")+IFERROR(IF(Z499="",0,Z499),"0")</f>
        <v>1.8980000000000001</v>
      </c>
      <c r="AA500" s="578"/>
      <c r="AB500" s="578"/>
      <c r="AC500" s="578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37" t="s">
        <v>70</v>
      </c>
      <c r="X501" s="577">
        <f>IFERROR(SUM(X498:X499),"0")</f>
        <v>900</v>
      </c>
      <c r="Y501" s="577">
        <f>IFERROR(SUM(Y498:Y499),"0")</f>
        <v>900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172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54" t="s">
        <v>776</v>
      </c>
      <c r="Q503" s="585"/>
      <c r="R503" s="585"/>
      <c r="S503" s="585"/>
      <c r="T503" s="586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53" t="s">
        <v>779</v>
      </c>
      <c r="Q504" s="585"/>
      <c r="R504" s="585"/>
      <c r="S504" s="585"/>
      <c r="T504" s="586"/>
      <c r="U504" s="34"/>
      <c r="V504" s="34"/>
      <c r="W504" s="35" t="s">
        <v>70</v>
      </c>
      <c r="X504" s="575">
        <v>10</v>
      </c>
      <c r="Y504" s="576">
        <f>IFERROR(IF(X504="",0,CEILING((X504/$H504),1)*$H504),"")</f>
        <v>18</v>
      </c>
      <c r="Z504" s="36">
        <f>IFERROR(IF(Y504=0,"",ROUNDUP(Y504/H504,0)*0.01898),"")</f>
        <v>3.7960000000000001E-2</v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10.483333333333334</v>
      </c>
      <c r="BN504" s="64">
        <f>IFERROR(Y504*I504/H504,"0")</f>
        <v>18.87</v>
      </c>
      <c r="BO504" s="64">
        <f>IFERROR(1/J504*(X504/H504),"0")</f>
        <v>1.7361111111111112E-2</v>
      </c>
      <c r="BP504" s="64">
        <f>IFERROR(1/J504*(Y504/H504),"0")</f>
        <v>3.125E-2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0" t="s">
        <v>782</v>
      </c>
      <c r="Q505" s="585"/>
      <c r="R505" s="585"/>
      <c r="S505" s="585"/>
      <c r="T505" s="586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801" t="s">
        <v>785</v>
      </c>
      <c r="Q506" s="585"/>
      <c r="R506" s="585"/>
      <c r="S506" s="585"/>
      <c r="T506" s="586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37" t="s">
        <v>73</v>
      </c>
      <c r="X507" s="577">
        <f>IFERROR(X503/H503,"0")+IFERROR(X504/H504,"0")+IFERROR(X505/H505,"0")+IFERROR(X506/H506,"0")</f>
        <v>1.1111111111111112</v>
      </c>
      <c r="Y507" s="577">
        <f>IFERROR(Y503/H503,"0")+IFERROR(Y504/H504,"0")+IFERROR(Y505/H505,"0")+IFERROR(Y506/H506,"0")</f>
        <v>2</v>
      </c>
      <c r="Z507" s="577">
        <f>IFERROR(IF(Z503="",0,Z503),"0")+IFERROR(IF(Z504="",0,Z504),"0")+IFERROR(IF(Z505="",0,Z505),"0")+IFERROR(IF(Z506="",0,Z506),"0")</f>
        <v>3.7960000000000001E-2</v>
      </c>
      <c r="AA507" s="578"/>
      <c r="AB507" s="578"/>
      <c r="AC507" s="578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37" t="s">
        <v>70</v>
      </c>
      <c r="X508" s="577">
        <f>IFERROR(SUM(X503:X506),"0")</f>
        <v>10</v>
      </c>
      <c r="Y508" s="577">
        <f>IFERROR(SUM(Y503:Y506),"0")</f>
        <v>18</v>
      </c>
      <c r="Z508" s="37"/>
      <c r="AA508" s="578"/>
      <c r="AB508" s="578"/>
      <c r="AC508" s="578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137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52" t="s">
        <v>789</v>
      </c>
      <c r="Q511" s="585"/>
      <c r="R511" s="585"/>
      <c r="S511" s="585"/>
      <c r="T511" s="586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17534.900000000001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17728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37" t="s">
        <v>70</v>
      </c>
      <c r="X515" s="577">
        <f>IFERROR(SUM(BM22:BM511),"0")</f>
        <v>18557.645929944898</v>
      </c>
      <c r="Y515" s="577">
        <f>IFERROR(SUM(BN22:BN511),"0")</f>
        <v>18762.860000000008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37" t="s">
        <v>794</v>
      </c>
      <c r="X516" s="38">
        <f>ROUNDUP(SUM(BO22:BO511),0)</f>
        <v>31</v>
      </c>
      <c r="Y516" s="38">
        <f>ROUNDUP(SUM(BP22:BP511),0)</f>
        <v>31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37" t="s">
        <v>70</v>
      </c>
      <c r="X517" s="577">
        <f>GrossWeightTotal+PalletQtyTotal*25</f>
        <v>19332.645929944898</v>
      </c>
      <c r="Y517" s="577">
        <f>GrossWeightTotalR+PalletQtyTotalR*25</f>
        <v>19537.860000000008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3350.0500382971654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3380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35.341160000000009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261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572" t="s">
        <v>671</v>
      </c>
      <c r="AA521" s="636" t="s">
        <v>734</v>
      </c>
      <c r="AB521" s="733"/>
      <c r="AC521" s="52"/>
      <c r="AF521" s="573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179</v>
      </c>
      <c r="F522" s="636" t="s">
        <v>202</v>
      </c>
      <c r="G522" s="636" t="s">
        <v>237</v>
      </c>
      <c r="H522" s="636" t="s">
        <v>101</v>
      </c>
      <c r="I522" s="636" t="s">
        <v>262</v>
      </c>
      <c r="J522" s="636" t="s">
        <v>302</v>
      </c>
      <c r="K522" s="636" t="s">
        <v>363</v>
      </c>
      <c r="L522" s="636" t="s">
        <v>406</v>
      </c>
      <c r="M522" s="636" t="s">
        <v>422</v>
      </c>
      <c r="N522" s="573"/>
      <c r="O522" s="636" t="s">
        <v>435</v>
      </c>
      <c r="P522" s="636" t="s">
        <v>445</v>
      </c>
      <c r="Q522" s="636" t="s">
        <v>452</v>
      </c>
      <c r="R522" s="636" t="s">
        <v>457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445.20000000000005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868.5</v>
      </c>
      <c r="E524" s="46">
        <f>IFERROR(Y89*1,"0")+IFERROR(Y90*1,"0")+IFERROR(Y91*1,"0")+IFERROR(Y95*1,"0")+IFERROR(Y96*1,"0")+IFERROR(Y97*1,"0")+IFERROR(Y98*1,"0")+IFERROR(Y99*1,"0")+IFERROR(Y100*1,"0")</f>
        <v>1227.5999999999999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1843.56</v>
      </c>
      <c r="G524" s="46">
        <f>IFERROR(Y132*1,"0")+IFERROR(Y133*1,"0")+IFERROR(Y137*1,"0")+IFERROR(Y138*1,"0")+IFERROR(Y142*1,"0")+IFERROR(Y143*1,"0")</f>
        <v>168.8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678.29999999999984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2176.8000000000002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295.73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381.6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676.65000000000009</v>
      </c>
      <c r="S524" s="46">
        <f>IFERROR(Y342*1,"0")+IFERROR(Y343*1,"0")+IFERROR(Y344*1,"0")</f>
        <v>315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6162</v>
      </c>
      <c r="U524" s="46">
        <f>IFERROR(Y375*1,"0")+IFERROR(Y376*1,"0")+IFERROR(Y377*1,"0")+IFERROR(Y378*1,"0")+IFERROR(Y382*1,"0")+IFERROR(Y386*1,"0")+IFERROR(Y387*1,"0")+IFERROR(Y391*1,"0")</f>
        <v>24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162</v>
      </c>
      <c r="W524" s="46">
        <f>IFERROR(Y416*1,"0")+IFERROR(Y417*1,"0")+IFERROR(Y421*1,"0")+IFERROR(Y422*1,"0")+IFERROR(Y423*1,"0")+IFERROR(Y424*1,"0")</f>
        <v>10.5</v>
      </c>
      <c r="X524" s="46">
        <f>IFERROR(Y429*1,"0")</f>
        <v>20.399999999999999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1341.3600000000001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930</v>
      </c>
      <c r="AB524" s="46">
        <f>IFERROR(Y511*1,"0")</f>
        <v>0</v>
      </c>
      <c r="AC524" s="52"/>
      <c r="AF524" s="573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05,00"/>
        <filter val="1 100,00"/>
        <filter val="1 108,00"/>
        <filter val="1 230,00"/>
        <filter val="1 400,00"/>
        <filter val="1,11"/>
        <filter val="1,65"/>
        <filter val="1,67"/>
        <filter val="10,00"/>
        <filter val="10,50"/>
        <filter val="100,00"/>
        <filter val="105,00"/>
        <filter val="113,89"/>
        <filter val="118,52"/>
        <filter val="120,00"/>
        <filter val="122,50"/>
        <filter val="13,20"/>
        <filter val="130,00"/>
        <filter val="132,00"/>
        <filter val="143,21"/>
        <filter val="15,00"/>
        <filter val="150,00"/>
        <filter val="157,50"/>
        <filter val="158,33"/>
        <filter val="16,67"/>
        <filter val="160,00"/>
        <filter val="160,50"/>
        <filter val="168,33"/>
        <filter val="17 534,90"/>
        <filter val="17,00"/>
        <filter val="170,00"/>
        <filter val="18 557,65"/>
        <filter val="18,75"/>
        <filter val="18,94"/>
        <filter val="180,00"/>
        <filter val="19 332,65"/>
        <filter val="2 000,00"/>
        <filter val="2,10"/>
        <filter val="2,75"/>
        <filter val="20,00"/>
        <filter val="200,00"/>
        <filter val="207,50"/>
        <filter val="21,00"/>
        <filter val="210,00"/>
        <filter val="224,07"/>
        <filter val="24,00"/>
        <filter val="240,00"/>
        <filter val="245,74"/>
        <filter val="25,00"/>
        <filter val="251,19"/>
        <filter val="260,00"/>
        <filter val="270,00"/>
        <filter val="280,00"/>
        <filter val="3 350,05"/>
        <filter val="3,33"/>
        <filter val="3,50"/>
        <filter val="30,00"/>
        <filter val="300,00"/>
        <filter val="31"/>
        <filter val="315,00"/>
        <filter val="320,00"/>
        <filter val="328,67"/>
        <filter val="35,00"/>
        <filter val="350,00"/>
        <filter val="360,00"/>
        <filter val="37,24"/>
        <filter val="380,00"/>
        <filter val="4 910,00"/>
        <filter val="40,00"/>
        <filter val="405,00"/>
        <filter val="41,67"/>
        <filter val="42,00"/>
        <filter val="440,00"/>
        <filter val="45,00"/>
        <filter val="450,00"/>
        <filter val="461,21"/>
        <filter val="468,00"/>
        <filter val="5,00"/>
        <filter val="5,58"/>
        <filter val="50,00"/>
        <filter val="500,00"/>
        <filter val="52,50"/>
        <filter val="54,00"/>
        <filter val="550,00"/>
        <filter val="6,50"/>
        <filter val="6,67"/>
        <filter val="60,00"/>
        <filter val="600,00"/>
        <filter val="62,96"/>
        <filter val="620,00"/>
        <filter val="63,00"/>
        <filter val="650,00"/>
        <filter val="652,50"/>
        <filter val="66,00"/>
        <filter val="7,22"/>
        <filter val="70,00"/>
        <filter val="70,05"/>
        <filter val="720,00"/>
        <filter val="73,52"/>
        <filter val="75,33"/>
        <filter val="752,00"/>
        <filter val="78,52"/>
        <filter val="8,00"/>
        <filter val="80,00"/>
        <filter val="810,00"/>
        <filter val="829,00"/>
        <filter val="9,10"/>
        <filter val="90,00"/>
        <filter val="900,00"/>
        <filter val="91,00"/>
        <filter val="91,82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2025-06-11T09:59:36Z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