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1E22C171-C64C-4C4D-9164-C63DD17616C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X320" i="1"/>
  <c r="BO319" i="1"/>
  <c r="BN319" i="1"/>
  <c r="BM319" i="1"/>
  <c r="Z319" i="1"/>
  <c r="Z320" i="1" s="1"/>
  <c r="Y319" i="1"/>
  <c r="Y321" i="1" s="1"/>
  <c r="X316" i="1"/>
  <c r="X315" i="1"/>
  <c r="BP314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O309" i="1"/>
  <c r="BN309" i="1"/>
  <c r="BM309" i="1"/>
  <c r="Z309" i="1"/>
  <c r="Y309" i="1"/>
  <c r="BP309" i="1" s="1"/>
  <c r="BP308" i="1"/>
  <c r="BO308" i="1"/>
  <c r="BN308" i="1"/>
  <c r="BM308" i="1"/>
  <c r="Z308" i="1"/>
  <c r="Y308" i="1"/>
  <c r="BO307" i="1"/>
  <c r="BM307" i="1"/>
  <c r="Z307" i="1"/>
  <c r="Y307" i="1"/>
  <c r="BP307" i="1" s="1"/>
  <c r="BP306" i="1"/>
  <c r="BO306" i="1"/>
  <c r="BM306" i="1"/>
  <c r="Z306" i="1"/>
  <c r="Y306" i="1"/>
  <c r="BN306" i="1" s="1"/>
  <c r="P306" i="1"/>
  <c r="BO305" i="1"/>
  <c r="BN305" i="1"/>
  <c r="BM305" i="1"/>
  <c r="Z305" i="1"/>
  <c r="Y305" i="1"/>
  <c r="BP305" i="1" s="1"/>
  <c r="BP304" i="1"/>
  <c r="BO304" i="1"/>
  <c r="BN304" i="1"/>
  <c r="BM304" i="1"/>
  <c r="Z304" i="1"/>
  <c r="Y304" i="1"/>
  <c r="P304" i="1"/>
  <c r="BP303" i="1"/>
  <c r="BO303" i="1"/>
  <c r="BM303" i="1"/>
  <c r="Z303" i="1"/>
  <c r="Y303" i="1"/>
  <c r="BN303" i="1" s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O300" i="1"/>
  <c r="BM300" i="1"/>
  <c r="Z300" i="1"/>
  <c r="Y300" i="1"/>
  <c r="BP300" i="1" s="1"/>
  <c r="BO299" i="1"/>
  <c r="BM299" i="1"/>
  <c r="Z299" i="1"/>
  <c r="Z315" i="1" s="1"/>
  <c r="Y299" i="1"/>
  <c r="Y315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Z294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Y289" i="1"/>
  <c r="X289" i="1"/>
  <c r="Z288" i="1"/>
  <c r="Y288" i="1"/>
  <c r="X288" i="1"/>
  <c r="BO287" i="1"/>
  <c r="BM287" i="1"/>
  <c r="Z287" i="1"/>
  <c r="Y287" i="1"/>
  <c r="BP287" i="1" s="1"/>
  <c r="BP286" i="1"/>
  <c r="BO286" i="1"/>
  <c r="BN286" i="1"/>
  <c r="BM286" i="1"/>
  <c r="Z286" i="1"/>
  <c r="Y286" i="1"/>
  <c r="P286" i="1"/>
  <c r="Y284" i="1"/>
  <c r="X284" i="1"/>
  <c r="Z283" i="1"/>
  <c r="Y283" i="1"/>
  <c r="X283" i="1"/>
  <c r="BP282" i="1"/>
  <c r="BO282" i="1"/>
  <c r="BM282" i="1"/>
  <c r="Z282" i="1"/>
  <c r="Y282" i="1"/>
  <c r="BN282" i="1" s="1"/>
  <c r="P282" i="1"/>
  <c r="X280" i="1"/>
  <c r="X279" i="1"/>
  <c r="BO278" i="1"/>
  <c r="BM278" i="1"/>
  <c r="Z278" i="1"/>
  <c r="Y278" i="1"/>
  <c r="Y279" i="1" s="1"/>
  <c r="BP277" i="1"/>
  <c r="BO277" i="1"/>
  <c r="BN277" i="1"/>
  <c r="BM277" i="1"/>
  <c r="Z277" i="1"/>
  <c r="Y277" i="1"/>
  <c r="Y280" i="1" s="1"/>
  <c r="BO276" i="1"/>
  <c r="BN276" i="1"/>
  <c r="BM276" i="1"/>
  <c r="Z276" i="1"/>
  <c r="Z279" i="1" s="1"/>
  <c r="Y276" i="1"/>
  <c r="BP276" i="1" s="1"/>
  <c r="X272" i="1"/>
  <c r="X271" i="1"/>
  <c r="BO270" i="1"/>
  <c r="BN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Y262" i="1"/>
  <c r="X262" i="1"/>
  <c r="Z261" i="1"/>
  <c r="Y261" i="1"/>
  <c r="X261" i="1"/>
  <c r="BP260" i="1"/>
  <c r="BO260" i="1"/>
  <c r="BN260" i="1"/>
  <c r="BM260" i="1"/>
  <c r="Z260" i="1"/>
  <c r="Y260" i="1"/>
  <c r="P260" i="1"/>
  <c r="BP259" i="1"/>
  <c r="BO259" i="1"/>
  <c r="BM259" i="1"/>
  <c r="Z259" i="1"/>
  <c r="Y259" i="1"/>
  <c r="BN259" i="1" s="1"/>
  <c r="P259" i="1"/>
  <c r="X255" i="1"/>
  <c r="Z254" i="1"/>
  <c r="Y254" i="1"/>
  <c r="X254" i="1"/>
  <c r="BP253" i="1"/>
  <c r="BO253" i="1"/>
  <c r="BN253" i="1"/>
  <c r="BM253" i="1"/>
  <c r="Z253" i="1"/>
  <c r="Y253" i="1"/>
  <c r="Y255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BP246" i="1"/>
  <c r="BO246" i="1"/>
  <c r="BN246" i="1"/>
  <c r="BM246" i="1"/>
  <c r="Z246" i="1"/>
  <c r="Y246" i="1"/>
  <c r="P246" i="1"/>
  <c r="X243" i="1"/>
  <c r="X242" i="1"/>
  <c r="BO241" i="1"/>
  <c r="BM241" i="1"/>
  <c r="Z241" i="1"/>
  <c r="Y241" i="1"/>
  <c r="Y243" i="1" s="1"/>
  <c r="P241" i="1"/>
  <c r="BP240" i="1"/>
  <c r="BO240" i="1"/>
  <c r="BN240" i="1"/>
  <c r="BM240" i="1"/>
  <c r="Z240" i="1"/>
  <c r="Z242" i="1" s="1"/>
  <c r="Y240" i="1"/>
  <c r="P240" i="1"/>
  <c r="BO239" i="1"/>
  <c r="BM239" i="1"/>
  <c r="Z239" i="1"/>
  <c r="Y239" i="1"/>
  <c r="BP239" i="1" s="1"/>
  <c r="P239" i="1"/>
  <c r="X237" i="1"/>
  <c r="X236" i="1"/>
  <c r="BO235" i="1"/>
  <c r="BN235" i="1"/>
  <c r="BM235" i="1"/>
  <c r="Z235" i="1"/>
  <c r="Z236" i="1" s="1"/>
  <c r="Y235" i="1"/>
  <c r="Y237" i="1" s="1"/>
  <c r="P235" i="1"/>
  <c r="X232" i="1"/>
  <c r="Z231" i="1"/>
  <c r="X231" i="1"/>
  <c r="BO230" i="1"/>
  <c r="BM230" i="1"/>
  <c r="Z230" i="1"/>
  <c r="Y230" i="1"/>
  <c r="Y232" i="1" s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Y219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Z208" i="1" s="1"/>
  <c r="Y205" i="1"/>
  <c r="Y208" i="1" s="1"/>
  <c r="P205" i="1"/>
  <c r="Y202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Z201" i="1" s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Y201" i="1" s="1"/>
  <c r="P197" i="1"/>
  <c r="Y195" i="1"/>
  <c r="X195" i="1"/>
  <c r="Z194" i="1"/>
  <c r="Y194" i="1"/>
  <c r="X194" i="1"/>
  <c r="BP193" i="1"/>
  <c r="BO193" i="1"/>
  <c r="BN193" i="1"/>
  <c r="BM193" i="1"/>
  <c r="Z193" i="1"/>
  <c r="Y193" i="1"/>
  <c r="Y189" i="1"/>
  <c r="X189" i="1"/>
  <c r="Y188" i="1"/>
  <c r="X188" i="1"/>
  <c r="BP187" i="1"/>
  <c r="BO187" i="1"/>
  <c r="BN187" i="1"/>
  <c r="BM187" i="1"/>
  <c r="Z187" i="1"/>
  <c r="Z188" i="1" s="1"/>
  <c r="Y187" i="1"/>
  <c r="X185" i="1"/>
  <c r="X184" i="1"/>
  <c r="BP183" i="1"/>
  <c r="BO183" i="1"/>
  <c r="BM183" i="1"/>
  <c r="Z183" i="1"/>
  <c r="Y183" i="1"/>
  <c r="BN183" i="1" s="1"/>
  <c r="P183" i="1"/>
  <c r="BP182" i="1"/>
  <c r="BO182" i="1"/>
  <c r="BM182" i="1"/>
  <c r="Z182" i="1"/>
  <c r="Y182" i="1"/>
  <c r="BN182" i="1" s="1"/>
  <c r="P182" i="1"/>
  <c r="BO181" i="1"/>
  <c r="BM181" i="1"/>
  <c r="Z181" i="1"/>
  <c r="Z184" i="1" s="1"/>
  <c r="Y181" i="1"/>
  <c r="Y184" i="1" s="1"/>
  <c r="P181" i="1"/>
  <c r="X177" i="1"/>
  <c r="X176" i="1"/>
  <c r="BO175" i="1"/>
  <c r="BM175" i="1"/>
  <c r="Z175" i="1"/>
  <c r="Y175" i="1"/>
  <c r="BP175" i="1" s="1"/>
  <c r="P175" i="1"/>
  <c r="BO174" i="1"/>
  <c r="BM174" i="1"/>
  <c r="Z174" i="1"/>
  <c r="Z176" i="1" s="1"/>
  <c r="Y174" i="1"/>
  <c r="Y177" i="1" s="1"/>
  <c r="P174" i="1"/>
  <c r="Y172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Y168" i="1"/>
  <c r="BP167" i="1"/>
  <c r="BO167" i="1"/>
  <c r="BN167" i="1"/>
  <c r="BM167" i="1"/>
  <c r="Z167" i="1"/>
  <c r="Z171" i="1" s="1"/>
  <c r="Y167" i="1"/>
  <c r="Y171" i="1" s="1"/>
  <c r="X164" i="1"/>
  <c r="X163" i="1"/>
  <c r="BO162" i="1"/>
  <c r="BN162" i="1"/>
  <c r="BM162" i="1"/>
  <c r="Z162" i="1"/>
  <c r="Z163" i="1" s="1"/>
  <c r="Y162" i="1"/>
  <c r="Y164" i="1" s="1"/>
  <c r="X158" i="1"/>
  <c r="X157" i="1"/>
  <c r="BP156" i="1"/>
  <c r="BO156" i="1"/>
  <c r="BM156" i="1"/>
  <c r="Z156" i="1"/>
  <c r="Z157" i="1" s="1"/>
  <c r="Y156" i="1"/>
  <c r="Y158" i="1" s="1"/>
  <c r="P156" i="1"/>
  <c r="X153" i="1"/>
  <c r="Z152" i="1"/>
  <c r="Y152" i="1"/>
  <c r="X152" i="1"/>
  <c r="BP151" i="1"/>
  <c r="BO151" i="1"/>
  <c r="BN151" i="1"/>
  <c r="BM151" i="1"/>
  <c r="Z151" i="1"/>
  <c r="Y151" i="1"/>
  <c r="Y153" i="1" s="1"/>
  <c r="P151" i="1"/>
  <c r="X148" i="1"/>
  <c r="X147" i="1"/>
  <c r="BP146" i="1"/>
  <c r="BO146" i="1"/>
  <c r="BN146" i="1"/>
  <c r="BM146" i="1"/>
  <c r="Z146" i="1"/>
  <c r="Z147" i="1" s="1"/>
  <c r="Y146" i="1"/>
  <c r="Y148" i="1" s="1"/>
  <c r="P146" i="1"/>
  <c r="Y143" i="1"/>
  <c r="X143" i="1"/>
  <c r="Z142" i="1"/>
  <c r="Y142" i="1"/>
  <c r="X142" i="1"/>
  <c r="BO141" i="1"/>
  <c r="BN141" i="1"/>
  <c r="BM141" i="1"/>
  <c r="Z141" i="1"/>
  <c r="Y141" i="1"/>
  <c r="BP141" i="1" s="1"/>
  <c r="P141" i="1"/>
  <c r="X138" i="1"/>
  <c r="X137" i="1"/>
  <c r="BO136" i="1"/>
  <c r="BM136" i="1"/>
  <c r="Z136" i="1"/>
  <c r="Z137" i="1" s="1"/>
  <c r="Y136" i="1"/>
  <c r="BN136" i="1" s="1"/>
  <c r="BP135" i="1"/>
  <c r="BO135" i="1"/>
  <c r="BM135" i="1"/>
  <c r="Z135" i="1"/>
  <c r="Y135" i="1"/>
  <c r="BN135" i="1" s="1"/>
  <c r="Y132" i="1"/>
  <c r="X132" i="1"/>
  <c r="Z131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Y129" i="1"/>
  <c r="Y131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BP123" i="1"/>
  <c r="BO123" i="1"/>
  <c r="BN123" i="1"/>
  <c r="BM123" i="1"/>
  <c r="Z123" i="1"/>
  <c r="Y123" i="1"/>
  <c r="P123" i="1"/>
  <c r="X120" i="1"/>
  <c r="Z119" i="1"/>
  <c r="X119" i="1"/>
  <c r="BO118" i="1"/>
  <c r="BM118" i="1"/>
  <c r="Z118" i="1"/>
  <c r="Y118" i="1"/>
  <c r="Y120" i="1" s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Y115" i="1" s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Z115" i="1" s="1"/>
  <c r="Y109" i="1"/>
  <c r="Y116" i="1" s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Z105" i="1" s="1"/>
  <c r="Y103" i="1"/>
  <c r="Y106" i="1" s="1"/>
  <c r="P103" i="1"/>
  <c r="X100" i="1"/>
  <c r="X99" i="1"/>
  <c r="BP98" i="1"/>
  <c r="BO98" i="1"/>
  <c r="BM98" i="1"/>
  <c r="Z98" i="1"/>
  <c r="Y98" i="1"/>
  <c r="BN98" i="1" s="1"/>
  <c r="P98" i="1"/>
  <c r="BO97" i="1"/>
  <c r="BM97" i="1"/>
  <c r="Z97" i="1"/>
  <c r="Y97" i="1"/>
  <c r="BP97" i="1" s="1"/>
  <c r="BP96" i="1"/>
  <c r="BO96" i="1"/>
  <c r="BM96" i="1"/>
  <c r="Z96" i="1"/>
  <c r="Y96" i="1"/>
  <c r="BN96" i="1" s="1"/>
  <c r="BO95" i="1"/>
  <c r="BM95" i="1"/>
  <c r="Z95" i="1"/>
  <c r="Y95" i="1"/>
  <c r="BP95" i="1" s="1"/>
  <c r="BO94" i="1"/>
  <c r="BM94" i="1"/>
  <c r="Z94" i="1"/>
  <c r="Z99" i="1" s="1"/>
  <c r="Y94" i="1"/>
  <c r="Y99" i="1" s="1"/>
  <c r="BP93" i="1"/>
  <c r="BO93" i="1"/>
  <c r="BN93" i="1"/>
  <c r="BM93" i="1"/>
  <c r="Z93" i="1"/>
  <c r="Y93" i="1"/>
  <c r="Y100" i="1" s="1"/>
  <c r="X90" i="1"/>
  <c r="X89" i="1"/>
  <c r="BP88" i="1"/>
  <c r="BO88" i="1"/>
  <c r="BN88" i="1"/>
  <c r="BM88" i="1"/>
  <c r="Z88" i="1"/>
  <c r="Y88" i="1"/>
  <c r="P88" i="1"/>
  <c r="BO87" i="1"/>
  <c r="BM87" i="1"/>
  <c r="Z87" i="1"/>
  <c r="Z89" i="1" s="1"/>
  <c r="Y87" i="1"/>
  <c r="Y89" i="1" s="1"/>
  <c r="P87" i="1"/>
  <c r="X84" i="1"/>
  <c r="X83" i="1"/>
  <c r="BO82" i="1"/>
  <c r="BM82" i="1"/>
  <c r="Z82" i="1"/>
  <c r="Y82" i="1"/>
  <c r="BP82" i="1" s="1"/>
  <c r="P82" i="1"/>
  <c r="BO81" i="1"/>
  <c r="BM81" i="1"/>
  <c r="Z81" i="1"/>
  <c r="Z83" i="1" s="1"/>
  <c r="Y81" i="1"/>
  <c r="Y84" i="1" s="1"/>
  <c r="P81" i="1"/>
  <c r="X78" i="1"/>
  <c r="X77" i="1"/>
  <c r="BP76" i="1"/>
  <c r="BO76" i="1"/>
  <c r="BM76" i="1"/>
  <c r="Z76" i="1"/>
  <c r="Y76" i="1"/>
  <c r="BN76" i="1" s="1"/>
  <c r="P76" i="1"/>
  <c r="BO75" i="1"/>
  <c r="BM75" i="1"/>
  <c r="Z75" i="1"/>
  <c r="Z77" i="1" s="1"/>
  <c r="Y75" i="1"/>
  <c r="Y78" i="1" s="1"/>
  <c r="P75" i="1"/>
  <c r="Y72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P68" i="1"/>
  <c r="BO68" i="1"/>
  <c r="BM68" i="1"/>
  <c r="Z68" i="1"/>
  <c r="Z71" i="1" s="1"/>
  <c r="Y68" i="1"/>
  <c r="BN68" i="1" s="1"/>
  <c r="P68" i="1"/>
  <c r="Y66" i="1"/>
  <c r="X66" i="1"/>
  <c r="Z65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Y63" i="1"/>
  <c r="Y65" i="1" s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P59" i="1"/>
  <c r="Y57" i="1"/>
  <c r="X57" i="1"/>
  <c r="Z56" i="1"/>
  <c r="Y56" i="1"/>
  <c r="X56" i="1"/>
  <c r="BO55" i="1"/>
  <c r="BN55" i="1"/>
  <c r="BM55" i="1"/>
  <c r="Z55" i="1"/>
  <c r="Y55" i="1"/>
  <c r="BP55" i="1" s="1"/>
  <c r="P55" i="1"/>
  <c r="X53" i="1"/>
  <c r="X52" i="1"/>
  <c r="BO51" i="1"/>
  <c r="BM51" i="1"/>
  <c r="Z51" i="1"/>
  <c r="Z52" i="1" s="1"/>
  <c r="Y51" i="1"/>
  <c r="BN51" i="1" s="1"/>
  <c r="P51" i="1"/>
  <c r="X48" i="1"/>
  <c r="X47" i="1"/>
  <c r="BP46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Z47" i="1" s="1"/>
  <c r="Y42" i="1"/>
  <c r="BP42" i="1" s="1"/>
  <c r="P42" i="1"/>
  <c r="BO41" i="1"/>
  <c r="BM41" i="1"/>
  <c r="Z41" i="1"/>
  <c r="Y41" i="1"/>
  <c r="Y48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Z34" i="1"/>
  <c r="Z37" i="1" s="1"/>
  <c r="Y34" i="1"/>
  <c r="BP34" i="1" s="1"/>
  <c r="P34" i="1"/>
  <c r="Y31" i="1"/>
  <c r="X31" i="1"/>
  <c r="Z30" i="1"/>
  <c r="Y30" i="1"/>
  <c r="X30" i="1"/>
  <c r="BP29" i="1"/>
  <c r="BO29" i="1"/>
  <c r="BM29" i="1"/>
  <c r="Z29" i="1"/>
  <c r="Y29" i="1"/>
  <c r="BN29" i="1" s="1"/>
  <c r="P29" i="1"/>
  <c r="BP28" i="1"/>
  <c r="BO28" i="1"/>
  <c r="BM28" i="1"/>
  <c r="Z28" i="1"/>
  <c r="Y28" i="1"/>
  <c r="BN28" i="1" s="1"/>
  <c r="P28" i="1"/>
  <c r="X24" i="1"/>
  <c r="X322" i="1" s="1"/>
  <c r="Z23" i="1"/>
  <c r="Y23" i="1"/>
  <c r="X23" i="1"/>
  <c r="X326" i="1" s="1"/>
  <c r="BP22" i="1"/>
  <c r="BO22" i="1"/>
  <c r="X324" i="1" s="1"/>
  <c r="BN22" i="1"/>
  <c r="BM22" i="1"/>
  <c r="X323" i="1" s="1"/>
  <c r="Z22" i="1"/>
  <c r="Y22" i="1"/>
  <c r="Y24" i="1" s="1"/>
  <c r="P22" i="1"/>
  <c r="H10" i="1"/>
  <c r="A9" i="1"/>
  <c r="F10" i="1" s="1"/>
  <c r="D7" i="1"/>
  <c r="Q6" i="1"/>
  <c r="P2" i="1"/>
  <c r="X325" i="1" l="1"/>
  <c r="Z327" i="1"/>
  <c r="BN109" i="1"/>
  <c r="BN42" i="1"/>
  <c r="BN112" i="1"/>
  <c r="BN302" i="1"/>
  <c r="BN36" i="1"/>
  <c r="BN45" i="1"/>
  <c r="BN75" i="1"/>
  <c r="BP87" i="1"/>
  <c r="BN97" i="1"/>
  <c r="BP109" i="1"/>
  <c r="BP162" i="1"/>
  <c r="BN181" i="1"/>
  <c r="BP235" i="1"/>
  <c r="BP270" i="1"/>
  <c r="Y294" i="1"/>
  <c r="BN299" i="1"/>
  <c r="Y316" i="1"/>
  <c r="BN312" i="1"/>
  <c r="BP51" i="1"/>
  <c r="BN69" i="1"/>
  <c r="BP81" i="1"/>
  <c r="BP103" i="1"/>
  <c r="BP112" i="1"/>
  <c r="BP136" i="1"/>
  <c r="BN174" i="1"/>
  <c r="Y185" i="1"/>
  <c r="BN205" i="1"/>
  <c r="BN214" i="1"/>
  <c r="BN223" i="1"/>
  <c r="BN278" i="1"/>
  <c r="BN64" i="1"/>
  <c r="BP75" i="1"/>
  <c r="BN94" i="1"/>
  <c r="BN130" i="1"/>
  <c r="Y163" i="1"/>
  <c r="BN169" i="1"/>
  <c r="BP181" i="1"/>
  <c r="BN199" i="1"/>
  <c r="Y209" i="1"/>
  <c r="BN217" i="1"/>
  <c r="Y227" i="1"/>
  <c r="Y236" i="1"/>
  <c r="Y271" i="1"/>
  <c r="BN291" i="1"/>
  <c r="BP299" i="1"/>
  <c r="BP278" i="1"/>
  <c r="Y295" i="1"/>
  <c r="BN103" i="1"/>
  <c r="Y226" i="1"/>
  <c r="Y52" i="1"/>
  <c r="Y137" i="1"/>
  <c r="BP214" i="1"/>
  <c r="BP94" i="1"/>
  <c r="BN118" i="1"/>
  <c r="BN241" i="1"/>
  <c r="BP174" i="1"/>
  <c r="BP205" i="1"/>
  <c r="Y37" i="1"/>
  <c r="Y326" i="1" s="1"/>
  <c r="H9" i="1"/>
  <c r="BN34" i="1"/>
  <c r="Y323" i="1" s="1"/>
  <c r="BN43" i="1"/>
  <c r="Y53" i="1"/>
  <c r="BN82" i="1"/>
  <c r="BN104" i="1"/>
  <c r="BN113" i="1"/>
  <c r="BP118" i="1"/>
  <c r="Y138" i="1"/>
  <c r="Y218" i="1"/>
  <c r="BN230" i="1"/>
  <c r="BP241" i="1"/>
  <c r="BN266" i="1"/>
  <c r="BN300" i="1"/>
  <c r="BP319" i="1"/>
  <c r="F9" i="1"/>
  <c r="Y38" i="1"/>
  <c r="Y322" i="1" s="1"/>
  <c r="Y147" i="1"/>
  <c r="BN156" i="1"/>
  <c r="BN297" i="1"/>
  <c r="BN313" i="1"/>
  <c r="BN81" i="1"/>
  <c r="J9" i="1"/>
  <c r="A10" i="1"/>
  <c r="BN70" i="1"/>
  <c r="BN95" i="1"/>
  <c r="Y119" i="1"/>
  <c r="BN175" i="1"/>
  <c r="BN197" i="1"/>
  <c r="BN206" i="1"/>
  <c r="BN215" i="1"/>
  <c r="BN224" i="1"/>
  <c r="BP230" i="1"/>
  <c r="Y242" i="1"/>
  <c r="BP266" i="1"/>
  <c r="Y320" i="1"/>
  <c r="BN87" i="1"/>
  <c r="BN292" i="1"/>
  <c r="BN310" i="1"/>
  <c r="Y83" i="1"/>
  <c r="Y105" i="1"/>
  <c r="BP197" i="1"/>
  <c r="Y231" i="1"/>
  <c r="BN239" i="1"/>
  <c r="Y267" i="1"/>
  <c r="BN287" i="1"/>
  <c r="BN307" i="1"/>
  <c r="Y77" i="1"/>
  <c r="Y157" i="1"/>
  <c r="BN41" i="1"/>
  <c r="Y71" i="1"/>
  <c r="Y90" i="1"/>
  <c r="BN111" i="1"/>
  <c r="BN114" i="1"/>
  <c r="Y176" i="1"/>
  <c r="Y47" i="1"/>
  <c r="BP41" i="1"/>
  <c r="Y324" i="1" s="1"/>
  <c r="Y325" i="1" l="1"/>
  <c r="C335" i="1"/>
  <c r="B335" i="1"/>
  <c r="A335" i="1"/>
</calcChain>
</file>

<file path=xl/sharedStrings.xml><?xml version="1.0" encoding="utf-8"?>
<sst xmlns="http://schemas.openxmlformats.org/spreadsheetml/2006/main" count="1533" uniqueCount="500">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</sst>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topLeftCell="A313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69" t="s">
        <v>0</v>
      </c>
      <c r="E1" s="344"/>
      <c r="F1" s="344"/>
      <c r="G1" s="14" t="s">
        <v>1</v>
      </c>
      <c r="H1" s="369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7"/>
      <c r="Q3" s="337"/>
      <c r="R3" s="337"/>
      <c r="S3" s="337"/>
      <c r="T3" s="337"/>
      <c r="U3" s="337"/>
      <c r="V3" s="337"/>
      <c r="W3" s="33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00" t="s">
        <v>8</v>
      </c>
      <c r="B5" s="339"/>
      <c r="C5" s="340"/>
      <c r="D5" s="370"/>
      <c r="E5" s="371"/>
      <c r="F5" s="508" t="s">
        <v>9</v>
      </c>
      <c r="G5" s="340"/>
      <c r="H5" s="370"/>
      <c r="I5" s="469"/>
      <c r="J5" s="469"/>
      <c r="K5" s="469"/>
      <c r="L5" s="469"/>
      <c r="M5" s="371"/>
      <c r="N5" s="72"/>
      <c r="P5" s="26" t="s">
        <v>10</v>
      </c>
      <c r="Q5" s="516">
        <v>45848</v>
      </c>
      <c r="R5" s="398"/>
      <c r="T5" s="424" t="s">
        <v>11</v>
      </c>
      <c r="U5" s="425"/>
      <c r="V5" s="427" t="s">
        <v>12</v>
      </c>
      <c r="W5" s="398"/>
      <c r="AB5" s="57"/>
      <c r="AC5" s="57"/>
      <c r="AD5" s="57"/>
      <c r="AE5" s="57"/>
    </row>
    <row r="6" spans="1:32" s="17" customFormat="1" ht="24" customHeight="1" x14ac:dyDescent="0.2">
      <c r="A6" s="400" t="s">
        <v>13</v>
      </c>
      <c r="B6" s="339"/>
      <c r="C6" s="340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398"/>
      <c r="N6" s="73"/>
      <c r="P6" s="26" t="s">
        <v>15</v>
      </c>
      <c r="Q6" s="523" t="str">
        <f>IF(Q5=0," ",CHOOSE(WEEKDAY(Q5,2),"Понедельник","Вторник","Среда","Четверг","Пятница","Суббота","Воскресенье"))</f>
        <v>Четверг</v>
      </c>
      <c r="R6" s="327"/>
      <c r="T6" s="430" t="s">
        <v>16</v>
      </c>
      <c r="U6" s="425"/>
      <c r="V6" s="456" t="s">
        <v>17</v>
      </c>
      <c r="W6" s="35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74"/>
      <c r="P7" s="26"/>
      <c r="Q7" s="46"/>
      <c r="R7" s="46"/>
      <c r="T7" s="337"/>
      <c r="U7" s="425"/>
      <c r="V7" s="457"/>
      <c r="W7" s="458"/>
      <c r="AB7" s="57"/>
      <c r="AC7" s="57"/>
      <c r="AD7" s="57"/>
      <c r="AE7" s="57"/>
    </row>
    <row r="8" spans="1:32" s="17" customFormat="1" ht="25.5" customHeight="1" x14ac:dyDescent="0.2">
      <c r="A8" s="531" t="s">
        <v>18</v>
      </c>
      <c r="B8" s="334"/>
      <c r="C8" s="335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75"/>
      <c r="P8" s="26" t="s">
        <v>20</v>
      </c>
      <c r="Q8" s="405">
        <v>0.41666666666666669</v>
      </c>
      <c r="R8" s="360"/>
      <c r="T8" s="337"/>
      <c r="U8" s="425"/>
      <c r="V8" s="457"/>
      <c r="W8" s="458"/>
      <c r="AB8" s="57"/>
      <c r="AC8" s="57"/>
      <c r="AD8" s="57"/>
      <c r="AE8" s="57"/>
    </row>
    <row r="9" spans="1:32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70"/>
      <c r="P9" s="29" t="s">
        <v>21</v>
      </c>
      <c r="Q9" s="392"/>
      <c r="R9" s="393"/>
      <c r="T9" s="337"/>
      <c r="U9" s="425"/>
      <c r="V9" s="459"/>
      <c r="W9" s="46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54" t="str">
        <f>IFERROR(VLOOKUP($D$10,Proxy,2,FALSE),"")</f>
        <v/>
      </c>
      <c r="I10" s="337"/>
      <c r="J10" s="337"/>
      <c r="K10" s="337"/>
      <c r="L10" s="337"/>
      <c r="M10" s="337"/>
      <c r="N10" s="71"/>
      <c r="P10" s="29" t="s">
        <v>22</v>
      </c>
      <c r="Q10" s="431"/>
      <c r="R10" s="432"/>
      <c r="U10" s="26" t="s">
        <v>23</v>
      </c>
      <c r="V10" s="355" t="s">
        <v>24</v>
      </c>
      <c r="W10" s="3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397"/>
      <c r="R11" s="398"/>
      <c r="U11" s="26" t="s">
        <v>27</v>
      </c>
      <c r="V11" s="484" t="s">
        <v>28</v>
      </c>
      <c r="W11" s="39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22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76"/>
      <c r="P12" s="26" t="s">
        <v>30</v>
      </c>
      <c r="Q12" s="405"/>
      <c r="R12" s="360"/>
      <c r="S12" s="27"/>
      <c r="U12" s="26"/>
      <c r="V12" s="344"/>
      <c r="W12" s="337"/>
      <c r="AB12" s="57"/>
      <c r="AC12" s="57"/>
      <c r="AD12" s="57"/>
      <c r="AE12" s="57"/>
    </row>
    <row r="13" spans="1:32" s="17" customFormat="1" ht="23.25" customHeight="1" x14ac:dyDescent="0.2">
      <c r="A13" s="422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76"/>
      <c r="O13" s="29"/>
      <c r="P13" s="29" t="s">
        <v>32</v>
      </c>
      <c r="Q13" s="484"/>
      <c r="R13" s="39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22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40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77"/>
      <c r="P15" s="417" t="s">
        <v>35</v>
      </c>
      <c r="Q15" s="344"/>
      <c r="R15" s="344"/>
      <c r="S15" s="344"/>
      <c r="T15" s="34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8"/>
      <c r="Q16" s="418"/>
      <c r="R16" s="418"/>
      <c r="S16" s="418"/>
      <c r="T16" s="41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0" t="s">
        <v>36</v>
      </c>
      <c r="B17" s="350" t="s">
        <v>37</v>
      </c>
      <c r="C17" s="409" t="s">
        <v>38</v>
      </c>
      <c r="D17" s="350" t="s">
        <v>39</v>
      </c>
      <c r="E17" s="382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381"/>
      <c r="R17" s="381"/>
      <c r="S17" s="381"/>
      <c r="T17" s="382"/>
      <c r="U17" s="528" t="s">
        <v>51</v>
      </c>
      <c r="V17" s="340"/>
      <c r="W17" s="350" t="s">
        <v>52</v>
      </c>
      <c r="X17" s="350" t="s">
        <v>53</v>
      </c>
      <c r="Y17" s="529" t="s">
        <v>54</v>
      </c>
      <c r="Z17" s="467" t="s">
        <v>55</v>
      </c>
      <c r="AA17" s="452" t="s">
        <v>56</v>
      </c>
      <c r="AB17" s="452" t="s">
        <v>57</v>
      </c>
      <c r="AC17" s="452" t="s">
        <v>58</v>
      </c>
      <c r="AD17" s="452" t="s">
        <v>59</v>
      </c>
      <c r="AE17" s="503"/>
      <c r="AF17" s="504"/>
      <c r="AG17" s="80"/>
      <c r="BD17" s="79" t="s">
        <v>60</v>
      </c>
    </row>
    <row r="18" spans="1:68" ht="14.25" customHeight="1" x14ac:dyDescent="0.2">
      <c r="A18" s="351"/>
      <c r="B18" s="351"/>
      <c r="C18" s="351"/>
      <c r="D18" s="383"/>
      <c r="E18" s="385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83"/>
      <c r="Q18" s="384"/>
      <c r="R18" s="384"/>
      <c r="S18" s="384"/>
      <c r="T18" s="385"/>
      <c r="U18" s="81" t="s">
        <v>61</v>
      </c>
      <c r="V18" s="81" t="s">
        <v>62</v>
      </c>
      <c r="W18" s="351"/>
      <c r="X18" s="351"/>
      <c r="Y18" s="530"/>
      <c r="Z18" s="468"/>
      <c r="AA18" s="453"/>
      <c r="AB18" s="453"/>
      <c r="AC18" s="453"/>
      <c r="AD18" s="505"/>
      <c r="AE18" s="506"/>
      <c r="AF18" s="507"/>
      <c r="AG18" s="80"/>
      <c r="BD18" s="79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52"/>
      <c r="AB19" s="52"/>
      <c r="AC19" s="52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62"/>
      <c r="AB20" s="62"/>
      <c r="AC20" s="62"/>
    </row>
    <row r="21" spans="1:68" ht="14.25" customHeight="1" x14ac:dyDescent="0.25">
      <c r="A21" s="34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4301070899</v>
      </c>
      <c r="D22" s="326">
        <v>4607111035752</v>
      </c>
      <c r="E22" s="32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7"/>
      <c r="P23" s="333" t="s">
        <v>73</v>
      </c>
      <c r="Q23" s="334"/>
      <c r="R23" s="334"/>
      <c r="S23" s="334"/>
      <c r="T23" s="334"/>
      <c r="U23" s="334"/>
      <c r="V23" s="335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7"/>
      <c r="P24" s="333" t="s">
        <v>73</v>
      </c>
      <c r="Q24" s="334"/>
      <c r="R24" s="334"/>
      <c r="S24" s="334"/>
      <c r="T24" s="334"/>
      <c r="U24" s="334"/>
      <c r="V24" s="335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52"/>
      <c r="AB25" s="52"/>
      <c r="AC25" s="52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62"/>
      <c r="AB26" s="62"/>
      <c r="AC26" s="62"/>
    </row>
    <row r="27" spans="1:68" ht="14.25" customHeight="1" x14ac:dyDescent="0.25">
      <c r="A27" s="34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326">
        <v>4607111036537</v>
      </c>
      <c r="E28" s="32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4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7"/>
      <c r="V28" s="37"/>
      <c r="W28" s="38" t="s">
        <v>70</v>
      </c>
      <c r="X28" s="56">
        <v>140</v>
      </c>
      <c r="Y28" s="53">
        <f>IFERROR(IF(X28="","",X28),"")</f>
        <v>140</v>
      </c>
      <c r="Z28" s="39">
        <f>IFERROR(IF(X28="","",X28*0.00941),"")</f>
        <v>1.3173999999999999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269.05200000000002</v>
      </c>
      <c r="BN28" s="78">
        <f>IFERROR(Y28*I28,"0")</f>
        <v>269.05200000000002</v>
      </c>
      <c r="BO28" s="78">
        <f>IFERROR(X28/J28,"0")</f>
        <v>1</v>
      </c>
      <c r="BP28" s="78">
        <f>IFERROR(Y28/J28,"0")</f>
        <v>1</v>
      </c>
    </row>
    <row r="29" spans="1:68" ht="27" customHeight="1" x14ac:dyDescent="0.25">
      <c r="A29" s="60" t="s">
        <v>83</v>
      </c>
      <c r="B29" s="60" t="s">
        <v>84</v>
      </c>
      <c r="C29" s="34">
        <v>4301132188</v>
      </c>
      <c r="D29" s="326">
        <v>4607111036605</v>
      </c>
      <c r="E29" s="32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7"/>
      <c r="V29" s="37"/>
      <c r="W29" s="38" t="s">
        <v>70</v>
      </c>
      <c r="X29" s="56">
        <v>154</v>
      </c>
      <c r="Y29" s="53">
        <f>IFERROR(IF(X29="","",X29),"")</f>
        <v>154</v>
      </c>
      <c r="Z29" s="39">
        <f>IFERROR(IF(X29="","",X29*0.00941),"")</f>
        <v>1.4491400000000001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295.9572</v>
      </c>
      <c r="BN29" s="78">
        <f>IFERROR(Y29*I29,"0")</f>
        <v>295.9572</v>
      </c>
      <c r="BO29" s="78">
        <f>IFERROR(X29/J29,"0")</f>
        <v>1.1000000000000001</v>
      </c>
      <c r="BP29" s="78">
        <f>IFERROR(Y29/J29,"0")</f>
        <v>1.1000000000000001</v>
      </c>
    </row>
    <row r="30" spans="1:68" x14ac:dyDescent="0.2">
      <c r="A30" s="346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7"/>
      <c r="P30" s="333" t="s">
        <v>73</v>
      </c>
      <c r="Q30" s="334"/>
      <c r="R30" s="334"/>
      <c r="S30" s="334"/>
      <c r="T30" s="334"/>
      <c r="U30" s="334"/>
      <c r="V30" s="335"/>
      <c r="W30" s="40" t="s">
        <v>70</v>
      </c>
      <c r="X30" s="41">
        <f>IFERROR(SUM(X28:X29),"0")</f>
        <v>294</v>
      </c>
      <c r="Y30" s="41">
        <f>IFERROR(SUM(Y28:Y29),"0")</f>
        <v>294</v>
      </c>
      <c r="Z30" s="41">
        <f>IFERROR(IF(Z28="",0,Z28),"0")+IFERROR(IF(Z29="",0,Z29),"0")</f>
        <v>2.76654</v>
      </c>
      <c r="AA30" s="64"/>
      <c r="AB30" s="64"/>
      <c r="AC30" s="64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7"/>
      <c r="P31" s="333" t="s">
        <v>73</v>
      </c>
      <c r="Q31" s="334"/>
      <c r="R31" s="334"/>
      <c r="S31" s="334"/>
      <c r="T31" s="334"/>
      <c r="U31" s="334"/>
      <c r="V31" s="335"/>
      <c r="W31" s="40" t="s">
        <v>74</v>
      </c>
      <c r="X31" s="41">
        <f>IFERROR(SUMPRODUCT(X28:X29*H28:H29),"0")</f>
        <v>441</v>
      </c>
      <c r="Y31" s="41">
        <f>IFERROR(SUMPRODUCT(Y28:Y29*H28:H29),"0")</f>
        <v>441</v>
      </c>
      <c r="Z31" s="40"/>
      <c r="AA31" s="64"/>
      <c r="AB31" s="64"/>
      <c r="AC31" s="64"/>
    </row>
    <row r="32" spans="1:68" ht="16.5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62"/>
      <c r="AB32" s="62"/>
      <c r="AC32" s="62"/>
    </row>
    <row r="33" spans="1:68" ht="14.25" customHeight="1" x14ac:dyDescent="0.25">
      <c r="A33" s="341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63"/>
      <c r="AB33" s="63"/>
      <c r="AC33" s="63"/>
    </row>
    <row r="34" spans="1:68" ht="27" customHeight="1" x14ac:dyDescent="0.25">
      <c r="A34" s="60" t="s">
        <v>86</v>
      </c>
      <c r="B34" s="60" t="s">
        <v>87</v>
      </c>
      <c r="C34" s="34">
        <v>4301071090</v>
      </c>
      <c r="D34" s="326">
        <v>4620207490075</v>
      </c>
      <c r="E34" s="327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68</v>
      </c>
      <c r="M34" s="36" t="s">
        <v>69</v>
      </c>
      <c r="N34" s="36"/>
      <c r="O34" s="35">
        <v>180</v>
      </c>
      <c r="P34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7"/>
      <c r="V34" s="37"/>
      <c r="W34" s="38" t="s">
        <v>70</v>
      </c>
      <c r="X34" s="56">
        <v>120</v>
      </c>
      <c r="Y34" s="53">
        <f>IFERROR(IF(X34="","",X34),"")</f>
        <v>120</v>
      </c>
      <c r="Z34" s="39">
        <f>IFERROR(IF(X34="","",X34*0.0155),"")</f>
        <v>1.8599999999999999</v>
      </c>
      <c r="AA34" s="65"/>
      <c r="AB34" s="66"/>
      <c r="AC34" s="90" t="s">
        <v>88</v>
      </c>
      <c r="AG34" s="78"/>
      <c r="AJ34" s="82" t="s">
        <v>72</v>
      </c>
      <c r="AK34" s="82">
        <v>1</v>
      </c>
      <c r="BB34" s="91" t="s">
        <v>1</v>
      </c>
      <c r="BM34" s="78">
        <f>IFERROR(X34*I34,"0")</f>
        <v>704.4</v>
      </c>
      <c r="BN34" s="78">
        <f>IFERROR(Y34*I34,"0")</f>
        <v>704.4</v>
      </c>
      <c r="BO34" s="78">
        <f>IFERROR(X34/J34,"0")</f>
        <v>1.4285714285714286</v>
      </c>
      <c r="BP34" s="78">
        <f>IFERROR(Y34/J34,"0")</f>
        <v>1.4285714285714286</v>
      </c>
    </row>
    <row r="35" spans="1:68" ht="27" customHeight="1" x14ac:dyDescent="0.25">
      <c r="A35" s="60" t="s">
        <v>89</v>
      </c>
      <c r="B35" s="60" t="s">
        <v>90</v>
      </c>
      <c r="C35" s="34">
        <v>4301071092</v>
      </c>
      <c r="D35" s="326">
        <v>4620207490174</v>
      </c>
      <c r="E35" s="32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7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91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92</v>
      </c>
      <c r="B36" s="60" t="s">
        <v>93</v>
      </c>
      <c r="C36" s="34">
        <v>4301071091</v>
      </c>
      <c r="D36" s="326">
        <v>4620207490044</v>
      </c>
      <c r="E36" s="32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49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7"/>
      <c r="V36" s="37"/>
      <c r="W36" s="38" t="s">
        <v>70</v>
      </c>
      <c r="X36" s="56">
        <v>168</v>
      </c>
      <c r="Y36" s="53">
        <f>IFERROR(IF(X36="","",X36),"")</f>
        <v>168</v>
      </c>
      <c r="Z36" s="39">
        <f>IFERROR(IF(X36="","",X36*0.0155),"")</f>
        <v>2.6040000000000001</v>
      </c>
      <c r="AA36" s="65"/>
      <c r="AB36" s="66"/>
      <c r="AC36" s="94" t="s">
        <v>94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986.16</v>
      </c>
      <c r="BN36" s="78">
        <f>IFERROR(Y36*I36,"0")</f>
        <v>986.16</v>
      </c>
      <c r="BO36" s="78">
        <f>IFERROR(X36/J36,"0")</f>
        <v>2</v>
      </c>
      <c r="BP36" s="78">
        <f>IFERROR(Y36/J36,"0")</f>
        <v>2</v>
      </c>
    </row>
    <row r="37" spans="1:68" x14ac:dyDescent="0.2">
      <c r="A37" s="346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7"/>
      <c r="P37" s="333" t="s">
        <v>73</v>
      </c>
      <c r="Q37" s="334"/>
      <c r="R37" s="334"/>
      <c r="S37" s="334"/>
      <c r="T37" s="334"/>
      <c r="U37" s="334"/>
      <c r="V37" s="335"/>
      <c r="W37" s="40" t="s">
        <v>70</v>
      </c>
      <c r="X37" s="41">
        <f>IFERROR(SUM(X34:X36),"0")</f>
        <v>288</v>
      </c>
      <c r="Y37" s="41">
        <f>IFERROR(SUM(Y34:Y36),"0")</f>
        <v>288</v>
      </c>
      <c r="Z37" s="41">
        <f>IFERROR(IF(Z34="",0,Z34),"0")+IFERROR(IF(Z35="",0,Z35),"0")+IFERROR(IF(Z36="",0,Z36),"0")</f>
        <v>4.4640000000000004</v>
      </c>
      <c r="AA37" s="64"/>
      <c r="AB37" s="64"/>
      <c r="AC37" s="64"/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7"/>
      <c r="P38" s="333" t="s">
        <v>73</v>
      </c>
      <c r="Q38" s="334"/>
      <c r="R38" s="334"/>
      <c r="S38" s="334"/>
      <c r="T38" s="334"/>
      <c r="U38" s="334"/>
      <c r="V38" s="335"/>
      <c r="W38" s="40" t="s">
        <v>74</v>
      </c>
      <c r="X38" s="41">
        <f>IFERROR(SUMPRODUCT(X34:X36*H34:H36),"0")</f>
        <v>1612.8</v>
      </c>
      <c r="Y38" s="41">
        <f>IFERROR(SUMPRODUCT(Y34:Y36*H34:H36),"0")</f>
        <v>1612.8</v>
      </c>
      <c r="Z38" s="40"/>
      <c r="AA38" s="64"/>
      <c r="AB38" s="64"/>
      <c r="AC38" s="64"/>
    </row>
    <row r="39" spans="1:68" ht="16.5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62"/>
      <c r="AB39" s="62"/>
      <c r="AC39" s="62"/>
    </row>
    <row r="40" spans="1:68" ht="14.25" customHeight="1" x14ac:dyDescent="0.25">
      <c r="A40" s="341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63"/>
      <c r="AB40" s="63"/>
      <c r="AC40" s="63"/>
    </row>
    <row r="41" spans="1:68" ht="27" customHeight="1" x14ac:dyDescent="0.25">
      <c r="A41" s="60" t="s">
        <v>96</v>
      </c>
      <c r="B41" s="60" t="s">
        <v>97</v>
      </c>
      <c r="C41" s="34">
        <v>4301071032</v>
      </c>
      <c r="D41" s="326">
        <v>4607111038999</v>
      </c>
      <c r="E41" s="327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67</v>
      </c>
      <c r="L41" s="35" t="s">
        <v>68</v>
      </c>
      <c r="M41" s="36" t="s">
        <v>69</v>
      </c>
      <c r="N41" s="36"/>
      <c r="O41" s="35">
        <v>180</v>
      </c>
      <c r="P41" s="4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7"/>
      <c r="V41" s="37"/>
      <c r="W41" s="38" t="s">
        <v>70</v>
      </c>
      <c r="X41" s="56">
        <v>36</v>
      </c>
      <c r="Y41" s="53">
        <f t="shared" ref="Y41:Y46" si="0">IFERROR(IF(X41="","",X41),"")</f>
        <v>36</v>
      </c>
      <c r="Z41" s="39">
        <f t="shared" ref="Z41:Z46" si="1">IFERROR(IF(X41="","",X41*0.0155),"")</f>
        <v>0.55800000000000005</v>
      </c>
      <c r="AA41" s="65"/>
      <c r="AB41" s="66"/>
      <c r="AC41" s="96" t="s">
        <v>98</v>
      </c>
      <c r="AG41" s="78"/>
      <c r="AJ41" s="82" t="s">
        <v>72</v>
      </c>
      <c r="AK41" s="82">
        <v>1</v>
      </c>
      <c r="BB41" s="97" t="s">
        <v>1</v>
      </c>
      <c r="BM41" s="78">
        <f t="shared" ref="BM41:BM46" si="2">IFERROR(X41*I41,"0")</f>
        <v>241.90559999999999</v>
      </c>
      <c r="BN41" s="78">
        <f t="shared" ref="BN41:BN46" si="3">IFERROR(Y41*I41,"0")</f>
        <v>241.90559999999999</v>
      </c>
      <c r="BO41" s="78">
        <f t="shared" ref="BO41:BO46" si="4">IFERROR(X41/J41,"0")</f>
        <v>0.42857142857142855</v>
      </c>
      <c r="BP41" s="78">
        <f t="shared" ref="BP41:BP46" si="5">IFERROR(Y41/J41,"0")</f>
        <v>0.42857142857142855</v>
      </c>
    </row>
    <row r="42" spans="1:68" ht="27" customHeight="1" x14ac:dyDescent="0.25">
      <c r="A42" s="60" t="s">
        <v>99</v>
      </c>
      <c r="B42" s="60" t="s">
        <v>100</v>
      </c>
      <c r="C42" s="34">
        <v>4301070972</v>
      </c>
      <c r="D42" s="326">
        <v>4607111037183</v>
      </c>
      <c r="E42" s="327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67</v>
      </c>
      <c r="L42" s="35" t="s">
        <v>68</v>
      </c>
      <c r="M42" s="36" t="s">
        <v>69</v>
      </c>
      <c r="N42" s="36"/>
      <c r="O42" s="35">
        <v>180</v>
      </c>
      <c r="P42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7"/>
      <c r="V42" s="37"/>
      <c r="W42" s="38" t="s">
        <v>70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98</v>
      </c>
      <c r="AG42" s="78"/>
      <c r="AJ42" s="82" t="s">
        <v>72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101</v>
      </c>
      <c r="B43" s="60" t="s">
        <v>102</v>
      </c>
      <c r="C43" s="34">
        <v>4301071044</v>
      </c>
      <c r="D43" s="326">
        <v>4607111039385</v>
      </c>
      <c r="E43" s="327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67</v>
      </c>
      <c r="L43" s="35" t="s">
        <v>68</v>
      </c>
      <c r="M43" s="36" t="s">
        <v>69</v>
      </c>
      <c r="N43" s="36"/>
      <c r="O43" s="35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7"/>
      <c r="V43" s="37"/>
      <c r="W43" s="38" t="s">
        <v>70</v>
      </c>
      <c r="X43" s="56">
        <v>120</v>
      </c>
      <c r="Y43" s="53">
        <f t="shared" si="0"/>
        <v>120</v>
      </c>
      <c r="Z43" s="39">
        <f t="shared" si="1"/>
        <v>1.8599999999999999</v>
      </c>
      <c r="AA43" s="65"/>
      <c r="AB43" s="66"/>
      <c r="AC43" s="100" t="s">
        <v>98</v>
      </c>
      <c r="AG43" s="78"/>
      <c r="AJ43" s="82" t="s">
        <v>72</v>
      </c>
      <c r="AK43" s="82">
        <v>1</v>
      </c>
      <c r="BB43" s="101" t="s">
        <v>1</v>
      </c>
      <c r="BM43" s="78">
        <f t="shared" si="2"/>
        <v>876</v>
      </c>
      <c r="BN43" s="78">
        <f t="shared" si="3"/>
        <v>876</v>
      </c>
      <c r="BO43" s="78">
        <f t="shared" si="4"/>
        <v>1.4285714285714286</v>
      </c>
      <c r="BP43" s="78">
        <f t="shared" si="5"/>
        <v>1.4285714285714286</v>
      </c>
    </row>
    <row r="44" spans="1:68" ht="27" customHeight="1" x14ac:dyDescent="0.25">
      <c r="A44" s="60" t="s">
        <v>103</v>
      </c>
      <c r="B44" s="60" t="s">
        <v>104</v>
      </c>
      <c r="C44" s="34">
        <v>4301071031</v>
      </c>
      <c r="D44" s="326">
        <v>4607111038982</v>
      </c>
      <c r="E44" s="327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67</v>
      </c>
      <c r="L44" s="35" t="s">
        <v>68</v>
      </c>
      <c r="M44" s="36" t="s">
        <v>69</v>
      </c>
      <c r="N44" s="36"/>
      <c r="O44" s="35">
        <v>180</v>
      </c>
      <c r="P44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7"/>
      <c r="V44" s="37"/>
      <c r="W44" s="38" t="s">
        <v>70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105</v>
      </c>
      <c r="AG44" s="78"/>
      <c r="AJ44" s="82" t="s">
        <v>72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106</v>
      </c>
      <c r="B45" s="60" t="s">
        <v>107</v>
      </c>
      <c r="C45" s="34">
        <v>4301071046</v>
      </c>
      <c r="D45" s="326">
        <v>4607111039354</v>
      </c>
      <c r="E45" s="32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108</v>
      </c>
      <c r="M45" s="36" t="s">
        <v>69</v>
      </c>
      <c r="N45" s="36"/>
      <c r="O45" s="35">
        <v>180</v>
      </c>
      <c r="P45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105</v>
      </c>
      <c r="AG45" s="78"/>
      <c r="AJ45" s="82" t="s">
        <v>109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110</v>
      </c>
      <c r="B46" s="60" t="s">
        <v>111</v>
      </c>
      <c r="C46" s="34">
        <v>4301071047</v>
      </c>
      <c r="D46" s="326">
        <v>4607111039330</v>
      </c>
      <c r="E46" s="327"/>
      <c r="F46" s="59">
        <v>0.7</v>
      </c>
      <c r="G46" s="35">
        <v>10</v>
      </c>
      <c r="H46" s="59">
        <v>7</v>
      </c>
      <c r="I46" s="59">
        <v>7.3</v>
      </c>
      <c r="J46" s="35">
        <v>84</v>
      </c>
      <c r="K46" s="35" t="s">
        <v>67</v>
      </c>
      <c r="L46" s="35" t="s">
        <v>108</v>
      </c>
      <c r="M46" s="36" t="s">
        <v>69</v>
      </c>
      <c r="N46" s="36"/>
      <c r="O46" s="35">
        <v>180</v>
      </c>
      <c r="P46" s="4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7"/>
      <c r="V46" s="37"/>
      <c r="W46" s="38" t="s">
        <v>70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105</v>
      </c>
      <c r="AG46" s="78"/>
      <c r="AJ46" s="82" t="s">
        <v>109</v>
      </c>
      <c r="AK46" s="82">
        <v>12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x14ac:dyDescent="0.2">
      <c r="A47" s="346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7"/>
      <c r="P47" s="333" t="s">
        <v>73</v>
      </c>
      <c r="Q47" s="334"/>
      <c r="R47" s="334"/>
      <c r="S47" s="334"/>
      <c r="T47" s="334"/>
      <c r="U47" s="334"/>
      <c r="V47" s="335"/>
      <c r="W47" s="40" t="s">
        <v>70</v>
      </c>
      <c r="X47" s="41">
        <f>IFERROR(SUM(X41:X46),"0")</f>
        <v>156</v>
      </c>
      <c r="Y47" s="41">
        <f>IFERROR(SUM(Y41:Y46),"0")</f>
        <v>156</v>
      </c>
      <c r="Z47" s="41">
        <f>IFERROR(IF(Z41="",0,Z41),"0")+IFERROR(IF(Z42="",0,Z42),"0")+IFERROR(IF(Z43="",0,Z43),"0")+IFERROR(IF(Z44="",0,Z44),"0")+IFERROR(IF(Z45="",0,Z45),"0")+IFERROR(IF(Z46="",0,Z46),"0")</f>
        <v>2.4180000000000001</v>
      </c>
      <c r="AA47" s="64"/>
      <c r="AB47" s="64"/>
      <c r="AC47" s="64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33" t="s">
        <v>73</v>
      </c>
      <c r="Q48" s="334"/>
      <c r="R48" s="334"/>
      <c r="S48" s="334"/>
      <c r="T48" s="334"/>
      <c r="U48" s="334"/>
      <c r="V48" s="335"/>
      <c r="W48" s="40" t="s">
        <v>74</v>
      </c>
      <c r="X48" s="41">
        <f>IFERROR(SUMPRODUCT(X41:X46*H41:H46),"0")</f>
        <v>1070.4000000000001</v>
      </c>
      <c r="Y48" s="41">
        <f>IFERROR(SUMPRODUCT(Y41:Y46*H41:H46),"0")</f>
        <v>1070.4000000000001</v>
      </c>
      <c r="Z48" s="40"/>
      <c r="AA48" s="64"/>
      <c r="AB48" s="64"/>
      <c r="AC48" s="64"/>
    </row>
    <row r="49" spans="1:68" ht="16.5" customHeight="1" x14ac:dyDescent="0.25">
      <c r="A49" s="336" t="s">
        <v>112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62"/>
      <c r="AB49" s="62"/>
      <c r="AC49" s="62"/>
    </row>
    <row r="50" spans="1:68" ht="14.25" customHeight="1" x14ac:dyDescent="0.25">
      <c r="A50" s="341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63"/>
      <c r="AB50" s="63"/>
      <c r="AC50" s="63"/>
    </row>
    <row r="51" spans="1:68" ht="16.5" customHeight="1" x14ac:dyDescent="0.25">
      <c r="A51" s="60" t="s">
        <v>113</v>
      </c>
      <c r="B51" s="60" t="s">
        <v>114</v>
      </c>
      <c r="C51" s="34">
        <v>4301071073</v>
      </c>
      <c r="D51" s="326">
        <v>4620207490822</v>
      </c>
      <c r="E51" s="327"/>
      <c r="F51" s="59">
        <v>0.43</v>
      </c>
      <c r="G51" s="35">
        <v>8</v>
      </c>
      <c r="H51" s="59">
        <v>3.44</v>
      </c>
      <c r="I51" s="59">
        <v>3.64</v>
      </c>
      <c r="J51" s="35">
        <v>144</v>
      </c>
      <c r="K51" s="35" t="s">
        <v>67</v>
      </c>
      <c r="L51" s="35" t="s">
        <v>68</v>
      </c>
      <c r="M51" s="36" t="s">
        <v>69</v>
      </c>
      <c r="N51" s="36"/>
      <c r="O51" s="35">
        <v>365</v>
      </c>
      <c r="P51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7"/>
      <c r="V51" s="37"/>
      <c r="W51" s="38" t="s">
        <v>70</v>
      </c>
      <c r="X51" s="56">
        <v>0</v>
      </c>
      <c r="Y51" s="53">
        <f>IFERROR(IF(X51="","",X51),"")</f>
        <v>0</v>
      </c>
      <c r="Z51" s="39">
        <f>IFERROR(IF(X51="","",X51*0.00866),"")</f>
        <v>0</v>
      </c>
      <c r="AA51" s="65"/>
      <c r="AB51" s="66"/>
      <c r="AC51" s="108" t="s">
        <v>115</v>
      </c>
      <c r="AG51" s="78"/>
      <c r="AJ51" s="82" t="s">
        <v>72</v>
      </c>
      <c r="AK51" s="82">
        <v>1</v>
      </c>
      <c r="BB51" s="109" t="s">
        <v>1</v>
      </c>
      <c r="BM51" s="78">
        <f>IFERROR(X51*I51,"0")</f>
        <v>0</v>
      </c>
      <c r="BN51" s="78">
        <f>IFERROR(Y51*I51,"0")</f>
        <v>0</v>
      </c>
      <c r="BO51" s="78">
        <f>IFERROR(X51/J51,"0")</f>
        <v>0</v>
      </c>
      <c r="BP51" s="78">
        <f>IFERROR(Y51/J51,"0")</f>
        <v>0</v>
      </c>
    </row>
    <row r="52" spans="1:68" x14ac:dyDescent="0.2">
      <c r="A52" s="346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7"/>
      <c r="P52" s="333" t="s">
        <v>73</v>
      </c>
      <c r="Q52" s="334"/>
      <c r="R52" s="334"/>
      <c r="S52" s="334"/>
      <c r="T52" s="334"/>
      <c r="U52" s="334"/>
      <c r="V52" s="335"/>
      <c r="W52" s="40" t="s">
        <v>70</v>
      </c>
      <c r="X52" s="41">
        <f>IFERROR(SUM(X51:X51),"0")</f>
        <v>0</v>
      </c>
      <c r="Y52" s="41">
        <f>IFERROR(SUM(Y51:Y51),"0")</f>
        <v>0</v>
      </c>
      <c r="Z52" s="41">
        <f>IFERROR(IF(Z51="",0,Z51),"0")</f>
        <v>0</v>
      </c>
      <c r="AA52" s="64"/>
      <c r="AB52" s="64"/>
      <c r="AC52" s="64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7"/>
      <c r="P53" s="333" t="s">
        <v>73</v>
      </c>
      <c r="Q53" s="334"/>
      <c r="R53" s="334"/>
      <c r="S53" s="334"/>
      <c r="T53" s="334"/>
      <c r="U53" s="334"/>
      <c r="V53" s="335"/>
      <c r="W53" s="40" t="s">
        <v>74</v>
      </c>
      <c r="X53" s="41">
        <f>IFERROR(SUMPRODUCT(X51:X51*H51:H51),"0")</f>
        <v>0</v>
      </c>
      <c r="Y53" s="41">
        <f>IFERROR(SUMPRODUCT(Y51:Y51*H51:H51),"0")</f>
        <v>0</v>
      </c>
      <c r="Z53" s="40"/>
      <c r="AA53" s="64"/>
      <c r="AB53" s="64"/>
      <c r="AC53" s="64"/>
    </row>
    <row r="54" spans="1:68" ht="14.25" customHeight="1" x14ac:dyDescent="0.25">
      <c r="A54" s="341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63"/>
      <c r="AB54" s="63"/>
      <c r="AC54" s="63"/>
    </row>
    <row r="55" spans="1:68" ht="16.5" customHeight="1" x14ac:dyDescent="0.25">
      <c r="A55" s="60" t="s">
        <v>117</v>
      </c>
      <c r="B55" s="60" t="s">
        <v>118</v>
      </c>
      <c r="C55" s="34">
        <v>4301100087</v>
      </c>
      <c r="D55" s="326">
        <v>4607111039743</v>
      </c>
      <c r="E55" s="327"/>
      <c r="F55" s="59">
        <v>0.18</v>
      </c>
      <c r="G55" s="35">
        <v>6</v>
      </c>
      <c r="H55" s="59">
        <v>1.08</v>
      </c>
      <c r="I55" s="59">
        <v>2.34</v>
      </c>
      <c r="J55" s="35">
        <v>182</v>
      </c>
      <c r="K55" s="35" t="s">
        <v>80</v>
      </c>
      <c r="L55" s="35" t="s">
        <v>68</v>
      </c>
      <c r="M55" s="36" t="s">
        <v>69</v>
      </c>
      <c r="N55" s="36"/>
      <c r="O55" s="35">
        <v>365</v>
      </c>
      <c r="P55" s="40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7"/>
      <c r="V55" s="37"/>
      <c r="W55" s="38" t="s">
        <v>70</v>
      </c>
      <c r="X55" s="56">
        <v>0</v>
      </c>
      <c r="Y55" s="53">
        <f>IFERROR(IF(X55="","",X55),"")</f>
        <v>0</v>
      </c>
      <c r="Z55" s="39">
        <f>IFERROR(IF(X55="","",X55*0.00941),"")</f>
        <v>0</v>
      </c>
      <c r="AA55" s="65"/>
      <c r="AB55" s="66"/>
      <c r="AC55" s="110" t="s">
        <v>119</v>
      </c>
      <c r="AG55" s="78"/>
      <c r="AJ55" s="82" t="s">
        <v>72</v>
      </c>
      <c r="AK55" s="82">
        <v>1</v>
      </c>
      <c r="BB55" s="111" t="s">
        <v>82</v>
      </c>
      <c r="BM55" s="78">
        <f>IFERROR(X55*I55,"0")</f>
        <v>0</v>
      </c>
      <c r="BN55" s="78">
        <f>IFERROR(Y55*I55,"0")</f>
        <v>0</v>
      </c>
      <c r="BO55" s="78">
        <f>IFERROR(X55/J55,"0")</f>
        <v>0</v>
      </c>
      <c r="BP55" s="78">
        <f>IFERROR(Y55/J55,"0")</f>
        <v>0</v>
      </c>
    </row>
    <row r="56" spans="1:68" x14ac:dyDescent="0.2">
      <c r="A56" s="346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7"/>
      <c r="P56" s="333" t="s">
        <v>73</v>
      </c>
      <c r="Q56" s="334"/>
      <c r="R56" s="334"/>
      <c r="S56" s="334"/>
      <c r="T56" s="334"/>
      <c r="U56" s="334"/>
      <c r="V56" s="335"/>
      <c r="W56" s="40" t="s">
        <v>70</v>
      </c>
      <c r="X56" s="41">
        <f>IFERROR(SUM(X55:X55),"0")</f>
        <v>0</v>
      </c>
      <c r="Y56" s="41">
        <f>IFERROR(SUM(Y55:Y55),"0")</f>
        <v>0</v>
      </c>
      <c r="Z56" s="41">
        <f>IFERROR(IF(Z55="",0,Z55),"0")</f>
        <v>0</v>
      </c>
      <c r="AA56" s="64"/>
      <c r="AB56" s="64"/>
      <c r="AC56" s="64"/>
    </row>
    <row r="57" spans="1:68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7"/>
      <c r="P57" s="333" t="s">
        <v>73</v>
      </c>
      <c r="Q57" s="334"/>
      <c r="R57" s="334"/>
      <c r="S57" s="334"/>
      <c r="T57" s="334"/>
      <c r="U57" s="334"/>
      <c r="V57" s="335"/>
      <c r="W57" s="40" t="s">
        <v>74</v>
      </c>
      <c r="X57" s="41">
        <f>IFERROR(SUMPRODUCT(X55:X55*H55:H55),"0")</f>
        <v>0</v>
      </c>
      <c r="Y57" s="41">
        <f>IFERROR(SUMPRODUCT(Y55:Y55*H55:H55),"0")</f>
        <v>0</v>
      </c>
      <c r="Z57" s="40"/>
      <c r="AA57" s="64"/>
      <c r="AB57" s="64"/>
      <c r="AC57" s="64"/>
    </row>
    <row r="58" spans="1:68" ht="14.25" customHeight="1" x14ac:dyDescent="0.25">
      <c r="A58" s="341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63"/>
      <c r="AB58" s="63"/>
      <c r="AC58" s="63"/>
    </row>
    <row r="59" spans="1:68" ht="16.5" customHeight="1" x14ac:dyDescent="0.25">
      <c r="A59" s="60" t="s">
        <v>120</v>
      </c>
      <c r="B59" s="60" t="s">
        <v>121</v>
      </c>
      <c r="C59" s="34">
        <v>4301132194</v>
      </c>
      <c r="D59" s="326">
        <v>4607111039712</v>
      </c>
      <c r="E59" s="327"/>
      <c r="F59" s="59">
        <v>0.2</v>
      </c>
      <c r="G59" s="35">
        <v>6</v>
      </c>
      <c r="H59" s="59">
        <v>1.2</v>
      </c>
      <c r="I59" s="59">
        <v>1.56</v>
      </c>
      <c r="J59" s="35">
        <v>140</v>
      </c>
      <c r="K59" s="35" t="s">
        <v>80</v>
      </c>
      <c r="L59" s="35" t="s">
        <v>68</v>
      </c>
      <c r="M59" s="36" t="s">
        <v>69</v>
      </c>
      <c r="N59" s="36"/>
      <c r="O59" s="35">
        <v>365</v>
      </c>
      <c r="P59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7"/>
      <c r="V59" s="37"/>
      <c r="W59" s="38" t="s">
        <v>70</v>
      </c>
      <c r="X59" s="56">
        <v>0</v>
      </c>
      <c r="Y59" s="53">
        <f>IFERROR(IF(X59="","",X59),"")</f>
        <v>0</v>
      </c>
      <c r="Z59" s="39">
        <f>IFERROR(IF(X59="","",X59*0.00941),"")</f>
        <v>0</v>
      </c>
      <c r="AA59" s="65"/>
      <c r="AB59" s="66"/>
      <c r="AC59" s="112" t="s">
        <v>122</v>
      </c>
      <c r="AG59" s="78"/>
      <c r="AJ59" s="82" t="s">
        <v>72</v>
      </c>
      <c r="AK59" s="82">
        <v>1</v>
      </c>
      <c r="BB59" s="113" t="s">
        <v>82</v>
      </c>
      <c r="BM59" s="78">
        <f>IFERROR(X59*I59,"0")</f>
        <v>0</v>
      </c>
      <c r="BN59" s="78">
        <f>IFERROR(Y59*I59,"0")</f>
        <v>0</v>
      </c>
      <c r="BO59" s="78">
        <f>IFERROR(X59/J59,"0")</f>
        <v>0</v>
      </c>
      <c r="BP59" s="78">
        <f>IFERROR(Y59/J59,"0")</f>
        <v>0</v>
      </c>
    </row>
    <row r="60" spans="1:68" x14ac:dyDescent="0.2">
      <c r="A60" s="346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7"/>
      <c r="P60" s="333" t="s">
        <v>73</v>
      </c>
      <c r="Q60" s="334"/>
      <c r="R60" s="334"/>
      <c r="S60" s="334"/>
      <c r="T60" s="334"/>
      <c r="U60" s="334"/>
      <c r="V60" s="335"/>
      <c r="W60" s="40" t="s">
        <v>70</v>
      </c>
      <c r="X60" s="41">
        <f>IFERROR(SUM(X59:X59),"0")</f>
        <v>0</v>
      </c>
      <c r="Y60" s="41">
        <f>IFERROR(SUM(Y59:Y59),"0")</f>
        <v>0</v>
      </c>
      <c r="Z60" s="41">
        <f>IFERROR(IF(Z59="",0,Z59),"0")</f>
        <v>0</v>
      </c>
      <c r="AA60" s="64"/>
      <c r="AB60" s="64"/>
      <c r="AC60" s="64"/>
    </row>
    <row r="61" spans="1:68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7"/>
      <c r="P61" s="333" t="s">
        <v>73</v>
      </c>
      <c r="Q61" s="334"/>
      <c r="R61" s="334"/>
      <c r="S61" s="334"/>
      <c r="T61" s="334"/>
      <c r="U61" s="334"/>
      <c r="V61" s="335"/>
      <c r="W61" s="40" t="s">
        <v>74</v>
      </c>
      <c r="X61" s="41">
        <f>IFERROR(SUMPRODUCT(X59:X59*H59:H59),"0")</f>
        <v>0</v>
      </c>
      <c r="Y61" s="41">
        <f>IFERROR(SUMPRODUCT(Y59:Y59*H59:H59),"0")</f>
        <v>0</v>
      </c>
      <c r="Z61" s="40"/>
      <c r="AA61" s="64"/>
      <c r="AB61" s="64"/>
      <c r="AC61" s="64"/>
    </row>
    <row r="62" spans="1:68" ht="14.25" customHeight="1" x14ac:dyDescent="0.25">
      <c r="A62" s="341" t="s">
        <v>123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63"/>
      <c r="AB62" s="63"/>
      <c r="AC62" s="63"/>
    </row>
    <row r="63" spans="1:68" ht="16.5" customHeight="1" x14ac:dyDescent="0.25">
      <c r="A63" s="60" t="s">
        <v>124</v>
      </c>
      <c r="B63" s="60" t="s">
        <v>125</v>
      </c>
      <c r="C63" s="34">
        <v>4301136018</v>
      </c>
      <c r="D63" s="326">
        <v>4607111037008</v>
      </c>
      <c r="E63" s="327"/>
      <c r="F63" s="59">
        <v>0.36</v>
      </c>
      <c r="G63" s="35">
        <v>4</v>
      </c>
      <c r="H63" s="59">
        <v>1.44</v>
      </c>
      <c r="I63" s="59">
        <v>1.74</v>
      </c>
      <c r="J63" s="35">
        <v>140</v>
      </c>
      <c r="K63" s="35" t="s">
        <v>80</v>
      </c>
      <c r="L63" s="35" t="s">
        <v>68</v>
      </c>
      <c r="M63" s="36" t="s">
        <v>69</v>
      </c>
      <c r="N63" s="36"/>
      <c r="O63" s="35">
        <v>365</v>
      </c>
      <c r="P63" s="3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7"/>
      <c r="V63" s="37"/>
      <c r="W63" s="38" t="s">
        <v>70</v>
      </c>
      <c r="X63" s="56">
        <v>0</v>
      </c>
      <c r="Y63" s="53">
        <f>IFERROR(IF(X63="","",X63),"")</f>
        <v>0</v>
      </c>
      <c r="Z63" s="39">
        <f>IFERROR(IF(X63="","",X63*0.00941),"")</f>
        <v>0</v>
      </c>
      <c r="AA63" s="65"/>
      <c r="AB63" s="66"/>
      <c r="AC63" s="114" t="s">
        <v>126</v>
      </c>
      <c r="AG63" s="78"/>
      <c r="AJ63" s="82" t="s">
        <v>72</v>
      </c>
      <c r="AK63" s="82">
        <v>1</v>
      </c>
      <c r="BB63" s="115" t="s">
        <v>82</v>
      </c>
      <c r="BM63" s="78">
        <f>IFERROR(X63*I63,"0")</f>
        <v>0</v>
      </c>
      <c r="BN63" s="78">
        <f>IFERROR(Y63*I63,"0")</f>
        <v>0</v>
      </c>
      <c r="BO63" s="78">
        <f>IFERROR(X63/J63,"0")</f>
        <v>0</v>
      </c>
      <c r="BP63" s="78">
        <f>IFERROR(Y63/J63,"0")</f>
        <v>0</v>
      </c>
    </row>
    <row r="64" spans="1:68" ht="16.5" customHeight="1" x14ac:dyDescent="0.25">
      <c r="A64" s="60" t="s">
        <v>127</v>
      </c>
      <c r="B64" s="60" t="s">
        <v>128</v>
      </c>
      <c r="C64" s="34">
        <v>4301136015</v>
      </c>
      <c r="D64" s="326">
        <v>4607111037398</v>
      </c>
      <c r="E64" s="327"/>
      <c r="F64" s="59">
        <v>0.09</v>
      </c>
      <c r="G64" s="35">
        <v>24</v>
      </c>
      <c r="H64" s="59">
        <v>2.16</v>
      </c>
      <c r="I64" s="59">
        <v>4.0199999999999996</v>
      </c>
      <c r="J64" s="35">
        <v>126</v>
      </c>
      <c r="K64" s="35" t="s">
        <v>80</v>
      </c>
      <c r="L64" s="35" t="s">
        <v>68</v>
      </c>
      <c r="M64" s="36" t="s">
        <v>69</v>
      </c>
      <c r="N64" s="36"/>
      <c r="O64" s="35">
        <v>365</v>
      </c>
      <c r="P64" s="50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7"/>
      <c r="V64" s="37"/>
      <c r="W64" s="38" t="s">
        <v>70</v>
      </c>
      <c r="X64" s="56">
        <v>0</v>
      </c>
      <c r="Y64" s="53">
        <f>IFERROR(IF(X64="","",X64),"")</f>
        <v>0</v>
      </c>
      <c r="Z64" s="39">
        <f>IFERROR(IF(X64="","",X64*0.00936),"")</f>
        <v>0</v>
      </c>
      <c r="AA64" s="65"/>
      <c r="AB64" s="66"/>
      <c r="AC64" s="116" t="s">
        <v>126</v>
      </c>
      <c r="AG64" s="78"/>
      <c r="AJ64" s="82" t="s">
        <v>72</v>
      </c>
      <c r="AK64" s="82">
        <v>1</v>
      </c>
      <c r="BB64" s="117" t="s">
        <v>82</v>
      </c>
      <c r="BM64" s="78">
        <f>IFERROR(X64*I64,"0")</f>
        <v>0</v>
      </c>
      <c r="BN64" s="78">
        <f>IFERROR(Y64*I64,"0")</f>
        <v>0</v>
      </c>
      <c r="BO64" s="78">
        <f>IFERROR(X64/J64,"0")</f>
        <v>0</v>
      </c>
      <c r="BP64" s="78">
        <f>IFERROR(Y64/J64,"0")</f>
        <v>0</v>
      </c>
    </row>
    <row r="65" spans="1:68" x14ac:dyDescent="0.2">
      <c r="A65" s="346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7"/>
      <c r="P65" s="333" t="s">
        <v>73</v>
      </c>
      <c r="Q65" s="334"/>
      <c r="R65" s="334"/>
      <c r="S65" s="334"/>
      <c r="T65" s="334"/>
      <c r="U65" s="334"/>
      <c r="V65" s="335"/>
      <c r="W65" s="40" t="s">
        <v>70</v>
      </c>
      <c r="X65" s="41">
        <f>IFERROR(SUM(X63:X64),"0")</f>
        <v>0</v>
      </c>
      <c r="Y65" s="41">
        <f>IFERROR(SUM(Y63:Y64),"0")</f>
        <v>0</v>
      </c>
      <c r="Z65" s="41">
        <f>IFERROR(IF(Z63="",0,Z63),"0")+IFERROR(IF(Z64="",0,Z64),"0")</f>
        <v>0</v>
      </c>
      <c r="AA65" s="64"/>
      <c r="AB65" s="64"/>
      <c r="AC65" s="64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7"/>
      <c r="P66" s="333" t="s">
        <v>73</v>
      </c>
      <c r="Q66" s="334"/>
      <c r="R66" s="334"/>
      <c r="S66" s="334"/>
      <c r="T66" s="334"/>
      <c r="U66" s="334"/>
      <c r="V66" s="335"/>
      <c r="W66" s="40" t="s">
        <v>74</v>
      </c>
      <c r="X66" s="41">
        <f>IFERROR(SUMPRODUCT(X63:X64*H63:H64),"0")</f>
        <v>0</v>
      </c>
      <c r="Y66" s="41">
        <f>IFERROR(SUMPRODUCT(Y63:Y64*H63:H64),"0")</f>
        <v>0</v>
      </c>
      <c r="Z66" s="40"/>
      <c r="AA66" s="64"/>
      <c r="AB66" s="64"/>
      <c r="AC66" s="64"/>
    </row>
    <row r="67" spans="1:68" ht="14.25" customHeight="1" x14ac:dyDescent="0.25">
      <c r="A67" s="341" t="s">
        <v>129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63"/>
      <c r="AB67" s="63"/>
      <c r="AC67" s="63"/>
    </row>
    <row r="68" spans="1:68" ht="16.5" customHeight="1" x14ac:dyDescent="0.25">
      <c r="A68" s="60" t="s">
        <v>130</v>
      </c>
      <c r="B68" s="60" t="s">
        <v>131</v>
      </c>
      <c r="C68" s="34">
        <v>4301135664</v>
      </c>
      <c r="D68" s="326">
        <v>4607111039705</v>
      </c>
      <c r="E68" s="327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80</v>
      </c>
      <c r="L68" s="35" t="s">
        <v>68</v>
      </c>
      <c r="M68" s="36" t="s">
        <v>69</v>
      </c>
      <c r="N68" s="36"/>
      <c r="O68" s="35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7"/>
      <c r="V68" s="37"/>
      <c r="W68" s="38" t="s">
        <v>70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126</v>
      </c>
      <c r="AG68" s="78"/>
      <c r="AJ68" s="82" t="s">
        <v>72</v>
      </c>
      <c r="AK68" s="82">
        <v>1</v>
      </c>
      <c r="BB68" s="119" t="s">
        <v>82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ht="27" customHeight="1" x14ac:dyDescent="0.25">
      <c r="A69" s="60" t="s">
        <v>132</v>
      </c>
      <c r="B69" s="60" t="s">
        <v>133</v>
      </c>
      <c r="C69" s="34">
        <v>4301135665</v>
      </c>
      <c r="D69" s="326">
        <v>4607111039729</v>
      </c>
      <c r="E69" s="327"/>
      <c r="F69" s="59">
        <v>0.2</v>
      </c>
      <c r="G69" s="35">
        <v>6</v>
      </c>
      <c r="H69" s="59">
        <v>1.2</v>
      </c>
      <c r="I69" s="59">
        <v>1.56</v>
      </c>
      <c r="J69" s="35">
        <v>140</v>
      </c>
      <c r="K69" s="35" t="s">
        <v>80</v>
      </c>
      <c r="L69" s="35" t="s">
        <v>68</v>
      </c>
      <c r="M69" s="36" t="s">
        <v>69</v>
      </c>
      <c r="N69" s="36"/>
      <c r="O69" s="35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7"/>
      <c r="V69" s="37"/>
      <c r="W69" s="38" t="s">
        <v>70</v>
      </c>
      <c r="X69" s="56">
        <v>0</v>
      </c>
      <c r="Y69" s="53">
        <f>IFERROR(IF(X69="","",X69),"")</f>
        <v>0</v>
      </c>
      <c r="Z69" s="39">
        <f>IFERROR(IF(X69="","",X69*0.00941),"")</f>
        <v>0</v>
      </c>
      <c r="AA69" s="65"/>
      <c r="AB69" s="66"/>
      <c r="AC69" s="120" t="s">
        <v>134</v>
      </c>
      <c r="AG69" s="78"/>
      <c r="AJ69" s="82" t="s">
        <v>72</v>
      </c>
      <c r="AK69" s="82">
        <v>1</v>
      </c>
      <c r="BB69" s="121" t="s">
        <v>82</v>
      </c>
      <c r="BM69" s="78">
        <f>IFERROR(X69*I69,"0")</f>
        <v>0</v>
      </c>
      <c r="BN69" s="78">
        <f>IFERROR(Y69*I69,"0")</f>
        <v>0</v>
      </c>
      <c r="BO69" s="78">
        <f>IFERROR(X69/J69,"0")</f>
        <v>0</v>
      </c>
      <c r="BP69" s="78">
        <f>IFERROR(Y69/J69,"0")</f>
        <v>0</v>
      </c>
    </row>
    <row r="70" spans="1:68" ht="27" customHeight="1" x14ac:dyDescent="0.25">
      <c r="A70" s="60" t="s">
        <v>135</v>
      </c>
      <c r="B70" s="60" t="s">
        <v>136</v>
      </c>
      <c r="C70" s="34">
        <v>4301135702</v>
      </c>
      <c r="D70" s="326">
        <v>4620207490228</v>
      </c>
      <c r="E70" s="327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80</v>
      </c>
      <c r="L70" s="35" t="s">
        <v>68</v>
      </c>
      <c r="M70" s="36" t="s">
        <v>69</v>
      </c>
      <c r="N70" s="36"/>
      <c r="O70" s="35">
        <v>365</v>
      </c>
      <c r="P70" s="5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7"/>
      <c r="V70" s="37"/>
      <c r="W70" s="38" t="s">
        <v>70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134</v>
      </c>
      <c r="AG70" s="78"/>
      <c r="AJ70" s="82" t="s">
        <v>72</v>
      </c>
      <c r="AK70" s="82">
        <v>1</v>
      </c>
      <c r="BB70" s="123" t="s">
        <v>82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x14ac:dyDescent="0.2">
      <c r="A71" s="346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7"/>
      <c r="P71" s="333" t="s">
        <v>73</v>
      </c>
      <c r="Q71" s="334"/>
      <c r="R71" s="334"/>
      <c r="S71" s="334"/>
      <c r="T71" s="334"/>
      <c r="U71" s="334"/>
      <c r="V71" s="335"/>
      <c r="W71" s="40" t="s">
        <v>70</v>
      </c>
      <c r="X71" s="41">
        <f>IFERROR(SUM(X68:X70),"0")</f>
        <v>0</v>
      </c>
      <c r="Y71" s="41">
        <f>IFERROR(SUM(Y68:Y70),"0")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7"/>
      <c r="P72" s="333" t="s">
        <v>73</v>
      </c>
      <c r="Q72" s="334"/>
      <c r="R72" s="334"/>
      <c r="S72" s="334"/>
      <c r="T72" s="334"/>
      <c r="U72" s="334"/>
      <c r="V72" s="335"/>
      <c r="W72" s="40" t="s">
        <v>74</v>
      </c>
      <c r="X72" s="41">
        <f>IFERROR(SUMPRODUCT(X68:X70*H68:H70),"0")</f>
        <v>0</v>
      </c>
      <c r="Y72" s="41">
        <f>IFERROR(SUMPRODUCT(Y68:Y70*H68:H70),"0")</f>
        <v>0</v>
      </c>
      <c r="Z72" s="40"/>
      <c r="AA72" s="64"/>
      <c r="AB72" s="64"/>
      <c r="AC72" s="64"/>
    </row>
    <row r="73" spans="1:68" ht="16.5" customHeight="1" x14ac:dyDescent="0.25">
      <c r="A73" s="336" t="s">
        <v>137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62"/>
      <c r="AB73" s="62"/>
      <c r="AC73" s="62"/>
    </row>
    <row r="74" spans="1:68" ht="14.25" customHeight="1" x14ac:dyDescent="0.25">
      <c r="A74" s="341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63"/>
      <c r="AB74" s="63"/>
      <c r="AC74" s="63"/>
    </row>
    <row r="75" spans="1:68" ht="27" customHeight="1" x14ac:dyDescent="0.25">
      <c r="A75" s="60" t="s">
        <v>138</v>
      </c>
      <c r="B75" s="60" t="s">
        <v>139</v>
      </c>
      <c r="C75" s="34">
        <v>4301070977</v>
      </c>
      <c r="D75" s="326">
        <v>4607111037411</v>
      </c>
      <c r="E75" s="327"/>
      <c r="F75" s="59">
        <v>2.7</v>
      </c>
      <c r="G75" s="35">
        <v>1</v>
      </c>
      <c r="H75" s="59">
        <v>2.7</v>
      </c>
      <c r="I75" s="59">
        <v>2.8132000000000001</v>
      </c>
      <c r="J75" s="35">
        <v>234</v>
      </c>
      <c r="K75" s="35" t="s">
        <v>140</v>
      </c>
      <c r="L75" s="35" t="s">
        <v>108</v>
      </c>
      <c r="M75" s="36" t="s">
        <v>69</v>
      </c>
      <c r="N75" s="36"/>
      <c r="O75" s="35">
        <v>180</v>
      </c>
      <c r="P75" s="5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7"/>
      <c r="V75" s="37"/>
      <c r="W75" s="38" t="s">
        <v>70</v>
      </c>
      <c r="X75" s="56">
        <v>0</v>
      </c>
      <c r="Y75" s="53">
        <f>IFERROR(IF(X75="","",X75),"")</f>
        <v>0</v>
      </c>
      <c r="Z75" s="39">
        <f>IFERROR(IF(X75="","",X75*0.00502),"")</f>
        <v>0</v>
      </c>
      <c r="AA75" s="65"/>
      <c r="AB75" s="66"/>
      <c r="AC75" s="124" t="s">
        <v>141</v>
      </c>
      <c r="AG75" s="78"/>
      <c r="AJ75" s="82" t="s">
        <v>109</v>
      </c>
      <c r="AK75" s="82">
        <v>18</v>
      </c>
      <c r="BB75" s="125" t="s">
        <v>1</v>
      </c>
      <c r="BM75" s="78">
        <f>IFERROR(X75*I75,"0")</f>
        <v>0</v>
      </c>
      <c r="BN75" s="78">
        <f>IFERROR(Y75*I75,"0")</f>
        <v>0</v>
      </c>
      <c r="BO75" s="78">
        <f>IFERROR(X75/J75,"0")</f>
        <v>0</v>
      </c>
      <c r="BP75" s="78">
        <f>IFERROR(Y75/J75,"0")</f>
        <v>0</v>
      </c>
    </row>
    <row r="76" spans="1:68" ht="27" customHeight="1" x14ac:dyDescent="0.25">
      <c r="A76" s="60" t="s">
        <v>142</v>
      </c>
      <c r="B76" s="60" t="s">
        <v>143</v>
      </c>
      <c r="C76" s="34">
        <v>4301070981</v>
      </c>
      <c r="D76" s="326">
        <v>4607111036728</v>
      </c>
      <c r="E76" s="327"/>
      <c r="F76" s="59">
        <v>5</v>
      </c>
      <c r="G76" s="35">
        <v>1</v>
      </c>
      <c r="H76" s="59">
        <v>5</v>
      </c>
      <c r="I76" s="59">
        <v>5.2131999999999996</v>
      </c>
      <c r="J76" s="35">
        <v>144</v>
      </c>
      <c r="K76" s="35" t="s">
        <v>67</v>
      </c>
      <c r="L76" s="35" t="s">
        <v>108</v>
      </c>
      <c r="M76" s="36" t="s">
        <v>69</v>
      </c>
      <c r="N76" s="36"/>
      <c r="O76" s="35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7"/>
      <c r="V76" s="37"/>
      <c r="W76" s="38" t="s">
        <v>70</v>
      </c>
      <c r="X76" s="56">
        <v>0</v>
      </c>
      <c r="Y76" s="53">
        <f>IFERROR(IF(X76="","",X76),"")</f>
        <v>0</v>
      </c>
      <c r="Z76" s="39">
        <f>IFERROR(IF(X76="","",X76*0.00866),"")</f>
        <v>0</v>
      </c>
      <c r="AA76" s="65"/>
      <c r="AB76" s="66"/>
      <c r="AC76" s="126" t="s">
        <v>141</v>
      </c>
      <c r="AG76" s="78"/>
      <c r="AJ76" s="82" t="s">
        <v>109</v>
      </c>
      <c r="AK76" s="82">
        <v>12</v>
      </c>
      <c r="BB76" s="127" t="s">
        <v>1</v>
      </c>
      <c r="BM76" s="78">
        <f>IFERROR(X76*I76,"0")</f>
        <v>0</v>
      </c>
      <c r="BN76" s="78">
        <f>IFERROR(Y76*I76,"0")</f>
        <v>0</v>
      </c>
      <c r="BO76" s="78">
        <f>IFERROR(X76/J76,"0")</f>
        <v>0</v>
      </c>
      <c r="BP76" s="78">
        <f>IFERROR(Y76/J76,"0")</f>
        <v>0</v>
      </c>
    </row>
    <row r="77" spans="1:68" x14ac:dyDescent="0.2">
      <c r="A77" s="346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7"/>
      <c r="P77" s="333" t="s">
        <v>73</v>
      </c>
      <c r="Q77" s="334"/>
      <c r="R77" s="334"/>
      <c r="S77" s="334"/>
      <c r="T77" s="334"/>
      <c r="U77" s="334"/>
      <c r="V77" s="335"/>
      <c r="W77" s="40" t="s">
        <v>70</v>
      </c>
      <c r="X77" s="41">
        <f>IFERROR(SUM(X75:X76),"0")</f>
        <v>0</v>
      </c>
      <c r="Y77" s="41">
        <f>IFERROR(SUM(Y75:Y76),"0")</f>
        <v>0</v>
      </c>
      <c r="Z77" s="41">
        <f>IFERROR(IF(Z75="",0,Z75),"0")+IFERROR(IF(Z76="",0,Z76),"0")</f>
        <v>0</v>
      </c>
      <c r="AA77" s="64"/>
      <c r="AB77" s="64"/>
      <c r="AC77" s="64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7"/>
      <c r="P78" s="333" t="s">
        <v>73</v>
      </c>
      <c r="Q78" s="334"/>
      <c r="R78" s="334"/>
      <c r="S78" s="334"/>
      <c r="T78" s="334"/>
      <c r="U78" s="334"/>
      <c r="V78" s="335"/>
      <c r="W78" s="40" t="s">
        <v>74</v>
      </c>
      <c r="X78" s="41">
        <f>IFERROR(SUMPRODUCT(X75:X76*H75:H76),"0")</f>
        <v>0</v>
      </c>
      <c r="Y78" s="41">
        <f>IFERROR(SUMPRODUCT(Y75:Y76*H75:H76),"0")</f>
        <v>0</v>
      </c>
      <c r="Z78" s="40"/>
      <c r="AA78" s="64"/>
      <c r="AB78" s="64"/>
      <c r="AC78" s="64"/>
    </row>
    <row r="79" spans="1:68" ht="16.5" customHeight="1" x14ac:dyDescent="0.25">
      <c r="A79" s="336" t="s">
        <v>144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62"/>
      <c r="AB79" s="62"/>
      <c r="AC79" s="62"/>
    </row>
    <row r="80" spans="1:68" ht="14.25" customHeight="1" x14ac:dyDescent="0.25">
      <c r="A80" s="341" t="s">
        <v>129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63"/>
      <c r="AB80" s="63"/>
      <c r="AC80" s="63"/>
    </row>
    <row r="81" spans="1:68" ht="27" customHeight="1" x14ac:dyDescent="0.25">
      <c r="A81" s="60" t="s">
        <v>145</v>
      </c>
      <c r="B81" s="60" t="s">
        <v>146</v>
      </c>
      <c r="C81" s="34">
        <v>4301135574</v>
      </c>
      <c r="D81" s="326">
        <v>4607111033659</v>
      </c>
      <c r="E81" s="327"/>
      <c r="F81" s="59">
        <v>0.3</v>
      </c>
      <c r="G81" s="35">
        <v>12</v>
      </c>
      <c r="H81" s="59">
        <v>3.6</v>
      </c>
      <c r="I81" s="59">
        <v>4.3036000000000003</v>
      </c>
      <c r="J81" s="35">
        <v>70</v>
      </c>
      <c r="K81" s="35" t="s">
        <v>80</v>
      </c>
      <c r="L81" s="35" t="s">
        <v>68</v>
      </c>
      <c r="M81" s="36" t="s">
        <v>69</v>
      </c>
      <c r="N81" s="36"/>
      <c r="O81" s="35">
        <v>180</v>
      </c>
      <c r="P81" s="35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7"/>
      <c r="V81" s="37"/>
      <c r="W81" s="38" t="s">
        <v>70</v>
      </c>
      <c r="X81" s="56">
        <v>70</v>
      </c>
      <c r="Y81" s="53">
        <f>IFERROR(IF(X81="","",X81),"")</f>
        <v>70</v>
      </c>
      <c r="Z81" s="39">
        <f>IFERROR(IF(X81="","",X81*0.01788),"")</f>
        <v>1.2516</v>
      </c>
      <c r="AA81" s="65"/>
      <c r="AB81" s="66"/>
      <c r="AC81" s="128" t="s">
        <v>147</v>
      </c>
      <c r="AG81" s="78"/>
      <c r="AJ81" s="82" t="s">
        <v>72</v>
      </c>
      <c r="AK81" s="82">
        <v>1</v>
      </c>
      <c r="BB81" s="129" t="s">
        <v>82</v>
      </c>
      <c r="BM81" s="78">
        <f>IFERROR(X81*I81,"0")</f>
        <v>301.25200000000001</v>
      </c>
      <c r="BN81" s="78">
        <f>IFERROR(Y81*I81,"0")</f>
        <v>301.25200000000001</v>
      </c>
      <c r="BO81" s="78">
        <f>IFERROR(X81/J81,"0")</f>
        <v>1</v>
      </c>
      <c r="BP81" s="78">
        <f>IFERROR(Y81/J81,"0")</f>
        <v>1</v>
      </c>
    </row>
    <row r="82" spans="1:68" ht="27" customHeight="1" x14ac:dyDescent="0.25">
      <c r="A82" s="60" t="s">
        <v>148</v>
      </c>
      <c r="B82" s="60" t="s">
        <v>149</v>
      </c>
      <c r="C82" s="34">
        <v>4301135586</v>
      </c>
      <c r="D82" s="326">
        <v>4607111033659</v>
      </c>
      <c r="E82" s="327"/>
      <c r="F82" s="59">
        <v>0.3</v>
      </c>
      <c r="G82" s="35">
        <v>6</v>
      </c>
      <c r="H82" s="59">
        <v>1.8</v>
      </c>
      <c r="I82" s="59">
        <v>2.2218</v>
      </c>
      <c r="J82" s="35">
        <v>140</v>
      </c>
      <c r="K82" s="35" t="s">
        <v>80</v>
      </c>
      <c r="L82" s="35" t="s">
        <v>68</v>
      </c>
      <c r="M82" s="36" t="s">
        <v>69</v>
      </c>
      <c r="N82" s="36"/>
      <c r="O82" s="35">
        <v>180</v>
      </c>
      <c r="P82" s="51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7"/>
      <c r="V82" s="37"/>
      <c r="W82" s="38" t="s">
        <v>70</v>
      </c>
      <c r="X82" s="56">
        <v>0</v>
      </c>
      <c r="Y82" s="53">
        <f>IFERROR(IF(X82="","",X82),"")</f>
        <v>0</v>
      </c>
      <c r="Z82" s="39">
        <f>IFERROR(IF(X82="","",X82*0.00941),"")</f>
        <v>0</v>
      </c>
      <c r="AA82" s="65"/>
      <c r="AB82" s="66"/>
      <c r="AC82" s="130" t="s">
        <v>147</v>
      </c>
      <c r="AG82" s="78"/>
      <c r="AJ82" s="82" t="s">
        <v>72</v>
      </c>
      <c r="AK82" s="82">
        <v>1</v>
      </c>
      <c r="BB82" s="131" t="s">
        <v>82</v>
      </c>
      <c r="BM82" s="78">
        <f>IFERROR(X82*I82,"0")</f>
        <v>0</v>
      </c>
      <c r="BN82" s="78">
        <f>IFERROR(Y82*I82,"0")</f>
        <v>0</v>
      </c>
      <c r="BO82" s="78">
        <f>IFERROR(X82/J82,"0")</f>
        <v>0</v>
      </c>
      <c r="BP82" s="78">
        <f>IFERROR(Y82/J82,"0")</f>
        <v>0</v>
      </c>
    </row>
    <row r="83" spans="1:68" x14ac:dyDescent="0.2">
      <c r="A83" s="346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7"/>
      <c r="P83" s="333" t="s">
        <v>73</v>
      </c>
      <c r="Q83" s="334"/>
      <c r="R83" s="334"/>
      <c r="S83" s="334"/>
      <c r="T83" s="334"/>
      <c r="U83" s="334"/>
      <c r="V83" s="335"/>
      <c r="W83" s="40" t="s">
        <v>70</v>
      </c>
      <c r="X83" s="41">
        <f>IFERROR(SUM(X81:X82),"0")</f>
        <v>70</v>
      </c>
      <c r="Y83" s="41">
        <f>IFERROR(SUM(Y81:Y82),"0")</f>
        <v>70</v>
      </c>
      <c r="Z83" s="41">
        <f>IFERROR(IF(Z81="",0,Z81),"0")+IFERROR(IF(Z82="",0,Z82),"0")</f>
        <v>1.2516</v>
      </c>
      <c r="AA83" s="64"/>
      <c r="AB83" s="64"/>
      <c r="AC83" s="64"/>
    </row>
    <row r="84" spans="1:68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7"/>
      <c r="P84" s="333" t="s">
        <v>73</v>
      </c>
      <c r="Q84" s="334"/>
      <c r="R84" s="334"/>
      <c r="S84" s="334"/>
      <c r="T84" s="334"/>
      <c r="U84" s="334"/>
      <c r="V84" s="335"/>
      <c r="W84" s="40" t="s">
        <v>74</v>
      </c>
      <c r="X84" s="41">
        <f>IFERROR(SUMPRODUCT(X81:X82*H81:H82),"0")</f>
        <v>252</v>
      </c>
      <c r="Y84" s="41">
        <f>IFERROR(SUMPRODUCT(Y81:Y82*H81:H82),"0")</f>
        <v>252</v>
      </c>
      <c r="Z84" s="40"/>
      <c r="AA84" s="64"/>
      <c r="AB84" s="64"/>
      <c r="AC84" s="64"/>
    </row>
    <row r="85" spans="1:68" ht="16.5" customHeight="1" x14ac:dyDescent="0.25">
      <c r="A85" s="336" t="s">
        <v>150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62"/>
      <c r="AB85" s="62"/>
      <c r="AC85" s="62"/>
    </row>
    <row r="86" spans="1:68" ht="14.25" customHeight="1" x14ac:dyDescent="0.25">
      <c r="A86" s="341" t="s">
        <v>151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63"/>
      <c r="AB86" s="63"/>
      <c r="AC86" s="63"/>
    </row>
    <row r="87" spans="1:68" ht="27" customHeight="1" x14ac:dyDescent="0.25">
      <c r="A87" s="60" t="s">
        <v>152</v>
      </c>
      <c r="B87" s="60" t="s">
        <v>153</v>
      </c>
      <c r="C87" s="34">
        <v>4301131047</v>
      </c>
      <c r="D87" s="326">
        <v>4607111034120</v>
      </c>
      <c r="E87" s="327"/>
      <c r="F87" s="59">
        <v>0.3</v>
      </c>
      <c r="G87" s="35">
        <v>12</v>
      </c>
      <c r="H87" s="59">
        <v>3.6</v>
      </c>
      <c r="I87" s="59">
        <v>4.3036000000000003</v>
      </c>
      <c r="J87" s="35">
        <v>70</v>
      </c>
      <c r="K87" s="35" t="s">
        <v>80</v>
      </c>
      <c r="L87" s="35" t="s">
        <v>68</v>
      </c>
      <c r="M87" s="36" t="s">
        <v>69</v>
      </c>
      <c r="N87" s="36"/>
      <c r="O87" s="35">
        <v>180</v>
      </c>
      <c r="P87" s="43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7"/>
      <c r="V87" s="37"/>
      <c r="W87" s="38" t="s">
        <v>70</v>
      </c>
      <c r="X87" s="56">
        <v>98</v>
      </c>
      <c r="Y87" s="53">
        <f>IFERROR(IF(X87="","",X87),"")</f>
        <v>98</v>
      </c>
      <c r="Z87" s="39">
        <f>IFERROR(IF(X87="","",X87*0.01788),"")</f>
        <v>1.75224</v>
      </c>
      <c r="AA87" s="65"/>
      <c r="AB87" s="66"/>
      <c r="AC87" s="132" t="s">
        <v>154</v>
      </c>
      <c r="AG87" s="78"/>
      <c r="AJ87" s="82" t="s">
        <v>72</v>
      </c>
      <c r="AK87" s="82">
        <v>1</v>
      </c>
      <c r="BB87" s="133" t="s">
        <v>82</v>
      </c>
      <c r="BM87" s="78">
        <f>IFERROR(X87*I87,"0")</f>
        <v>421.75280000000004</v>
      </c>
      <c r="BN87" s="78">
        <f>IFERROR(Y87*I87,"0")</f>
        <v>421.75280000000004</v>
      </c>
      <c r="BO87" s="78">
        <f>IFERROR(X87/J87,"0")</f>
        <v>1.4</v>
      </c>
      <c r="BP87" s="78">
        <f>IFERROR(Y87/J87,"0")</f>
        <v>1.4</v>
      </c>
    </row>
    <row r="88" spans="1:68" ht="27" customHeight="1" x14ac:dyDescent="0.25">
      <c r="A88" s="60" t="s">
        <v>155</v>
      </c>
      <c r="B88" s="60" t="s">
        <v>156</v>
      </c>
      <c r="C88" s="34">
        <v>4301131046</v>
      </c>
      <c r="D88" s="326">
        <v>4607111034137</v>
      </c>
      <c r="E88" s="327"/>
      <c r="F88" s="59">
        <v>0.3</v>
      </c>
      <c r="G88" s="35">
        <v>12</v>
      </c>
      <c r="H88" s="59">
        <v>3.6</v>
      </c>
      <c r="I88" s="59">
        <v>4.3036000000000003</v>
      </c>
      <c r="J88" s="35">
        <v>70</v>
      </c>
      <c r="K88" s="35" t="s">
        <v>80</v>
      </c>
      <c r="L88" s="35" t="s">
        <v>68</v>
      </c>
      <c r="M88" s="36" t="s">
        <v>69</v>
      </c>
      <c r="N88" s="36"/>
      <c r="O88" s="35">
        <v>180</v>
      </c>
      <c r="P88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7"/>
      <c r="V88" s="37"/>
      <c r="W88" s="38" t="s">
        <v>70</v>
      </c>
      <c r="X88" s="56">
        <v>84</v>
      </c>
      <c r="Y88" s="53">
        <f>IFERROR(IF(X88="","",X88),"")</f>
        <v>84</v>
      </c>
      <c r="Z88" s="39">
        <f>IFERROR(IF(X88="","",X88*0.01788),"")</f>
        <v>1.5019199999999999</v>
      </c>
      <c r="AA88" s="65"/>
      <c r="AB88" s="66"/>
      <c r="AC88" s="134" t="s">
        <v>157</v>
      </c>
      <c r="AG88" s="78"/>
      <c r="AJ88" s="82" t="s">
        <v>72</v>
      </c>
      <c r="AK88" s="82">
        <v>1</v>
      </c>
      <c r="BB88" s="135" t="s">
        <v>82</v>
      </c>
      <c r="BM88" s="78">
        <f>IFERROR(X88*I88,"0")</f>
        <v>361.50240000000002</v>
      </c>
      <c r="BN88" s="78">
        <f>IFERROR(Y88*I88,"0")</f>
        <v>361.50240000000002</v>
      </c>
      <c r="BO88" s="78">
        <f>IFERROR(X88/J88,"0")</f>
        <v>1.2</v>
      </c>
      <c r="BP88" s="78">
        <f>IFERROR(Y88/J88,"0")</f>
        <v>1.2</v>
      </c>
    </row>
    <row r="89" spans="1:68" x14ac:dyDescent="0.2">
      <c r="A89" s="346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7"/>
      <c r="P89" s="333" t="s">
        <v>73</v>
      </c>
      <c r="Q89" s="334"/>
      <c r="R89" s="334"/>
      <c r="S89" s="334"/>
      <c r="T89" s="334"/>
      <c r="U89" s="334"/>
      <c r="V89" s="335"/>
      <c r="W89" s="40" t="s">
        <v>70</v>
      </c>
      <c r="X89" s="41">
        <f>IFERROR(SUM(X87:X88),"0")</f>
        <v>182</v>
      </c>
      <c r="Y89" s="41">
        <f>IFERROR(SUM(Y87:Y88),"0")</f>
        <v>182</v>
      </c>
      <c r="Z89" s="41">
        <f>IFERROR(IF(Z87="",0,Z87),"0")+IFERROR(IF(Z88="",0,Z88),"0")</f>
        <v>3.2541599999999997</v>
      </c>
      <c r="AA89" s="64"/>
      <c r="AB89" s="64"/>
      <c r="AC89" s="64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7"/>
      <c r="P90" s="333" t="s">
        <v>73</v>
      </c>
      <c r="Q90" s="334"/>
      <c r="R90" s="334"/>
      <c r="S90" s="334"/>
      <c r="T90" s="334"/>
      <c r="U90" s="334"/>
      <c r="V90" s="335"/>
      <c r="W90" s="40" t="s">
        <v>74</v>
      </c>
      <c r="X90" s="41">
        <f>IFERROR(SUMPRODUCT(X87:X88*H87:H88),"0")</f>
        <v>655.20000000000005</v>
      </c>
      <c r="Y90" s="41">
        <f>IFERROR(SUMPRODUCT(Y87:Y88*H87:H88),"0")</f>
        <v>655.20000000000005</v>
      </c>
      <c r="Z90" s="40"/>
      <c r="AA90" s="64"/>
      <c r="AB90" s="64"/>
      <c r="AC90" s="64"/>
    </row>
    <row r="91" spans="1:68" ht="16.5" customHeight="1" x14ac:dyDescent="0.25">
      <c r="A91" s="336" t="s">
        <v>158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62"/>
      <c r="AB91" s="62"/>
      <c r="AC91" s="62"/>
    </row>
    <row r="92" spans="1:68" ht="14.25" customHeight="1" x14ac:dyDescent="0.25">
      <c r="A92" s="341" t="s">
        <v>129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63"/>
      <c r="AB92" s="63"/>
      <c r="AC92" s="63"/>
    </row>
    <row r="93" spans="1:68" ht="27" customHeight="1" x14ac:dyDescent="0.25">
      <c r="A93" s="60" t="s">
        <v>159</v>
      </c>
      <c r="B93" s="60" t="s">
        <v>160</v>
      </c>
      <c r="C93" s="34">
        <v>4301135763</v>
      </c>
      <c r="D93" s="326">
        <v>4620207491027</v>
      </c>
      <c r="E93" s="327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80</v>
      </c>
      <c r="L93" s="35" t="s">
        <v>68</v>
      </c>
      <c r="M93" s="36" t="s">
        <v>69</v>
      </c>
      <c r="N93" s="36"/>
      <c r="O93" s="35">
        <v>180</v>
      </c>
      <c r="P93" s="476" t="s">
        <v>161</v>
      </c>
      <c r="Q93" s="329"/>
      <c r="R93" s="329"/>
      <c r="S93" s="329"/>
      <c r="T93" s="330"/>
      <c r="U93" s="37"/>
      <c r="V93" s="37"/>
      <c r="W93" s="38" t="s">
        <v>70</v>
      </c>
      <c r="X93" s="56">
        <v>0</v>
      </c>
      <c r="Y93" s="53">
        <f t="shared" ref="Y93:Y98" si="6">IFERROR(IF(X93="","",X93),"")</f>
        <v>0</v>
      </c>
      <c r="Z93" s="39">
        <f t="shared" ref="Z93:Z98" si="7">IFERROR(IF(X93="","",X93*0.01788),"")</f>
        <v>0</v>
      </c>
      <c r="AA93" s="65"/>
      <c r="AB93" s="66"/>
      <c r="AC93" s="136" t="s">
        <v>147</v>
      </c>
      <c r="AG93" s="78"/>
      <c r="AJ93" s="82" t="s">
        <v>72</v>
      </c>
      <c r="AK93" s="82">
        <v>1</v>
      </c>
      <c r="BB93" s="137" t="s">
        <v>82</v>
      </c>
      <c r="BM93" s="78">
        <f t="shared" ref="BM93:BM98" si="8">IFERROR(X93*I93,"0")</f>
        <v>0</v>
      </c>
      <c r="BN93" s="78">
        <f t="shared" ref="BN93:BN98" si="9">IFERROR(Y93*I93,"0")</f>
        <v>0</v>
      </c>
      <c r="BO93" s="78">
        <f t="shared" ref="BO93:BO98" si="10">IFERROR(X93/J93,"0")</f>
        <v>0</v>
      </c>
      <c r="BP93" s="78">
        <f t="shared" ref="BP93:BP98" si="11">IFERROR(Y93/J93,"0")</f>
        <v>0</v>
      </c>
    </row>
    <row r="94" spans="1:68" ht="27" customHeight="1" x14ac:dyDescent="0.25">
      <c r="A94" s="60" t="s">
        <v>162</v>
      </c>
      <c r="B94" s="60" t="s">
        <v>163</v>
      </c>
      <c r="C94" s="34">
        <v>4301135793</v>
      </c>
      <c r="D94" s="326">
        <v>4620207491003</v>
      </c>
      <c r="E94" s="327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80</v>
      </c>
      <c r="L94" s="35" t="s">
        <v>68</v>
      </c>
      <c r="M94" s="36" t="s">
        <v>69</v>
      </c>
      <c r="N94" s="36"/>
      <c r="O94" s="35">
        <v>180</v>
      </c>
      <c r="P94" s="362" t="s">
        <v>164</v>
      </c>
      <c r="Q94" s="329"/>
      <c r="R94" s="329"/>
      <c r="S94" s="329"/>
      <c r="T94" s="330"/>
      <c r="U94" s="37"/>
      <c r="V94" s="37"/>
      <c r="W94" s="38" t="s">
        <v>70</v>
      </c>
      <c r="X94" s="56">
        <v>140</v>
      </c>
      <c r="Y94" s="53">
        <f t="shared" si="6"/>
        <v>140</v>
      </c>
      <c r="Z94" s="39">
        <f t="shared" si="7"/>
        <v>2.5032000000000001</v>
      </c>
      <c r="AA94" s="65"/>
      <c r="AB94" s="66"/>
      <c r="AC94" s="138" t="s">
        <v>147</v>
      </c>
      <c r="AG94" s="78"/>
      <c r="AJ94" s="82" t="s">
        <v>72</v>
      </c>
      <c r="AK94" s="82">
        <v>1</v>
      </c>
      <c r="BB94" s="139" t="s">
        <v>82</v>
      </c>
      <c r="BM94" s="78">
        <f t="shared" si="8"/>
        <v>501.70400000000001</v>
      </c>
      <c r="BN94" s="78">
        <f t="shared" si="9"/>
        <v>501.70400000000001</v>
      </c>
      <c r="BO94" s="78">
        <f t="shared" si="10"/>
        <v>2</v>
      </c>
      <c r="BP94" s="78">
        <f t="shared" si="11"/>
        <v>2</v>
      </c>
    </row>
    <row r="95" spans="1:68" ht="27" customHeight="1" x14ac:dyDescent="0.25">
      <c r="A95" s="60" t="s">
        <v>165</v>
      </c>
      <c r="B95" s="60" t="s">
        <v>166</v>
      </c>
      <c r="C95" s="34">
        <v>4301135768</v>
      </c>
      <c r="D95" s="326">
        <v>4620207491034</v>
      </c>
      <c r="E95" s="327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68" t="s">
        <v>167</v>
      </c>
      <c r="Q95" s="329"/>
      <c r="R95" s="329"/>
      <c r="S95" s="329"/>
      <c r="T95" s="330"/>
      <c r="U95" s="37"/>
      <c r="V95" s="37"/>
      <c r="W95" s="38" t="s">
        <v>70</v>
      </c>
      <c r="X95" s="56">
        <v>0</v>
      </c>
      <c r="Y95" s="53">
        <f t="shared" si="6"/>
        <v>0</v>
      </c>
      <c r="Z95" s="39">
        <f t="shared" si="7"/>
        <v>0</v>
      </c>
      <c r="AA95" s="65"/>
      <c r="AB95" s="66"/>
      <c r="AC95" s="140" t="s">
        <v>168</v>
      </c>
      <c r="AG95" s="78"/>
      <c r="AJ95" s="82" t="s">
        <v>72</v>
      </c>
      <c r="AK95" s="82">
        <v>1</v>
      </c>
      <c r="BB95" s="141" t="s">
        <v>82</v>
      </c>
      <c r="BM95" s="78">
        <f t="shared" si="8"/>
        <v>0</v>
      </c>
      <c r="BN95" s="78">
        <f t="shared" si="9"/>
        <v>0</v>
      </c>
      <c r="BO95" s="78">
        <f t="shared" si="10"/>
        <v>0</v>
      </c>
      <c r="BP95" s="78">
        <f t="shared" si="11"/>
        <v>0</v>
      </c>
    </row>
    <row r="96" spans="1:68" ht="27" customHeight="1" x14ac:dyDescent="0.25">
      <c r="A96" s="60" t="s">
        <v>169</v>
      </c>
      <c r="B96" s="60" t="s">
        <v>170</v>
      </c>
      <c r="C96" s="34">
        <v>4301135760</v>
      </c>
      <c r="D96" s="326">
        <v>4620207491010</v>
      </c>
      <c r="E96" s="327"/>
      <c r="F96" s="59">
        <v>0.24</v>
      </c>
      <c r="G96" s="35">
        <v>12</v>
      </c>
      <c r="H96" s="59">
        <v>2.88</v>
      </c>
      <c r="I96" s="59">
        <v>3.5836000000000001</v>
      </c>
      <c r="J96" s="35">
        <v>70</v>
      </c>
      <c r="K96" s="35" t="s">
        <v>80</v>
      </c>
      <c r="L96" s="35" t="s">
        <v>68</v>
      </c>
      <c r="M96" s="36" t="s">
        <v>69</v>
      </c>
      <c r="N96" s="36"/>
      <c r="O96" s="35">
        <v>180</v>
      </c>
      <c r="P96" s="448" t="s">
        <v>171</v>
      </c>
      <c r="Q96" s="329"/>
      <c r="R96" s="329"/>
      <c r="S96" s="329"/>
      <c r="T96" s="330"/>
      <c r="U96" s="37"/>
      <c r="V96" s="37"/>
      <c r="W96" s="38" t="s">
        <v>70</v>
      </c>
      <c r="X96" s="56">
        <v>140</v>
      </c>
      <c r="Y96" s="53">
        <f t="shared" si="6"/>
        <v>140</v>
      </c>
      <c r="Z96" s="39">
        <f t="shared" si="7"/>
        <v>2.5032000000000001</v>
      </c>
      <c r="AA96" s="65"/>
      <c r="AB96" s="66"/>
      <c r="AC96" s="142" t="s">
        <v>147</v>
      </c>
      <c r="AG96" s="78"/>
      <c r="AJ96" s="82" t="s">
        <v>72</v>
      </c>
      <c r="AK96" s="82">
        <v>1</v>
      </c>
      <c r="BB96" s="143" t="s">
        <v>82</v>
      </c>
      <c r="BM96" s="78">
        <f t="shared" si="8"/>
        <v>501.70400000000001</v>
      </c>
      <c r="BN96" s="78">
        <f t="shared" si="9"/>
        <v>501.70400000000001</v>
      </c>
      <c r="BO96" s="78">
        <f t="shared" si="10"/>
        <v>2</v>
      </c>
      <c r="BP96" s="78">
        <f t="shared" si="11"/>
        <v>2</v>
      </c>
    </row>
    <row r="97" spans="1:68" ht="27" customHeight="1" x14ac:dyDescent="0.25">
      <c r="A97" s="60" t="s">
        <v>172</v>
      </c>
      <c r="B97" s="60" t="s">
        <v>173</v>
      </c>
      <c r="C97" s="34">
        <v>4301135571</v>
      </c>
      <c r="D97" s="326">
        <v>4607111035028</v>
      </c>
      <c r="E97" s="327"/>
      <c r="F97" s="59">
        <v>0.48</v>
      </c>
      <c r="G97" s="35">
        <v>8</v>
      </c>
      <c r="H97" s="59">
        <v>3.84</v>
      </c>
      <c r="I97" s="59">
        <v>4.4488000000000003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377" t="s">
        <v>174</v>
      </c>
      <c r="Q97" s="329"/>
      <c r="R97" s="329"/>
      <c r="S97" s="329"/>
      <c r="T97" s="330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147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175</v>
      </c>
      <c r="B98" s="60" t="s">
        <v>176</v>
      </c>
      <c r="C98" s="34">
        <v>4301135285</v>
      </c>
      <c r="D98" s="326">
        <v>4607111036407</v>
      </c>
      <c r="E98" s="327"/>
      <c r="F98" s="59">
        <v>0.3</v>
      </c>
      <c r="G98" s="35">
        <v>14</v>
      </c>
      <c r="H98" s="59">
        <v>4.2</v>
      </c>
      <c r="I98" s="59">
        <v>4.5292000000000003</v>
      </c>
      <c r="J98" s="35">
        <v>70</v>
      </c>
      <c r="K98" s="35" t="s">
        <v>80</v>
      </c>
      <c r="L98" s="35" t="s">
        <v>177</v>
      </c>
      <c r="M98" s="36" t="s">
        <v>69</v>
      </c>
      <c r="N98" s="36"/>
      <c r="O98" s="35">
        <v>180</v>
      </c>
      <c r="P98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7"/>
      <c r="V98" s="37"/>
      <c r="W98" s="38" t="s">
        <v>70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178</v>
      </c>
      <c r="AG98" s="78"/>
      <c r="AJ98" s="82" t="s">
        <v>179</v>
      </c>
      <c r="AK98" s="82">
        <v>70</v>
      </c>
      <c r="BB98" s="147" t="s">
        <v>82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x14ac:dyDescent="0.2">
      <c r="A99" s="346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7"/>
      <c r="P99" s="333" t="s">
        <v>73</v>
      </c>
      <c r="Q99" s="334"/>
      <c r="R99" s="334"/>
      <c r="S99" s="334"/>
      <c r="T99" s="334"/>
      <c r="U99" s="334"/>
      <c r="V99" s="335"/>
      <c r="W99" s="40" t="s">
        <v>70</v>
      </c>
      <c r="X99" s="41">
        <f>IFERROR(SUM(X93:X98),"0")</f>
        <v>280</v>
      </c>
      <c r="Y99" s="41">
        <f>IFERROR(SUM(Y93:Y98),"0")</f>
        <v>280</v>
      </c>
      <c r="Z99" s="41">
        <f>IFERROR(IF(Z93="",0,Z93),"0")+IFERROR(IF(Z94="",0,Z94),"0")+IFERROR(IF(Z95="",0,Z95),"0")+IFERROR(IF(Z96="",0,Z96),"0")+IFERROR(IF(Z97="",0,Z97),"0")+IFERROR(IF(Z98="",0,Z98),"0")</f>
        <v>5.0064000000000002</v>
      </c>
      <c r="AA99" s="64"/>
      <c r="AB99" s="64"/>
      <c r="AC99" s="64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7"/>
      <c r="P100" s="333" t="s">
        <v>73</v>
      </c>
      <c r="Q100" s="334"/>
      <c r="R100" s="334"/>
      <c r="S100" s="334"/>
      <c r="T100" s="334"/>
      <c r="U100" s="334"/>
      <c r="V100" s="335"/>
      <c r="W100" s="40" t="s">
        <v>74</v>
      </c>
      <c r="X100" s="41">
        <f>IFERROR(SUMPRODUCT(X93:X98*H93:H98),"0")</f>
        <v>806.4</v>
      </c>
      <c r="Y100" s="41">
        <f>IFERROR(SUMPRODUCT(Y93:Y98*H93:H98),"0")</f>
        <v>806.4</v>
      </c>
      <c r="Z100" s="40"/>
      <c r="AA100" s="64"/>
      <c r="AB100" s="64"/>
      <c r="AC100" s="64"/>
    </row>
    <row r="101" spans="1:68" ht="16.5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62"/>
      <c r="AB101" s="62"/>
      <c r="AC101" s="62"/>
    </row>
    <row r="102" spans="1:68" ht="14.25" customHeight="1" x14ac:dyDescent="0.25">
      <c r="A102" s="341" t="s">
        <v>123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63"/>
      <c r="AB102" s="63"/>
      <c r="AC102" s="63"/>
    </row>
    <row r="103" spans="1:68" ht="27" customHeight="1" x14ac:dyDescent="0.25">
      <c r="A103" s="60" t="s">
        <v>181</v>
      </c>
      <c r="B103" s="60" t="s">
        <v>182</v>
      </c>
      <c r="C103" s="34">
        <v>4301136070</v>
      </c>
      <c r="D103" s="326">
        <v>4607025784012</v>
      </c>
      <c r="E103" s="327"/>
      <c r="F103" s="59">
        <v>0.09</v>
      </c>
      <c r="G103" s="35">
        <v>24</v>
      </c>
      <c r="H103" s="59">
        <v>2.16</v>
      </c>
      <c r="I103" s="59">
        <v>2.4912000000000001</v>
      </c>
      <c r="J103" s="35">
        <v>126</v>
      </c>
      <c r="K103" s="35" t="s">
        <v>80</v>
      </c>
      <c r="L103" s="35" t="s">
        <v>108</v>
      </c>
      <c r="M103" s="36" t="s">
        <v>69</v>
      </c>
      <c r="N103" s="36"/>
      <c r="O103" s="35">
        <v>180</v>
      </c>
      <c r="P103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7"/>
      <c r="V103" s="37"/>
      <c r="W103" s="38" t="s">
        <v>70</v>
      </c>
      <c r="X103" s="56">
        <v>84</v>
      </c>
      <c r="Y103" s="53">
        <f>IFERROR(IF(X103="","",X103),"")</f>
        <v>84</v>
      </c>
      <c r="Z103" s="39">
        <f>IFERROR(IF(X103="","",X103*0.00936),"")</f>
        <v>0.78624000000000005</v>
      </c>
      <c r="AA103" s="65"/>
      <c r="AB103" s="66"/>
      <c r="AC103" s="148" t="s">
        <v>183</v>
      </c>
      <c r="AG103" s="78"/>
      <c r="AJ103" s="82" t="s">
        <v>109</v>
      </c>
      <c r="AK103" s="82">
        <v>14</v>
      </c>
      <c r="BB103" s="149" t="s">
        <v>82</v>
      </c>
      <c r="BM103" s="78">
        <f>IFERROR(X103*I103,"0")</f>
        <v>209.26080000000002</v>
      </c>
      <c r="BN103" s="78">
        <f>IFERROR(Y103*I103,"0")</f>
        <v>209.26080000000002</v>
      </c>
      <c r="BO103" s="78">
        <f>IFERROR(X103/J103,"0")</f>
        <v>0.66666666666666663</v>
      </c>
      <c r="BP103" s="78">
        <f>IFERROR(Y103/J103,"0")</f>
        <v>0.66666666666666663</v>
      </c>
    </row>
    <row r="104" spans="1:68" ht="27" customHeight="1" x14ac:dyDescent="0.25">
      <c r="A104" s="60" t="s">
        <v>184</v>
      </c>
      <c r="B104" s="60" t="s">
        <v>185</v>
      </c>
      <c r="C104" s="34">
        <v>4301136079</v>
      </c>
      <c r="D104" s="326">
        <v>4607025784319</v>
      </c>
      <c r="E104" s="327"/>
      <c r="F104" s="59">
        <v>0.36</v>
      </c>
      <c r="G104" s="35">
        <v>10</v>
      </c>
      <c r="H104" s="59">
        <v>3.6</v>
      </c>
      <c r="I104" s="59">
        <v>4.2439999999999998</v>
      </c>
      <c r="J104" s="35">
        <v>70</v>
      </c>
      <c r="K104" s="35" t="s">
        <v>80</v>
      </c>
      <c r="L104" s="35" t="s">
        <v>68</v>
      </c>
      <c r="M104" s="36" t="s">
        <v>69</v>
      </c>
      <c r="N104" s="36"/>
      <c r="O104" s="35">
        <v>180</v>
      </c>
      <c r="P104" s="3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7"/>
      <c r="V104" s="37"/>
      <c r="W104" s="38" t="s">
        <v>70</v>
      </c>
      <c r="X104" s="56">
        <v>0</v>
      </c>
      <c r="Y104" s="53">
        <f>IFERROR(IF(X104="","",X104),"")</f>
        <v>0</v>
      </c>
      <c r="Z104" s="39">
        <f>IFERROR(IF(X104="","",X104*0.01788),"")</f>
        <v>0</v>
      </c>
      <c r="AA104" s="65"/>
      <c r="AB104" s="66"/>
      <c r="AC104" s="150" t="s">
        <v>147</v>
      </c>
      <c r="AG104" s="78"/>
      <c r="AJ104" s="82" t="s">
        <v>72</v>
      </c>
      <c r="AK104" s="82">
        <v>1</v>
      </c>
      <c r="BB104" s="151" t="s">
        <v>82</v>
      </c>
      <c r="BM104" s="78">
        <f>IFERROR(X104*I104,"0")</f>
        <v>0</v>
      </c>
      <c r="BN104" s="78">
        <f>IFERROR(Y104*I104,"0")</f>
        <v>0</v>
      </c>
      <c r="BO104" s="78">
        <f>IFERROR(X104/J104,"0")</f>
        <v>0</v>
      </c>
      <c r="BP104" s="78">
        <f>IFERROR(Y104/J104,"0")</f>
        <v>0</v>
      </c>
    </row>
    <row r="105" spans="1:68" x14ac:dyDescent="0.2">
      <c r="A105" s="34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7"/>
      <c r="P105" s="333" t="s">
        <v>73</v>
      </c>
      <c r="Q105" s="334"/>
      <c r="R105" s="334"/>
      <c r="S105" s="334"/>
      <c r="T105" s="334"/>
      <c r="U105" s="334"/>
      <c r="V105" s="335"/>
      <c r="W105" s="40" t="s">
        <v>70</v>
      </c>
      <c r="X105" s="41">
        <f>IFERROR(SUM(X103:X104),"0")</f>
        <v>84</v>
      </c>
      <c r="Y105" s="41">
        <f>IFERROR(SUM(Y103:Y104),"0")</f>
        <v>84</v>
      </c>
      <c r="Z105" s="41">
        <f>IFERROR(IF(Z103="",0,Z103),"0")+IFERROR(IF(Z104="",0,Z104),"0")</f>
        <v>0.78624000000000005</v>
      </c>
      <c r="AA105" s="64"/>
      <c r="AB105" s="64"/>
      <c r="AC105" s="64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7"/>
      <c r="P106" s="333" t="s">
        <v>73</v>
      </c>
      <c r="Q106" s="334"/>
      <c r="R106" s="334"/>
      <c r="S106" s="334"/>
      <c r="T106" s="334"/>
      <c r="U106" s="334"/>
      <c r="V106" s="335"/>
      <c r="W106" s="40" t="s">
        <v>74</v>
      </c>
      <c r="X106" s="41">
        <f>IFERROR(SUMPRODUCT(X103:X104*H103:H104),"0")</f>
        <v>181.44</v>
      </c>
      <c r="Y106" s="41">
        <f>IFERROR(SUMPRODUCT(Y103:Y104*H103:H104),"0")</f>
        <v>181.44</v>
      </c>
      <c r="Z106" s="40"/>
      <c r="AA106" s="64"/>
      <c r="AB106" s="64"/>
      <c r="AC106" s="64"/>
    </row>
    <row r="107" spans="1:68" ht="16.5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62"/>
      <c r="AB107" s="62"/>
      <c r="AC107" s="62"/>
    </row>
    <row r="108" spans="1:68" ht="14.25" customHeight="1" x14ac:dyDescent="0.25">
      <c r="A108" s="341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63"/>
      <c r="AB108" s="63"/>
      <c r="AC108" s="63"/>
    </row>
    <row r="109" spans="1:68" ht="27" customHeight="1" x14ac:dyDescent="0.25">
      <c r="A109" s="60" t="s">
        <v>187</v>
      </c>
      <c r="B109" s="60" t="s">
        <v>188</v>
      </c>
      <c r="C109" s="34">
        <v>4301071074</v>
      </c>
      <c r="D109" s="326">
        <v>4620207491157</v>
      </c>
      <c r="E109" s="327"/>
      <c r="F109" s="59">
        <v>0.7</v>
      </c>
      <c r="G109" s="35">
        <v>10</v>
      </c>
      <c r="H109" s="59">
        <v>7</v>
      </c>
      <c r="I109" s="59">
        <v>7.28</v>
      </c>
      <c r="J109" s="35">
        <v>84</v>
      </c>
      <c r="K109" s="35" t="s">
        <v>67</v>
      </c>
      <c r="L109" s="35" t="s">
        <v>68</v>
      </c>
      <c r="M109" s="36" t="s">
        <v>69</v>
      </c>
      <c r="N109" s="36"/>
      <c r="O109" s="35">
        <v>180</v>
      </c>
      <c r="P109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7"/>
      <c r="V109" s="37"/>
      <c r="W109" s="38" t="s">
        <v>70</v>
      </c>
      <c r="X109" s="56">
        <v>0</v>
      </c>
      <c r="Y109" s="53">
        <f t="shared" ref="Y109:Y114" si="12">IFERROR(IF(X109="","",X109),"")</f>
        <v>0</v>
      </c>
      <c r="Z109" s="39">
        <f t="shared" ref="Z109:Z114" si="13">IFERROR(IF(X109="","",X109*0.0155),"")</f>
        <v>0</v>
      </c>
      <c r="AA109" s="65"/>
      <c r="AB109" s="66"/>
      <c r="AC109" s="152" t="s">
        <v>189</v>
      </c>
      <c r="AG109" s="78"/>
      <c r="AJ109" s="82" t="s">
        <v>72</v>
      </c>
      <c r="AK109" s="82">
        <v>1</v>
      </c>
      <c r="BB109" s="153" t="s">
        <v>1</v>
      </c>
      <c r="BM109" s="78">
        <f t="shared" ref="BM109:BM114" si="14">IFERROR(X109*I109,"0")</f>
        <v>0</v>
      </c>
      <c r="BN109" s="78">
        <f t="shared" ref="BN109:BN114" si="15">IFERROR(Y109*I109,"0")</f>
        <v>0</v>
      </c>
      <c r="BO109" s="78">
        <f t="shared" ref="BO109:BO114" si="16">IFERROR(X109/J109,"0")</f>
        <v>0</v>
      </c>
      <c r="BP109" s="78">
        <f t="shared" ref="BP109:BP114" si="17">IFERROR(Y109/J109,"0")</f>
        <v>0</v>
      </c>
    </row>
    <row r="110" spans="1:68" ht="27" customHeight="1" x14ac:dyDescent="0.25">
      <c r="A110" s="60" t="s">
        <v>190</v>
      </c>
      <c r="B110" s="60" t="s">
        <v>191</v>
      </c>
      <c r="C110" s="34">
        <v>4301071051</v>
      </c>
      <c r="D110" s="326">
        <v>4607111039262</v>
      </c>
      <c r="E110" s="327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67</v>
      </c>
      <c r="L110" s="35" t="s">
        <v>108</v>
      </c>
      <c r="M110" s="36" t="s">
        <v>69</v>
      </c>
      <c r="N110" s="36"/>
      <c r="O110" s="35">
        <v>180</v>
      </c>
      <c r="P110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7"/>
      <c r="V110" s="37"/>
      <c r="W110" s="38" t="s">
        <v>70</v>
      </c>
      <c r="X110" s="56">
        <v>60</v>
      </c>
      <c r="Y110" s="53">
        <f t="shared" si="12"/>
        <v>60</v>
      </c>
      <c r="Z110" s="39">
        <f t="shared" si="13"/>
        <v>0.92999999999999994</v>
      </c>
      <c r="AA110" s="65"/>
      <c r="AB110" s="66"/>
      <c r="AC110" s="154" t="s">
        <v>141</v>
      </c>
      <c r="AG110" s="78"/>
      <c r="AJ110" s="82" t="s">
        <v>109</v>
      </c>
      <c r="AK110" s="82">
        <v>12</v>
      </c>
      <c r="BB110" s="155" t="s">
        <v>1</v>
      </c>
      <c r="BM110" s="78">
        <f t="shared" si="14"/>
        <v>403.17599999999999</v>
      </c>
      <c r="BN110" s="78">
        <f t="shared" si="15"/>
        <v>403.17599999999999</v>
      </c>
      <c r="BO110" s="78">
        <f t="shared" si="16"/>
        <v>0.7142857142857143</v>
      </c>
      <c r="BP110" s="78">
        <f t="shared" si="17"/>
        <v>0.7142857142857143</v>
      </c>
    </row>
    <row r="111" spans="1:68" ht="27" customHeight="1" x14ac:dyDescent="0.25">
      <c r="A111" s="60" t="s">
        <v>192</v>
      </c>
      <c r="B111" s="60" t="s">
        <v>193</v>
      </c>
      <c r="C111" s="34">
        <v>4301071038</v>
      </c>
      <c r="D111" s="326">
        <v>4607111039248</v>
      </c>
      <c r="E111" s="327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67</v>
      </c>
      <c r="L111" s="35" t="s">
        <v>108</v>
      </c>
      <c r="M111" s="36" t="s">
        <v>69</v>
      </c>
      <c r="N111" s="36"/>
      <c r="O111" s="35">
        <v>180</v>
      </c>
      <c r="P111" s="4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7"/>
      <c r="V111" s="37"/>
      <c r="W111" s="38" t="s">
        <v>70</v>
      </c>
      <c r="X111" s="56">
        <v>144</v>
      </c>
      <c r="Y111" s="53">
        <f t="shared" si="12"/>
        <v>144</v>
      </c>
      <c r="Z111" s="39">
        <f t="shared" si="13"/>
        <v>2.2320000000000002</v>
      </c>
      <c r="AA111" s="65"/>
      <c r="AB111" s="66"/>
      <c r="AC111" s="156" t="s">
        <v>141</v>
      </c>
      <c r="AG111" s="78"/>
      <c r="AJ111" s="82" t="s">
        <v>109</v>
      </c>
      <c r="AK111" s="82">
        <v>12</v>
      </c>
      <c r="BB111" s="157" t="s">
        <v>1</v>
      </c>
      <c r="BM111" s="78">
        <f t="shared" si="14"/>
        <v>1051.2</v>
      </c>
      <c r="BN111" s="78">
        <f t="shared" si="15"/>
        <v>1051.2</v>
      </c>
      <c r="BO111" s="78">
        <f t="shared" si="16"/>
        <v>1.7142857142857142</v>
      </c>
      <c r="BP111" s="78">
        <f t="shared" si="17"/>
        <v>1.7142857142857142</v>
      </c>
    </row>
    <row r="112" spans="1:68" ht="27" customHeight="1" x14ac:dyDescent="0.25">
      <c r="A112" s="60" t="s">
        <v>194</v>
      </c>
      <c r="B112" s="60" t="s">
        <v>195</v>
      </c>
      <c r="C112" s="34">
        <v>4301071049</v>
      </c>
      <c r="D112" s="326">
        <v>4607111039293</v>
      </c>
      <c r="E112" s="327"/>
      <c r="F112" s="59">
        <v>0.4</v>
      </c>
      <c r="G112" s="35">
        <v>16</v>
      </c>
      <c r="H112" s="59">
        <v>6.4</v>
      </c>
      <c r="I112" s="59">
        <v>6.7195999999999998</v>
      </c>
      <c r="J112" s="35">
        <v>84</v>
      </c>
      <c r="K112" s="35" t="s">
        <v>67</v>
      </c>
      <c r="L112" s="35" t="s">
        <v>108</v>
      </c>
      <c r="M112" s="36" t="s">
        <v>69</v>
      </c>
      <c r="N112" s="36"/>
      <c r="O112" s="35">
        <v>180</v>
      </c>
      <c r="P112" s="4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7"/>
      <c r="V112" s="37"/>
      <c r="W112" s="38" t="s">
        <v>70</v>
      </c>
      <c r="X112" s="56">
        <v>72</v>
      </c>
      <c r="Y112" s="53">
        <f t="shared" si="12"/>
        <v>72</v>
      </c>
      <c r="Z112" s="39">
        <f t="shared" si="13"/>
        <v>1.1160000000000001</v>
      </c>
      <c r="AA112" s="65"/>
      <c r="AB112" s="66"/>
      <c r="AC112" s="158" t="s">
        <v>141</v>
      </c>
      <c r="AG112" s="78"/>
      <c r="AJ112" s="82" t="s">
        <v>109</v>
      </c>
      <c r="AK112" s="82">
        <v>12</v>
      </c>
      <c r="BB112" s="159" t="s">
        <v>1</v>
      </c>
      <c r="BM112" s="78">
        <f t="shared" si="14"/>
        <v>483.81119999999999</v>
      </c>
      <c r="BN112" s="78">
        <f t="shared" si="15"/>
        <v>483.81119999999999</v>
      </c>
      <c r="BO112" s="78">
        <f t="shared" si="16"/>
        <v>0.8571428571428571</v>
      </c>
      <c r="BP112" s="78">
        <f t="shared" si="17"/>
        <v>0.8571428571428571</v>
      </c>
    </row>
    <row r="113" spans="1:68" ht="27" customHeight="1" x14ac:dyDescent="0.25">
      <c r="A113" s="60" t="s">
        <v>196</v>
      </c>
      <c r="B113" s="60" t="s">
        <v>197</v>
      </c>
      <c r="C113" s="34">
        <v>4301071039</v>
      </c>
      <c r="D113" s="326">
        <v>4607111039279</v>
      </c>
      <c r="E113" s="327"/>
      <c r="F113" s="59">
        <v>0.7</v>
      </c>
      <c r="G113" s="35">
        <v>10</v>
      </c>
      <c r="H113" s="59">
        <v>7</v>
      </c>
      <c r="I113" s="59">
        <v>7.3</v>
      </c>
      <c r="J113" s="35">
        <v>84</v>
      </c>
      <c r="K113" s="35" t="s">
        <v>67</v>
      </c>
      <c r="L113" s="35" t="s">
        <v>108</v>
      </c>
      <c r="M113" s="36" t="s">
        <v>69</v>
      </c>
      <c r="N113" s="36"/>
      <c r="O113" s="35">
        <v>180</v>
      </c>
      <c r="P113" s="38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7"/>
      <c r="V113" s="37"/>
      <c r="W113" s="38" t="s">
        <v>70</v>
      </c>
      <c r="X113" s="56">
        <v>120</v>
      </c>
      <c r="Y113" s="53">
        <f t="shared" si="12"/>
        <v>120</v>
      </c>
      <c r="Z113" s="39">
        <f t="shared" si="13"/>
        <v>1.8599999999999999</v>
      </c>
      <c r="AA113" s="65"/>
      <c r="AB113" s="66"/>
      <c r="AC113" s="160" t="s">
        <v>141</v>
      </c>
      <c r="AG113" s="78"/>
      <c r="AJ113" s="82" t="s">
        <v>109</v>
      </c>
      <c r="AK113" s="82">
        <v>12</v>
      </c>
      <c r="BB113" s="161" t="s">
        <v>1</v>
      </c>
      <c r="BM113" s="78">
        <f t="shared" si="14"/>
        <v>876</v>
      </c>
      <c r="BN113" s="78">
        <f t="shared" si="15"/>
        <v>876</v>
      </c>
      <c r="BO113" s="78">
        <f t="shared" si="16"/>
        <v>1.4285714285714286</v>
      </c>
      <c r="BP113" s="78">
        <f t="shared" si="17"/>
        <v>1.4285714285714286</v>
      </c>
    </row>
    <row r="114" spans="1:68" ht="27" customHeight="1" x14ac:dyDescent="0.25">
      <c r="A114" s="60" t="s">
        <v>198</v>
      </c>
      <c r="B114" s="60" t="s">
        <v>199</v>
      </c>
      <c r="C114" s="34">
        <v>4301071075</v>
      </c>
      <c r="D114" s="326">
        <v>4620207491102</v>
      </c>
      <c r="E114" s="327"/>
      <c r="F114" s="59">
        <v>0.7</v>
      </c>
      <c r="G114" s="35">
        <v>10</v>
      </c>
      <c r="H114" s="59">
        <v>7</v>
      </c>
      <c r="I114" s="59">
        <v>7.23</v>
      </c>
      <c r="J114" s="35">
        <v>84</v>
      </c>
      <c r="K114" s="35" t="s">
        <v>67</v>
      </c>
      <c r="L114" s="35" t="s">
        <v>68</v>
      </c>
      <c r="M114" s="36" t="s">
        <v>69</v>
      </c>
      <c r="N114" s="36"/>
      <c r="O114" s="35">
        <v>180</v>
      </c>
      <c r="P114" s="487" t="s">
        <v>200</v>
      </c>
      <c r="Q114" s="329"/>
      <c r="R114" s="329"/>
      <c r="S114" s="329"/>
      <c r="T114" s="330"/>
      <c r="U114" s="37"/>
      <c r="V114" s="37"/>
      <c r="W114" s="38" t="s">
        <v>70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201</v>
      </c>
      <c r="AG114" s="78"/>
      <c r="AJ114" s="82" t="s">
        <v>72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x14ac:dyDescent="0.2">
      <c r="A115" s="346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7"/>
      <c r="P115" s="333" t="s">
        <v>73</v>
      </c>
      <c r="Q115" s="334"/>
      <c r="R115" s="334"/>
      <c r="S115" s="334"/>
      <c r="T115" s="334"/>
      <c r="U115" s="334"/>
      <c r="V115" s="335"/>
      <c r="W115" s="40" t="s">
        <v>70</v>
      </c>
      <c r="X115" s="41">
        <f>IFERROR(SUM(X109:X114),"0")</f>
        <v>396</v>
      </c>
      <c r="Y115" s="41">
        <f>IFERROR(SUM(Y109:Y114),"0")</f>
        <v>396</v>
      </c>
      <c r="Z115" s="41">
        <f>IFERROR(IF(Z109="",0,Z109),"0")+IFERROR(IF(Z110="",0,Z110),"0")+IFERROR(IF(Z111="",0,Z111),"0")+IFERROR(IF(Z112="",0,Z112),"0")+IFERROR(IF(Z113="",0,Z113),"0")+IFERROR(IF(Z114="",0,Z114),"0")</f>
        <v>6.1379999999999999</v>
      </c>
      <c r="AA115" s="64"/>
      <c r="AB115" s="64"/>
      <c r="AC115" s="64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7"/>
      <c r="P116" s="333" t="s">
        <v>73</v>
      </c>
      <c r="Q116" s="334"/>
      <c r="R116" s="334"/>
      <c r="S116" s="334"/>
      <c r="T116" s="334"/>
      <c r="U116" s="334"/>
      <c r="V116" s="335"/>
      <c r="W116" s="40" t="s">
        <v>74</v>
      </c>
      <c r="X116" s="41">
        <f>IFERROR(SUMPRODUCT(X109:X114*H109:H114),"0")</f>
        <v>2692.8</v>
      </c>
      <c r="Y116" s="41">
        <f>IFERROR(SUMPRODUCT(Y109:Y114*H109:H114),"0")</f>
        <v>2692.8</v>
      </c>
      <c r="Z116" s="40"/>
      <c r="AA116" s="64"/>
      <c r="AB116" s="64"/>
      <c r="AC116" s="64"/>
    </row>
    <row r="117" spans="1:68" ht="14.25" customHeight="1" x14ac:dyDescent="0.25">
      <c r="A117" s="341" t="s">
        <v>129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63"/>
      <c r="AB117" s="63"/>
      <c r="AC117" s="63"/>
    </row>
    <row r="118" spans="1:68" ht="27" customHeight="1" x14ac:dyDescent="0.25">
      <c r="A118" s="60" t="s">
        <v>202</v>
      </c>
      <c r="B118" s="60" t="s">
        <v>203</v>
      </c>
      <c r="C118" s="34">
        <v>4301135670</v>
      </c>
      <c r="D118" s="326">
        <v>4620207490983</v>
      </c>
      <c r="E118" s="327"/>
      <c r="F118" s="59">
        <v>0.22</v>
      </c>
      <c r="G118" s="35">
        <v>12</v>
      </c>
      <c r="H118" s="59">
        <v>2.64</v>
      </c>
      <c r="I118" s="59">
        <v>3.3435999999999999</v>
      </c>
      <c r="J118" s="35">
        <v>70</v>
      </c>
      <c r="K118" s="35" t="s">
        <v>80</v>
      </c>
      <c r="L118" s="35" t="s">
        <v>68</v>
      </c>
      <c r="M118" s="36" t="s">
        <v>69</v>
      </c>
      <c r="N118" s="36"/>
      <c r="O118" s="35">
        <v>180</v>
      </c>
      <c r="P118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7"/>
      <c r="V118" s="37"/>
      <c r="W118" s="38" t="s">
        <v>70</v>
      </c>
      <c r="X118" s="56">
        <v>0</v>
      </c>
      <c r="Y118" s="53">
        <f>IFERROR(IF(X118="","",X118),"")</f>
        <v>0</v>
      </c>
      <c r="Z118" s="39">
        <f>IFERROR(IF(X118="","",X118*0.01788),"")</f>
        <v>0</v>
      </c>
      <c r="AA118" s="65"/>
      <c r="AB118" s="66"/>
      <c r="AC118" s="164" t="s">
        <v>204</v>
      </c>
      <c r="AG118" s="78"/>
      <c r="AJ118" s="82" t="s">
        <v>72</v>
      </c>
      <c r="AK118" s="82">
        <v>1</v>
      </c>
      <c r="BB118" s="165" t="s">
        <v>82</v>
      </c>
      <c r="BM118" s="78">
        <f>IFERROR(X118*I118,"0")</f>
        <v>0</v>
      </c>
      <c r="BN118" s="78">
        <f>IFERROR(Y118*I118,"0")</f>
        <v>0</v>
      </c>
      <c r="BO118" s="78">
        <f>IFERROR(X118/J118,"0")</f>
        <v>0</v>
      </c>
      <c r="BP118" s="78">
        <f>IFERROR(Y118/J118,"0")</f>
        <v>0</v>
      </c>
    </row>
    <row r="119" spans="1:68" x14ac:dyDescent="0.2">
      <c r="A119" s="34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7"/>
      <c r="P119" s="333" t="s">
        <v>73</v>
      </c>
      <c r="Q119" s="334"/>
      <c r="R119" s="334"/>
      <c r="S119" s="334"/>
      <c r="T119" s="334"/>
      <c r="U119" s="334"/>
      <c r="V119" s="335"/>
      <c r="W119" s="40" t="s">
        <v>70</v>
      </c>
      <c r="X119" s="41">
        <f>IFERROR(SUM(X118:X118),"0")</f>
        <v>0</v>
      </c>
      <c r="Y119" s="41">
        <f>IFERROR(SUM(Y118:Y118),"0")</f>
        <v>0</v>
      </c>
      <c r="Z119" s="41">
        <f>IFERROR(IF(Z118="",0,Z118),"0")</f>
        <v>0</v>
      </c>
      <c r="AA119" s="64"/>
      <c r="AB119" s="64"/>
      <c r="AC119" s="64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7"/>
      <c r="P120" s="333" t="s">
        <v>73</v>
      </c>
      <c r="Q120" s="334"/>
      <c r="R120" s="334"/>
      <c r="S120" s="334"/>
      <c r="T120" s="334"/>
      <c r="U120" s="334"/>
      <c r="V120" s="335"/>
      <c r="W120" s="40" t="s">
        <v>74</v>
      </c>
      <c r="X120" s="41">
        <f>IFERROR(SUMPRODUCT(X118:X118*H118:H118),"0")</f>
        <v>0</v>
      </c>
      <c r="Y120" s="41">
        <f>IFERROR(SUMPRODUCT(Y118:Y118*H118:H118),"0")</f>
        <v>0</v>
      </c>
      <c r="Z120" s="40"/>
      <c r="AA120" s="64"/>
      <c r="AB120" s="64"/>
      <c r="AC120" s="64"/>
    </row>
    <row r="121" spans="1:68" ht="16.5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62"/>
      <c r="AB121" s="62"/>
      <c r="AC121" s="62"/>
    </row>
    <row r="122" spans="1:68" ht="14.25" customHeight="1" x14ac:dyDescent="0.25">
      <c r="A122" s="341" t="s">
        <v>129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63"/>
      <c r="AB122" s="63"/>
      <c r="AC122" s="63"/>
    </row>
    <row r="123" spans="1:68" ht="27" customHeight="1" x14ac:dyDescent="0.25">
      <c r="A123" s="60" t="s">
        <v>206</v>
      </c>
      <c r="B123" s="60" t="s">
        <v>207</v>
      </c>
      <c r="C123" s="34">
        <v>4301135555</v>
      </c>
      <c r="D123" s="326">
        <v>4607111034014</v>
      </c>
      <c r="E123" s="327"/>
      <c r="F123" s="59">
        <v>0.25</v>
      </c>
      <c r="G123" s="35">
        <v>12</v>
      </c>
      <c r="H123" s="59">
        <v>3</v>
      </c>
      <c r="I123" s="59">
        <v>3.7035999999999998</v>
      </c>
      <c r="J123" s="35">
        <v>70</v>
      </c>
      <c r="K123" s="35" t="s">
        <v>80</v>
      </c>
      <c r="L123" s="35" t="s">
        <v>177</v>
      </c>
      <c r="M123" s="36" t="s">
        <v>69</v>
      </c>
      <c r="N123" s="36"/>
      <c r="O123" s="35">
        <v>180</v>
      </c>
      <c r="P123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7"/>
      <c r="V123" s="37"/>
      <c r="W123" s="38" t="s">
        <v>70</v>
      </c>
      <c r="X123" s="56">
        <v>154</v>
      </c>
      <c r="Y123" s="53">
        <f>IFERROR(IF(X123="","",X123),"")</f>
        <v>154</v>
      </c>
      <c r="Z123" s="39">
        <f>IFERROR(IF(X123="","",X123*0.01788),"")</f>
        <v>2.75352</v>
      </c>
      <c r="AA123" s="65"/>
      <c r="AB123" s="66"/>
      <c r="AC123" s="166" t="s">
        <v>208</v>
      </c>
      <c r="AG123" s="78"/>
      <c r="AJ123" s="82" t="s">
        <v>179</v>
      </c>
      <c r="AK123" s="82">
        <v>70</v>
      </c>
      <c r="BB123" s="167" t="s">
        <v>82</v>
      </c>
      <c r="BM123" s="78">
        <f>IFERROR(X123*I123,"0")</f>
        <v>570.35439999999994</v>
      </c>
      <c r="BN123" s="78">
        <f>IFERROR(Y123*I123,"0")</f>
        <v>570.35439999999994</v>
      </c>
      <c r="BO123" s="78">
        <f>IFERROR(X123/J123,"0")</f>
        <v>2.2000000000000002</v>
      </c>
      <c r="BP123" s="78">
        <f>IFERROR(Y123/J123,"0")</f>
        <v>2.2000000000000002</v>
      </c>
    </row>
    <row r="124" spans="1:68" ht="27" customHeight="1" x14ac:dyDescent="0.25">
      <c r="A124" s="60" t="s">
        <v>209</v>
      </c>
      <c r="B124" s="60" t="s">
        <v>210</v>
      </c>
      <c r="C124" s="34">
        <v>4301135532</v>
      </c>
      <c r="D124" s="326">
        <v>4607111033994</v>
      </c>
      <c r="E124" s="327"/>
      <c r="F124" s="59">
        <v>0.25</v>
      </c>
      <c r="G124" s="35">
        <v>12</v>
      </c>
      <c r="H124" s="59">
        <v>3</v>
      </c>
      <c r="I124" s="59">
        <v>3.7035999999999998</v>
      </c>
      <c r="J124" s="35">
        <v>70</v>
      </c>
      <c r="K124" s="35" t="s">
        <v>80</v>
      </c>
      <c r="L124" s="35" t="s">
        <v>177</v>
      </c>
      <c r="M124" s="36" t="s">
        <v>69</v>
      </c>
      <c r="N124" s="36"/>
      <c r="O124" s="35">
        <v>180</v>
      </c>
      <c r="P124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7"/>
      <c r="V124" s="37"/>
      <c r="W124" s="38" t="s">
        <v>70</v>
      </c>
      <c r="X124" s="56">
        <v>154</v>
      </c>
      <c r="Y124" s="53">
        <f>IFERROR(IF(X124="","",X124),"")</f>
        <v>154</v>
      </c>
      <c r="Z124" s="39">
        <f>IFERROR(IF(X124="","",X124*0.01788),"")</f>
        <v>2.75352</v>
      </c>
      <c r="AA124" s="65"/>
      <c r="AB124" s="66"/>
      <c r="AC124" s="168" t="s">
        <v>147</v>
      </c>
      <c r="AG124" s="78"/>
      <c r="AJ124" s="82" t="s">
        <v>179</v>
      </c>
      <c r="AK124" s="82">
        <v>70</v>
      </c>
      <c r="BB124" s="169" t="s">
        <v>82</v>
      </c>
      <c r="BM124" s="78">
        <f>IFERROR(X124*I124,"0")</f>
        <v>570.35439999999994</v>
      </c>
      <c r="BN124" s="78">
        <f>IFERROR(Y124*I124,"0")</f>
        <v>570.35439999999994</v>
      </c>
      <c r="BO124" s="78">
        <f>IFERROR(X124/J124,"0")</f>
        <v>2.2000000000000002</v>
      </c>
      <c r="BP124" s="78">
        <f>IFERROR(Y124/J124,"0")</f>
        <v>2.2000000000000002</v>
      </c>
    </row>
    <row r="125" spans="1:68" x14ac:dyDescent="0.2">
      <c r="A125" s="346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7"/>
      <c r="P125" s="333" t="s">
        <v>73</v>
      </c>
      <c r="Q125" s="334"/>
      <c r="R125" s="334"/>
      <c r="S125" s="334"/>
      <c r="T125" s="334"/>
      <c r="U125" s="334"/>
      <c r="V125" s="335"/>
      <c r="W125" s="40" t="s">
        <v>70</v>
      </c>
      <c r="X125" s="41">
        <f>IFERROR(SUM(X123:X124),"0")</f>
        <v>308</v>
      </c>
      <c r="Y125" s="41">
        <f>IFERROR(SUM(Y123:Y124),"0")</f>
        <v>308</v>
      </c>
      <c r="Z125" s="41">
        <f>IFERROR(IF(Z123="",0,Z123),"0")+IFERROR(IF(Z124="",0,Z124),"0")</f>
        <v>5.5070399999999999</v>
      </c>
      <c r="AA125" s="64"/>
      <c r="AB125" s="64"/>
      <c r="AC125" s="64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7"/>
      <c r="P126" s="333" t="s">
        <v>73</v>
      </c>
      <c r="Q126" s="334"/>
      <c r="R126" s="334"/>
      <c r="S126" s="334"/>
      <c r="T126" s="334"/>
      <c r="U126" s="334"/>
      <c r="V126" s="335"/>
      <c r="W126" s="40" t="s">
        <v>74</v>
      </c>
      <c r="X126" s="41">
        <f>IFERROR(SUMPRODUCT(X123:X124*H123:H124),"0")</f>
        <v>924</v>
      </c>
      <c r="Y126" s="41">
        <f>IFERROR(SUMPRODUCT(Y123:Y124*H123:H124),"0")</f>
        <v>924</v>
      </c>
      <c r="Z126" s="40"/>
      <c r="AA126" s="64"/>
      <c r="AB126" s="64"/>
      <c r="AC126" s="64"/>
    </row>
    <row r="127" spans="1:68" ht="16.5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62"/>
      <c r="AB127" s="62"/>
      <c r="AC127" s="62"/>
    </row>
    <row r="128" spans="1:68" ht="14.25" customHeight="1" x14ac:dyDescent="0.25">
      <c r="A128" s="341" t="s">
        <v>129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63"/>
      <c r="AB128" s="63"/>
      <c r="AC128" s="63"/>
    </row>
    <row r="129" spans="1:68" ht="27" customHeight="1" x14ac:dyDescent="0.25">
      <c r="A129" s="60" t="s">
        <v>212</v>
      </c>
      <c r="B129" s="60" t="s">
        <v>213</v>
      </c>
      <c r="C129" s="34">
        <v>4301135549</v>
      </c>
      <c r="D129" s="326">
        <v>4607111039095</v>
      </c>
      <c r="E129" s="327"/>
      <c r="F129" s="59">
        <v>0.25</v>
      </c>
      <c r="G129" s="35">
        <v>12</v>
      </c>
      <c r="H129" s="59">
        <v>3</v>
      </c>
      <c r="I129" s="59">
        <v>3.7480000000000002</v>
      </c>
      <c r="J129" s="35">
        <v>70</v>
      </c>
      <c r="K129" s="35" t="s">
        <v>80</v>
      </c>
      <c r="L129" s="35" t="s">
        <v>68</v>
      </c>
      <c r="M129" s="36" t="s">
        <v>69</v>
      </c>
      <c r="N129" s="36"/>
      <c r="O129" s="35">
        <v>180</v>
      </c>
      <c r="P129" s="3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7"/>
      <c r="V129" s="37"/>
      <c r="W129" s="38" t="s">
        <v>70</v>
      </c>
      <c r="X129" s="56">
        <v>0</v>
      </c>
      <c r="Y129" s="53">
        <f>IFERROR(IF(X129="","",X129),"")</f>
        <v>0</v>
      </c>
      <c r="Z129" s="39">
        <f>IFERROR(IF(X129="","",X129*0.01788),"")</f>
        <v>0</v>
      </c>
      <c r="AA129" s="65"/>
      <c r="AB129" s="66"/>
      <c r="AC129" s="170" t="s">
        <v>214</v>
      </c>
      <c r="AG129" s="78"/>
      <c r="AJ129" s="82" t="s">
        <v>72</v>
      </c>
      <c r="AK129" s="82">
        <v>1</v>
      </c>
      <c r="BB129" s="171" t="s">
        <v>82</v>
      </c>
      <c r="BM129" s="78">
        <f>IFERROR(X129*I129,"0")</f>
        <v>0</v>
      </c>
      <c r="BN129" s="78">
        <f>IFERROR(Y129*I129,"0")</f>
        <v>0</v>
      </c>
      <c r="BO129" s="78">
        <f>IFERROR(X129/J129,"0")</f>
        <v>0</v>
      </c>
      <c r="BP129" s="78">
        <f>IFERROR(Y129/J129,"0")</f>
        <v>0</v>
      </c>
    </row>
    <row r="130" spans="1:68" ht="16.5" customHeight="1" x14ac:dyDescent="0.25">
      <c r="A130" s="60" t="s">
        <v>215</v>
      </c>
      <c r="B130" s="60" t="s">
        <v>216</v>
      </c>
      <c r="C130" s="34">
        <v>4301135550</v>
      </c>
      <c r="D130" s="326">
        <v>4607111034199</v>
      </c>
      <c r="E130" s="327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80</v>
      </c>
      <c r="L130" s="35" t="s">
        <v>68</v>
      </c>
      <c r="M130" s="36" t="s">
        <v>69</v>
      </c>
      <c r="N130" s="36"/>
      <c r="O130" s="35">
        <v>180</v>
      </c>
      <c r="P130" s="4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7"/>
      <c r="V130" s="37"/>
      <c r="W130" s="38" t="s">
        <v>70</v>
      </c>
      <c r="X130" s="56">
        <v>126</v>
      </c>
      <c r="Y130" s="53">
        <f>IFERROR(IF(X130="","",X130),"")</f>
        <v>126</v>
      </c>
      <c r="Z130" s="39">
        <f>IFERROR(IF(X130="","",X130*0.01788),"")</f>
        <v>2.2528800000000002</v>
      </c>
      <c r="AA130" s="65"/>
      <c r="AB130" s="66"/>
      <c r="AC130" s="172" t="s">
        <v>217</v>
      </c>
      <c r="AG130" s="78"/>
      <c r="AJ130" s="82" t="s">
        <v>72</v>
      </c>
      <c r="AK130" s="82">
        <v>1</v>
      </c>
      <c r="BB130" s="173" t="s">
        <v>82</v>
      </c>
      <c r="BM130" s="78">
        <f>IFERROR(X130*I130,"0")</f>
        <v>466.65359999999998</v>
      </c>
      <c r="BN130" s="78">
        <f>IFERROR(Y130*I130,"0")</f>
        <v>466.65359999999998</v>
      </c>
      <c r="BO130" s="78">
        <f>IFERROR(X130/J130,"0")</f>
        <v>1.8</v>
      </c>
      <c r="BP130" s="78">
        <f>IFERROR(Y130/J130,"0")</f>
        <v>1.8</v>
      </c>
    </row>
    <row r="131" spans="1:68" x14ac:dyDescent="0.2">
      <c r="A131" s="346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7"/>
      <c r="P131" s="333" t="s">
        <v>73</v>
      </c>
      <c r="Q131" s="334"/>
      <c r="R131" s="334"/>
      <c r="S131" s="334"/>
      <c r="T131" s="334"/>
      <c r="U131" s="334"/>
      <c r="V131" s="335"/>
      <c r="W131" s="40" t="s">
        <v>70</v>
      </c>
      <c r="X131" s="41">
        <f>IFERROR(SUM(X129:X130),"0")</f>
        <v>126</v>
      </c>
      <c r="Y131" s="41">
        <f>IFERROR(SUM(Y129:Y130),"0")</f>
        <v>126</v>
      </c>
      <c r="Z131" s="41">
        <f>IFERROR(IF(Z129="",0,Z129),"0")+IFERROR(IF(Z130="",0,Z130),"0")</f>
        <v>2.2528800000000002</v>
      </c>
      <c r="AA131" s="64"/>
      <c r="AB131" s="64"/>
      <c r="AC131" s="64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7"/>
      <c r="P132" s="333" t="s">
        <v>73</v>
      </c>
      <c r="Q132" s="334"/>
      <c r="R132" s="334"/>
      <c r="S132" s="334"/>
      <c r="T132" s="334"/>
      <c r="U132" s="334"/>
      <c r="V132" s="335"/>
      <c r="W132" s="40" t="s">
        <v>74</v>
      </c>
      <c r="X132" s="41">
        <f>IFERROR(SUMPRODUCT(X129:X130*H129:H130),"0")</f>
        <v>378</v>
      </c>
      <c r="Y132" s="41">
        <f>IFERROR(SUMPRODUCT(Y129:Y130*H129:H130),"0")</f>
        <v>378</v>
      </c>
      <c r="Z132" s="40"/>
      <c r="AA132" s="64"/>
      <c r="AB132" s="64"/>
      <c r="AC132" s="64"/>
    </row>
    <row r="133" spans="1:68" ht="16.5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62"/>
      <c r="AB133" s="62"/>
      <c r="AC133" s="62"/>
    </row>
    <row r="134" spans="1:68" ht="14.25" customHeight="1" x14ac:dyDescent="0.25">
      <c r="A134" s="341" t="s">
        <v>129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63"/>
      <c r="AB134" s="63"/>
      <c r="AC134" s="63"/>
    </row>
    <row r="135" spans="1:68" ht="27" customHeight="1" x14ac:dyDescent="0.25">
      <c r="A135" s="60" t="s">
        <v>219</v>
      </c>
      <c r="B135" s="60" t="s">
        <v>220</v>
      </c>
      <c r="C135" s="34">
        <v>4301135753</v>
      </c>
      <c r="D135" s="326">
        <v>4620207490914</v>
      </c>
      <c r="E135" s="327"/>
      <c r="F135" s="59">
        <v>0.2</v>
      </c>
      <c r="G135" s="35">
        <v>12</v>
      </c>
      <c r="H135" s="59">
        <v>2.4</v>
      </c>
      <c r="I135" s="59">
        <v>2.68</v>
      </c>
      <c r="J135" s="35">
        <v>70</v>
      </c>
      <c r="K135" s="35" t="s">
        <v>80</v>
      </c>
      <c r="L135" s="35" t="s">
        <v>68</v>
      </c>
      <c r="M135" s="36" t="s">
        <v>69</v>
      </c>
      <c r="N135" s="36"/>
      <c r="O135" s="35">
        <v>180</v>
      </c>
      <c r="P135" s="502" t="s">
        <v>221</v>
      </c>
      <c r="Q135" s="329"/>
      <c r="R135" s="329"/>
      <c r="S135" s="329"/>
      <c r="T135" s="330"/>
      <c r="U135" s="37"/>
      <c r="V135" s="37"/>
      <c r="W135" s="38" t="s">
        <v>70</v>
      </c>
      <c r="X135" s="56">
        <v>84</v>
      </c>
      <c r="Y135" s="53">
        <f>IFERROR(IF(X135="","",X135),"")</f>
        <v>84</v>
      </c>
      <c r="Z135" s="39">
        <f>IFERROR(IF(X135="","",X135*0.01788),"")</f>
        <v>1.5019199999999999</v>
      </c>
      <c r="AA135" s="65"/>
      <c r="AB135" s="66"/>
      <c r="AC135" s="174" t="s">
        <v>208</v>
      </c>
      <c r="AG135" s="78"/>
      <c r="AJ135" s="82" t="s">
        <v>72</v>
      </c>
      <c r="AK135" s="82">
        <v>1</v>
      </c>
      <c r="BB135" s="175" t="s">
        <v>82</v>
      </c>
      <c r="BM135" s="78">
        <f>IFERROR(X135*I135,"0")</f>
        <v>225.12</v>
      </c>
      <c r="BN135" s="78">
        <f>IFERROR(Y135*I135,"0")</f>
        <v>225.12</v>
      </c>
      <c r="BO135" s="78">
        <f>IFERROR(X135/J135,"0")</f>
        <v>1.2</v>
      </c>
      <c r="BP135" s="78">
        <f>IFERROR(Y135/J135,"0")</f>
        <v>1.2</v>
      </c>
    </row>
    <row r="136" spans="1:68" ht="27" customHeight="1" x14ac:dyDescent="0.25">
      <c r="A136" s="60" t="s">
        <v>222</v>
      </c>
      <c r="B136" s="60" t="s">
        <v>223</v>
      </c>
      <c r="C136" s="34">
        <v>4301135778</v>
      </c>
      <c r="D136" s="326">
        <v>4620207490853</v>
      </c>
      <c r="E136" s="327"/>
      <c r="F136" s="59">
        <v>0.2</v>
      </c>
      <c r="G136" s="35">
        <v>12</v>
      </c>
      <c r="H136" s="59">
        <v>2.4</v>
      </c>
      <c r="I136" s="59">
        <v>2.68</v>
      </c>
      <c r="J136" s="35">
        <v>70</v>
      </c>
      <c r="K136" s="35" t="s">
        <v>80</v>
      </c>
      <c r="L136" s="35" t="s">
        <v>68</v>
      </c>
      <c r="M136" s="36" t="s">
        <v>69</v>
      </c>
      <c r="N136" s="36"/>
      <c r="O136" s="35">
        <v>180</v>
      </c>
      <c r="P136" s="520" t="s">
        <v>224</v>
      </c>
      <c r="Q136" s="329"/>
      <c r="R136" s="329"/>
      <c r="S136" s="329"/>
      <c r="T136" s="330"/>
      <c r="U136" s="37"/>
      <c r="V136" s="37"/>
      <c r="W136" s="38" t="s">
        <v>70</v>
      </c>
      <c r="X136" s="56">
        <v>0</v>
      </c>
      <c r="Y136" s="53">
        <f>IFERROR(IF(X136="","",X136),"")</f>
        <v>0</v>
      </c>
      <c r="Z136" s="39">
        <f>IFERROR(IF(X136="","",X136*0.01788),"")</f>
        <v>0</v>
      </c>
      <c r="AA136" s="65"/>
      <c r="AB136" s="66"/>
      <c r="AC136" s="176" t="s">
        <v>208</v>
      </c>
      <c r="AG136" s="78"/>
      <c r="AJ136" s="82" t="s">
        <v>72</v>
      </c>
      <c r="AK136" s="82">
        <v>1</v>
      </c>
      <c r="BB136" s="177" t="s">
        <v>82</v>
      </c>
      <c r="BM136" s="78">
        <f>IFERROR(X136*I136,"0")</f>
        <v>0</v>
      </c>
      <c r="BN136" s="78">
        <f>IFERROR(Y136*I136,"0")</f>
        <v>0</v>
      </c>
      <c r="BO136" s="78">
        <f>IFERROR(X136/J136,"0")</f>
        <v>0</v>
      </c>
      <c r="BP136" s="78">
        <f>IFERROR(Y136/J136,"0")</f>
        <v>0</v>
      </c>
    </row>
    <row r="137" spans="1:68" x14ac:dyDescent="0.2">
      <c r="A137" s="34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7"/>
      <c r="P137" s="333" t="s">
        <v>73</v>
      </c>
      <c r="Q137" s="334"/>
      <c r="R137" s="334"/>
      <c r="S137" s="334"/>
      <c r="T137" s="334"/>
      <c r="U137" s="334"/>
      <c r="V137" s="335"/>
      <c r="W137" s="40" t="s">
        <v>70</v>
      </c>
      <c r="X137" s="41">
        <f>IFERROR(SUM(X135:X136),"0")</f>
        <v>84</v>
      </c>
      <c r="Y137" s="41">
        <f>IFERROR(SUM(Y135:Y136),"0")</f>
        <v>84</v>
      </c>
      <c r="Z137" s="41">
        <f>IFERROR(IF(Z135="",0,Z135),"0")+IFERROR(IF(Z136="",0,Z136),"0")</f>
        <v>1.5019199999999999</v>
      </c>
      <c r="AA137" s="64"/>
      <c r="AB137" s="64"/>
      <c r="AC137" s="64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7"/>
      <c r="P138" s="333" t="s">
        <v>73</v>
      </c>
      <c r="Q138" s="334"/>
      <c r="R138" s="334"/>
      <c r="S138" s="334"/>
      <c r="T138" s="334"/>
      <c r="U138" s="334"/>
      <c r="V138" s="335"/>
      <c r="W138" s="40" t="s">
        <v>74</v>
      </c>
      <c r="X138" s="41">
        <f>IFERROR(SUMPRODUCT(X135:X136*H135:H136),"0")</f>
        <v>201.6</v>
      </c>
      <c r="Y138" s="41">
        <f>IFERROR(SUMPRODUCT(Y135:Y136*H135:H136),"0")</f>
        <v>201.6</v>
      </c>
      <c r="Z138" s="40"/>
      <c r="AA138" s="64"/>
      <c r="AB138" s="64"/>
      <c r="AC138" s="64"/>
    </row>
    <row r="139" spans="1:68" ht="16.5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62"/>
      <c r="AB139" s="62"/>
      <c r="AC139" s="62"/>
    </row>
    <row r="140" spans="1:68" ht="14.25" customHeight="1" x14ac:dyDescent="0.25">
      <c r="A140" s="341" t="s">
        <v>129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63"/>
      <c r="AB140" s="63"/>
      <c r="AC140" s="63"/>
    </row>
    <row r="141" spans="1:68" ht="27" customHeight="1" x14ac:dyDescent="0.25">
      <c r="A141" s="60" t="s">
        <v>226</v>
      </c>
      <c r="B141" s="60" t="s">
        <v>227</v>
      </c>
      <c r="C141" s="34">
        <v>4301135570</v>
      </c>
      <c r="D141" s="326">
        <v>4607111035806</v>
      </c>
      <c r="E141" s="327"/>
      <c r="F141" s="59">
        <v>0.25</v>
      </c>
      <c r="G141" s="35">
        <v>12</v>
      </c>
      <c r="H141" s="59">
        <v>3</v>
      </c>
      <c r="I141" s="59">
        <v>3.7035999999999998</v>
      </c>
      <c r="J141" s="35">
        <v>70</v>
      </c>
      <c r="K141" s="35" t="s">
        <v>80</v>
      </c>
      <c r="L141" s="35" t="s">
        <v>68</v>
      </c>
      <c r="M141" s="36" t="s">
        <v>69</v>
      </c>
      <c r="N141" s="36"/>
      <c r="O141" s="35">
        <v>180</v>
      </c>
      <c r="P141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7"/>
      <c r="V141" s="37"/>
      <c r="W141" s="38" t="s">
        <v>70</v>
      </c>
      <c r="X141" s="56">
        <v>84</v>
      </c>
      <c r="Y141" s="53">
        <f>IFERROR(IF(X141="","",X141),"")</f>
        <v>84</v>
      </c>
      <c r="Z141" s="39">
        <f>IFERROR(IF(X141="","",X141*0.01788),"")</f>
        <v>1.5019199999999999</v>
      </c>
      <c r="AA141" s="65"/>
      <c r="AB141" s="66"/>
      <c r="AC141" s="178" t="s">
        <v>228</v>
      </c>
      <c r="AG141" s="78"/>
      <c r="AJ141" s="82" t="s">
        <v>72</v>
      </c>
      <c r="AK141" s="82">
        <v>1</v>
      </c>
      <c r="BB141" s="179" t="s">
        <v>82</v>
      </c>
      <c r="BM141" s="78">
        <f>IFERROR(X141*I141,"0")</f>
        <v>311.10239999999999</v>
      </c>
      <c r="BN141" s="78">
        <f>IFERROR(Y141*I141,"0")</f>
        <v>311.10239999999999</v>
      </c>
      <c r="BO141" s="78">
        <f>IFERROR(X141/J141,"0")</f>
        <v>1.2</v>
      </c>
      <c r="BP141" s="78">
        <f>IFERROR(Y141/J141,"0")</f>
        <v>1.2</v>
      </c>
    </row>
    <row r="142" spans="1:68" x14ac:dyDescent="0.2">
      <c r="A142" s="346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7"/>
      <c r="P142" s="333" t="s">
        <v>73</v>
      </c>
      <c r="Q142" s="334"/>
      <c r="R142" s="334"/>
      <c r="S142" s="334"/>
      <c r="T142" s="334"/>
      <c r="U142" s="334"/>
      <c r="V142" s="335"/>
      <c r="W142" s="40" t="s">
        <v>70</v>
      </c>
      <c r="X142" s="41">
        <f>IFERROR(SUM(X141:X141),"0")</f>
        <v>84</v>
      </c>
      <c r="Y142" s="41">
        <f>IFERROR(SUM(Y141:Y141),"0")</f>
        <v>84</v>
      </c>
      <c r="Z142" s="41">
        <f>IFERROR(IF(Z141="",0,Z141),"0")</f>
        <v>1.5019199999999999</v>
      </c>
      <c r="AA142" s="64"/>
      <c r="AB142" s="64"/>
      <c r="AC142" s="64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7"/>
      <c r="P143" s="333" t="s">
        <v>73</v>
      </c>
      <c r="Q143" s="334"/>
      <c r="R143" s="334"/>
      <c r="S143" s="334"/>
      <c r="T143" s="334"/>
      <c r="U143" s="334"/>
      <c r="V143" s="335"/>
      <c r="W143" s="40" t="s">
        <v>74</v>
      </c>
      <c r="X143" s="41">
        <f>IFERROR(SUMPRODUCT(X141:X141*H141:H141),"0")</f>
        <v>252</v>
      </c>
      <c r="Y143" s="41">
        <f>IFERROR(SUMPRODUCT(Y141:Y141*H141:H141),"0")</f>
        <v>252</v>
      </c>
      <c r="Z143" s="40"/>
      <c r="AA143" s="64"/>
      <c r="AB143" s="64"/>
      <c r="AC143" s="64"/>
    </row>
    <row r="144" spans="1:68" ht="16.5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62"/>
      <c r="AB144" s="62"/>
      <c r="AC144" s="62"/>
    </row>
    <row r="145" spans="1:68" ht="14.25" customHeight="1" x14ac:dyDescent="0.25">
      <c r="A145" s="341" t="s">
        <v>129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63"/>
      <c r="AB145" s="63"/>
      <c r="AC145" s="63"/>
    </row>
    <row r="146" spans="1:68" ht="16.5" customHeight="1" x14ac:dyDescent="0.25">
      <c r="A146" s="60" t="s">
        <v>230</v>
      </c>
      <c r="B146" s="60" t="s">
        <v>231</v>
      </c>
      <c r="C146" s="34">
        <v>4301135607</v>
      </c>
      <c r="D146" s="326">
        <v>4607111039613</v>
      </c>
      <c r="E146" s="327"/>
      <c r="F146" s="59">
        <v>0.09</v>
      </c>
      <c r="G146" s="35">
        <v>30</v>
      </c>
      <c r="H146" s="59">
        <v>2.7</v>
      </c>
      <c r="I146" s="59">
        <v>3.09</v>
      </c>
      <c r="J146" s="35">
        <v>126</v>
      </c>
      <c r="K146" s="35" t="s">
        <v>80</v>
      </c>
      <c r="L146" s="35" t="s">
        <v>68</v>
      </c>
      <c r="M146" s="36" t="s">
        <v>69</v>
      </c>
      <c r="N146" s="36"/>
      <c r="O146" s="35">
        <v>180</v>
      </c>
      <c r="P146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7"/>
      <c r="V146" s="37"/>
      <c r="W146" s="38" t="s">
        <v>70</v>
      </c>
      <c r="X146" s="56">
        <v>0</v>
      </c>
      <c r="Y146" s="53">
        <f>IFERROR(IF(X146="","",X146),"")</f>
        <v>0</v>
      </c>
      <c r="Z146" s="39">
        <f>IFERROR(IF(X146="","",X146*0.00936),"")</f>
        <v>0</v>
      </c>
      <c r="AA146" s="65"/>
      <c r="AB146" s="66"/>
      <c r="AC146" s="180" t="s">
        <v>214</v>
      </c>
      <c r="AG146" s="78"/>
      <c r="AJ146" s="82" t="s">
        <v>72</v>
      </c>
      <c r="AK146" s="82">
        <v>1</v>
      </c>
      <c r="BB146" s="181" t="s">
        <v>82</v>
      </c>
      <c r="BM146" s="78">
        <f>IFERROR(X146*I146,"0")</f>
        <v>0</v>
      </c>
      <c r="BN146" s="78">
        <f>IFERROR(Y146*I146,"0")</f>
        <v>0</v>
      </c>
      <c r="BO146" s="78">
        <f>IFERROR(X146/J146,"0")</f>
        <v>0</v>
      </c>
      <c r="BP146" s="78">
        <f>IFERROR(Y146/J146,"0")</f>
        <v>0</v>
      </c>
    </row>
    <row r="147" spans="1:68" x14ac:dyDescent="0.2">
      <c r="A147" s="346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7"/>
      <c r="P147" s="333" t="s">
        <v>73</v>
      </c>
      <c r="Q147" s="334"/>
      <c r="R147" s="334"/>
      <c r="S147" s="334"/>
      <c r="T147" s="334"/>
      <c r="U147" s="334"/>
      <c r="V147" s="335"/>
      <c r="W147" s="40" t="s">
        <v>70</v>
      </c>
      <c r="X147" s="41">
        <f>IFERROR(SUM(X146:X146),"0")</f>
        <v>0</v>
      </c>
      <c r="Y147" s="41">
        <f>IFERROR(SUM(Y146:Y146),"0")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7"/>
      <c r="P148" s="333" t="s">
        <v>73</v>
      </c>
      <c r="Q148" s="334"/>
      <c r="R148" s="334"/>
      <c r="S148" s="334"/>
      <c r="T148" s="334"/>
      <c r="U148" s="334"/>
      <c r="V148" s="335"/>
      <c r="W148" s="40" t="s">
        <v>74</v>
      </c>
      <c r="X148" s="41">
        <f>IFERROR(SUMPRODUCT(X146:X146*H146:H146),"0")</f>
        <v>0</v>
      </c>
      <c r="Y148" s="41">
        <f>IFERROR(SUMPRODUCT(Y146:Y146*H146:H146),"0")</f>
        <v>0</v>
      </c>
      <c r="Z148" s="40"/>
      <c r="AA148" s="64"/>
      <c r="AB148" s="64"/>
      <c r="AC148" s="64"/>
    </row>
    <row r="149" spans="1:68" ht="16.5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62"/>
      <c r="AB149" s="62"/>
      <c r="AC149" s="62"/>
    </row>
    <row r="150" spans="1:68" ht="14.25" customHeight="1" x14ac:dyDescent="0.25">
      <c r="A150" s="341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63"/>
      <c r="AB150" s="63"/>
      <c r="AC150" s="63"/>
    </row>
    <row r="151" spans="1:68" ht="27" customHeight="1" x14ac:dyDescent="0.25">
      <c r="A151" s="60" t="s">
        <v>234</v>
      </c>
      <c r="B151" s="60" t="s">
        <v>235</v>
      </c>
      <c r="C151" s="34">
        <v>4301135540</v>
      </c>
      <c r="D151" s="326">
        <v>4607111035646</v>
      </c>
      <c r="E151" s="327"/>
      <c r="F151" s="59">
        <v>0.2</v>
      </c>
      <c r="G151" s="35">
        <v>8</v>
      </c>
      <c r="H151" s="59">
        <v>1.6</v>
      </c>
      <c r="I151" s="59">
        <v>2.12</v>
      </c>
      <c r="J151" s="35">
        <v>72</v>
      </c>
      <c r="K151" s="35" t="s">
        <v>236</v>
      </c>
      <c r="L151" s="35" t="s">
        <v>68</v>
      </c>
      <c r="M151" s="36" t="s">
        <v>69</v>
      </c>
      <c r="N151" s="36"/>
      <c r="O151" s="35">
        <v>180</v>
      </c>
      <c r="P151" s="5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7"/>
      <c r="V151" s="37"/>
      <c r="W151" s="38" t="s">
        <v>70</v>
      </c>
      <c r="X151" s="56">
        <v>0</v>
      </c>
      <c r="Y151" s="53">
        <f>IFERROR(IF(X151="","",X151),"")</f>
        <v>0</v>
      </c>
      <c r="Z151" s="39">
        <f>IFERROR(IF(X151="","",X151*0.01157),"")</f>
        <v>0</v>
      </c>
      <c r="AA151" s="65"/>
      <c r="AB151" s="66"/>
      <c r="AC151" s="182" t="s">
        <v>237</v>
      </c>
      <c r="AG151" s="78"/>
      <c r="AJ151" s="82" t="s">
        <v>72</v>
      </c>
      <c r="AK151" s="82">
        <v>1</v>
      </c>
      <c r="BB151" s="183" t="s">
        <v>82</v>
      </c>
      <c r="BM151" s="78">
        <f>IFERROR(X151*I151,"0")</f>
        <v>0</v>
      </c>
      <c r="BN151" s="78">
        <f>IFERROR(Y151*I151,"0")</f>
        <v>0</v>
      </c>
      <c r="BO151" s="78">
        <f>IFERROR(X151/J151,"0")</f>
        <v>0</v>
      </c>
      <c r="BP151" s="78">
        <f>IFERROR(Y151/J151,"0")</f>
        <v>0</v>
      </c>
    </row>
    <row r="152" spans="1:68" x14ac:dyDescent="0.2">
      <c r="A152" s="346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7"/>
      <c r="P152" s="333" t="s">
        <v>73</v>
      </c>
      <c r="Q152" s="334"/>
      <c r="R152" s="334"/>
      <c r="S152" s="334"/>
      <c r="T152" s="334"/>
      <c r="U152" s="334"/>
      <c r="V152" s="335"/>
      <c r="W152" s="40" t="s">
        <v>70</v>
      </c>
      <c r="X152" s="41">
        <f>IFERROR(SUM(X151:X151),"0")</f>
        <v>0</v>
      </c>
      <c r="Y152" s="41">
        <f>IFERROR(SUM(Y151:Y151),"0")</f>
        <v>0</v>
      </c>
      <c r="Z152" s="41">
        <f>IFERROR(IF(Z151="",0,Z151),"0")</f>
        <v>0</v>
      </c>
      <c r="AA152" s="64"/>
      <c r="AB152" s="64"/>
      <c r="AC152" s="64"/>
    </row>
    <row r="153" spans="1:68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7"/>
      <c r="P153" s="333" t="s">
        <v>73</v>
      </c>
      <c r="Q153" s="334"/>
      <c r="R153" s="334"/>
      <c r="S153" s="334"/>
      <c r="T153" s="334"/>
      <c r="U153" s="334"/>
      <c r="V153" s="335"/>
      <c r="W153" s="40" t="s">
        <v>74</v>
      </c>
      <c r="X153" s="41">
        <f>IFERROR(SUMPRODUCT(X151:X151*H151:H151),"0")</f>
        <v>0</v>
      </c>
      <c r="Y153" s="41">
        <f>IFERROR(SUMPRODUCT(Y151:Y151*H151:H151),"0")</f>
        <v>0</v>
      </c>
      <c r="Z153" s="40"/>
      <c r="AA153" s="64"/>
      <c r="AB153" s="64"/>
      <c r="AC153" s="64"/>
    </row>
    <row r="154" spans="1:68" ht="16.5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62"/>
      <c r="AB154" s="62"/>
      <c r="AC154" s="62"/>
    </row>
    <row r="155" spans="1:68" ht="14.25" customHeight="1" x14ac:dyDescent="0.25">
      <c r="A155" s="341" t="s">
        <v>129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63"/>
      <c r="AB155" s="63"/>
      <c r="AC155" s="63"/>
    </row>
    <row r="156" spans="1:68" ht="27" customHeight="1" x14ac:dyDescent="0.25">
      <c r="A156" s="60" t="s">
        <v>239</v>
      </c>
      <c r="B156" s="60" t="s">
        <v>240</v>
      </c>
      <c r="C156" s="34">
        <v>4301135591</v>
      </c>
      <c r="D156" s="326">
        <v>4607111036568</v>
      </c>
      <c r="E156" s="327"/>
      <c r="F156" s="59">
        <v>0.28000000000000003</v>
      </c>
      <c r="G156" s="35">
        <v>6</v>
      </c>
      <c r="H156" s="59">
        <v>1.68</v>
      </c>
      <c r="I156" s="59">
        <v>2.1017999999999999</v>
      </c>
      <c r="J156" s="35">
        <v>140</v>
      </c>
      <c r="K156" s="35" t="s">
        <v>80</v>
      </c>
      <c r="L156" s="35" t="s">
        <v>68</v>
      </c>
      <c r="M156" s="36" t="s">
        <v>69</v>
      </c>
      <c r="N156" s="36"/>
      <c r="O156" s="35">
        <v>180</v>
      </c>
      <c r="P156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7"/>
      <c r="V156" s="37"/>
      <c r="W156" s="38" t="s">
        <v>70</v>
      </c>
      <c r="X156" s="56">
        <v>0</v>
      </c>
      <c r="Y156" s="53">
        <f>IFERROR(IF(X156="","",X156),"")</f>
        <v>0</v>
      </c>
      <c r="Z156" s="39">
        <f>IFERROR(IF(X156="","",X156*0.00941),"")</f>
        <v>0</v>
      </c>
      <c r="AA156" s="65"/>
      <c r="AB156" s="66"/>
      <c r="AC156" s="184" t="s">
        <v>241</v>
      </c>
      <c r="AG156" s="78"/>
      <c r="AJ156" s="82" t="s">
        <v>72</v>
      </c>
      <c r="AK156" s="82">
        <v>1</v>
      </c>
      <c r="BB156" s="185" t="s">
        <v>82</v>
      </c>
      <c r="BM156" s="78">
        <f>IFERROR(X156*I156,"0")</f>
        <v>0</v>
      </c>
      <c r="BN156" s="78">
        <f>IFERROR(Y156*I156,"0")</f>
        <v>0</v>
      </c>
      <c r="BO156" s="78">
        <f>IFERROR(X156/J156,"0")</f>
        <v>0</v>
      </c>
      <c r="BP156" s="78">
        <f>IFERROR(Y156/J156,"0")</f>
        <v>0</v>
      </c>
    </row>
    <row r="157" spans="1:68" x14ac:dyDescent="0.2">
      <c r="A157" s="346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7"/>
      <c r="P157" s="333" t="s">
        <v>73</v>
      </c>
      <c r="Q157" s="334"/>
      <c r="R157" s="334"/>
      <c r="S157" s="334"/>
      <c r="T157" s="334"/>
      <c r="U157" s="334"/>
      <c r="V157" s="335"/>
      <c r="W157" s="40" t="s">
        <v>70</v>
      </c>
      <c r="X157" s="41">
        <f>IFERROR(SUM(X156:X156),"0")</f>
        <v>0</v>
      </c>
      <c r="Y157" s="41">
        <f>IFERROR(SUM(Y156:Y156),"0")</f>
        <v>0</v>
      </c>
      <c r="Z157" s="41">
        <f>IFERROR(IF(Z156="",0,Z156),"0")</f>
        <v>0</v>
      </c>
      <c r="AA157" s="64"/>
      <c r="AB157" s="64"/>
      <c r="AC157" s="64"/>
    </row>
    <row r="158" spans="1:68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7"/>
      <c r="P158" s="333" t="s">
        <v>73</v>
      </c>
      <c r="Q158" s="334"/>
      <c r="R158" s="334"/>
      <c r="S158" s="334"/>
      <c r="T158" s="334"/>
      <c r="U158" s="334"/>
      <c r="V158" s="335"/>
      <c r="W158" s="40" t="s">
        <v>74</v>
      </c>
      <c r="X158" s="41">
        <f>IFERROR(SUMPRODUCT(X156:X156*H156:H156),"0")</f>
        <v>0</v>
      </c>
      <c r="Y158" s="41">
        <f>IFERROR(SUMPRODUCT(Y156:Y156*H156:H156),"0")</f>
        <v>0</v>
      </c>
      <c r="Z158" s="40"/>
      <c r="AA158" s="64"/>
      <c r="AB158" s="64"/>
      <c r="AC158" s="64"/>
    </row>
    <row r="159" spans="1:68" ht="27.75" customHeight="1" x14ac:dyDescent="0.2">
      <c r="A159" s="395" t="s">
        <v>242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52"/>
      <c r="AB159" s="52"/>
      <c r="AC159" s="52"/>
    </row>
    <row r="160" spans="1:68" ht="16.5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62"/>
      <c r="AB160" s="62"/>
      <c r="AC160" s="62"/>
    </row>
    <row r="161" spans="1:68" ht="14.25" customHeight="1" x14ac:dyDescent="0.25">
      <c r="A161" s="341" t="s">
        <v>129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63"/>
      <c r="AB161" s="63"/>
      <c r="AC161" s="63"/>
    </row>
    <row r="162" spans="1:68" ht="27" customHeight="1" x14ac:dyDescent="0.25">
      <c r="A162" s="60" t="s">
        <v>244</v>
      </c>
      <c r="B162" s="60" t="s">
        <v>245</v>
      </c>
      <c r="C162" s="34">
        <v>4301135548</v>
      </c>
      <c r="D162" s="326">
        <v>4607111039057</v>
      </c>
      <c r="E162" s="327"/>
      <c r="F162" s="59">
        <v>1.8</v>
      </c>
      <c r="G162" s="35">
        <v>1</v>
      </c>
      <c r="H162" s="59">
        <v>1.8</v>
      </c>
      <c r="I162" s="59">
        <v>1.9</v>
      </c>
      <c r="J162" s="35">
        <v>234</v>
      </c>
      <c r="K162" s="35" t="s">
        <v>140</v>
      </c>
      <c r="L162" s="35" t="s">
        <v>68</v>
      </c>
      <c r="M162" s="36" t="s">
        <v>69</v>
      </c>
      <c r="N162" s="36"/>
      <c r="O162" s="35">
        <v>180</v>
      </c>
      <c r="P162" s="475" t="s">
        <v>246</v>
      </c>
      <c r="Q162" s="329"/>
      <c r="R162" s="329"/>
      <c r="S162" s="329"/>
      <c r="T162" s="330"/>
      <c r="U162" s="37"/>
      <c r="V162" s="37"/>
      <c r="W162" s="38" t="s">
        <v>70</v>
      </c>
      <c r="X162" s="56">
        <v>0</v>
      </c>
      <c r="Y162" s="53">
        <f>IFERROR(IF(X162="","",X162),"")</f>
        <v>0</v>
      </c>
      <c r="Z162" s="39">
        <f>IFERROR(IF(X162="","",X162*0.00502),"")</f>
        <v>0</v>
      </c>
      <c r="AA162" s="65"/>
      <c r="AB162" s="66"/>
      <c r="AC162" s="186" t="s">
        <v>214</v>
      </c>
      <c r="AG162" s="78"/>
      <c r="AJ162" s="82" t="s">
        <v>72</v>
      </c>
      <c r="AK162" s="82">
        <v>1</v>
      </c>
      <c r="BB162" s="187" t="s">
        <v>82</v>
      </c>
      <c r="BM162" s="78">
        <f>IFERROR(X162*I162,"0")</f>
        <v>0</v>
      </c>
      <c r="BN162" s="78">
        <f>IFERROR(Y162*I162,"0")</f>
        <v>0</v>
      </c>
      <c r="BO162" s="78">
        <f>IFERROR(X162/J162,"0")</f>
        <v>0</v>
      </c>
      <c r="BP162" s="78">
        <f>IFERROR(Y162/J162,"0")</f>
        <v>0</v>
      </c>
    </row>
    <row r="163" spans="1:68" x14ac:dyDescent="0.2">
      <c r="A163" s="346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7"/>
      <c r="P163" s="333" t="s">
        <v>73</v>
      </c>
      <c r="Q163" s="334"/>
      <c r="R163" s="334"/>
      <c r="S163" s="334"/>
      <c r="T163" s="334"/>
      <c r="U163" s="334"/>
      <c r="V163" s="335"/>
      <c r="W163" s="40" t="s">
        <v>70</v>
      </c>
      <c r="X163" s="41">
        <f>IFERROR(SUM(X162:X162),"0")</f>
        <v>0</v>
      </c>
      <c r="Y163" s="41">
        <f>IFERROR(SUM(Y162:Y162),"0")</f>
        <v>0</v>
      </c>
      <c r="Z163" s="41">
        <f>IFERROR(IF(Z162="",0,Z162),"0")</f>
        <v>0</v>
      </c>
      <c r="AA163" s="64"/>
      <c r="AB163" s="64"/>
      <c r="AC163" s="64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7"/>
      <c r="P164" s="333" t="s">
        <v>73</v>
      </c>
      <c r="Q164" s="334"/>
      <c r="R164" s="334"/>
      <c r="S164" s="334"/>
      <c r="T164" s="334"/>
      <c r="U164" s="334"/>
      <c r="V164" s="335"/>
      <c r="W164" s="40" t="s">
        <v>74</v>
      </c>
      <c r="X164" s="41">
        <f>IFERROR(SUMPRODUCT(X162:X162*H162:H162),"0")</f>
        <v>0</v>
      </c>
      <c r="Y164" s="41">
        <f>IFERROR(SUMPRODUCT(Y162:Y162*H162:H162),"0")</f>
        <v>0</v>
      </c>
      <c r="Z164" s="40"/>
      <c r="AA164" s="64"/>
      <c r="AB164" s="64"/>
      <c r="AC164" s="64"/>
    </row>
    <row r="165" spans="1:68" ht="16.5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62"/>
      <c r="AB165" s="62"/>
      <c r="AC165" s="62"/>
    </row>
    <row r="166" spans="1:68" ht="14.25" customHeight="1" x14ac:dyDescent="0.25">
      <c r="A166" s="341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63"/>
      <c r="AB166" s="63"/>
      <c r="AC166" s="63"/>
    </row>
    <row r="167" spans="1:68" ht="16.5" customHeight="1" x14ac:dyDescent="0.25">
      <c r="A167" s="60" t="s">
        <v>248</v>
      </c>
      <c r="B167" s="60" t="s">
        <v>249</v>
      </c>
      <c r="C167" s="34">
        <v>4301071062</v>
      </c>
      <c r="D167" s="326">
        <v>4607111036384</v>
      </c>
      <c r="E167" s="327"/>
      <c r="F167" s="59">
        <v>5</v>
      </c>
      <c r="G167" s="35">
        <v>1</v>
      </c>
      <c r="H167" s="59">
        <v>5</v>
      </c>
      <c r="I167" s="59">
        <v>5.2106000000000003</v>
      </c>
      <c r="J167" s="35">
        <v>144</v>
      </c>
      <c r="K167" s="35" t="s">
        <v>67</v>
      </c>
      <c r="L167" s="35" t="s">
        <v>68</v>
      </c>
      <c r="M167" s="36" t="s">
        <v>69</v>
      </c>
      <c r="N167" s="36"/>
      <c r="O167" s="35">
        <v>180</v>
      </c>
      <c r="P167" s="402" t="s">
        <v>250</v>
      </c>
      <c r="Q167" s="329"/>
      <c r="R167" s="329"/>
      <c r="S167" s="329"/>
      <c r="T167" s="330"/>
      <c r="U167" s="37"/>
      <c r="V167" s="37"/>
      <c r="W167" s="38" t="s">
        <v>70</v>
      </c>
      <c r="X167" s="56">
        <v>0</v>
      </c>
      <c r="Y167" s="53">
        <f>IFERROR(IF(X167="","",X167),"")</f>
        <v>0</v>
      </c>
      <c r="Z167" s="39">
        <f>IFERROR(IF(X167="","",X167*0.00866),"")</f>
        <v>0</v>
      </c>
      <c r="AA167" s="65"/>
      <c r="AB167" s="66"/>
      <c r="AC167" s="188" t="s">
        <v>251</v>
      </c>
      <c r="AG167" s="78"/>
      <c r="AJ167" s="82" t="s">
        <v>72</v>
      </c>
      <c r="AK167" s="82">
        <v>1</v>
      </c>
      <c r="BB167" s="189" t="s">
        <v>1</v>
      </c>
      <c r="BM167" s="78">
        <f>IFERROR(X167*I167,"0")</f>
        <v>0</v>
      </c>
      <c r="BN167" s="78">
        <f>IFERROR(Y167*I167,"0")</f>
        <v>0</v>
      </c>
      <c r="BO167" s="78">
        <f>IFERROR(X167/J167,"0")</f>
        <v>0</v>
      </c>
      <c r="BP167" s="78">
        <f>IFERROR(Y167/J167,"0")</f>
        <v>0</v>
      </c>
    </row>
    <row r="168" spans="1:68" ht="16.5" customHeight="1" x14ac:dyDescent="0.25">
      <c r="A168" s="60" t="s">
        <v>252</v>
      </c>
      <c r="B168" s="60" t="s">
        <v>253</v>
      </c>
      <c r="C168" s="34">
        <v>4301071056</v>
      </c>
      <c r="D168" s="326">
        <v>4640242180250</v>
      </c>
      <c r="E168" s="327"/>
      <c r="F168" s="59">
        <v>5</v>
      </c>
      <c r="G168" s="35">
        <v>1</v>
      </c>
      <c r="H168" s="59">
        <v>5</v>
      </c>
      <c r="I168" s="59">
        <v>5.2131999999999996</v>
      </c>
      <c r="J168" s="35">
        <v>144</v>
      </c>
      <c r="K168" s="35" t="s">
        <v>67</v>
      </c>
      <c r="L168" s="35" t="s">
        <v>68</v>
      </c>
      <c r="M168" s="36" t="s">
        <v>69</v>
      </c>
      <c r="N168" s="36"/>
      <c r="O168" s="35">
        <v>180</v>
      </c>
      <c r="P168" s="378" t="s">
        <v>254</v>
      </c>
      <c r="Q168" s="329"/>
      <c r="R168" s="329"/>
      <c r="S168" s="329"/>
      <c r="T168" s="330"/>
      <c r="U168" s="37"/>
      <c r="V168" s="37"/>
      <c r="W168" s="38" t="s">
        <v>70</v>
      </c>
      <c r="X168" s="56">
        <v>0</v>
      </c>
      <c r="Y168" s="53">
        <f>IFERROR(IF(X168="","",X168),"")</f>
        <v>0</v>
      </c>
      <c r="Z168" s="39">
        <f>IFERROR(IF(X168="","",X168*0.00866),"")</f>
        <v>0</v>
      </c>
      <c r="AA168" s="65"/>
      <c r="AB168" s="66"/>
      <c r="AC168" s="190" t="s">
        <v>255</v>
      </c>
      <c r="AG168" s="78"/>
      <c r="AJ168" s="82" t="s">
        <v>72</v>
      </c>
      <c r="AK168" s="82">
        <v>1</v>
      </c>
      <c r="BB168" s="191" t="s">
        <v>1</v>
      </c>
      <c r="BM168" s="78">
        <f>IFERROR(X168*I168,"0")</f>
        <v>0</v>
      </c>
      <c r="BN168" s="78">
        <f>IFERROR(Y168*I168,"0")</f>
        <v>0</v>
      </c>
      <c r="BO168" s="78">
        <f>IFERROR(X168/J168,"0")</f>
        <v>0</v>
      </c>
      <c r="BP168" s="78">
        <f>IFERROR(Y168/J168,"0")</f>
        <v>0</v>
      </c>
    </row>
    <row r="169" spans="1:68" ht="27" customHeight="1" x14ac:dyDescent="0.25">
      <c r="A169" s="60" t="s">
        <v>256</v>
      </c>
      <c r="B169" s="60" t="s">
        <v>257</v>
      </c>
      <c r="C169" s="34">
        <v>4301071050</v>
      </c>
      <c r="D169" s="326">
        <v>4607111036216</v>
      </c>
      <c r="E169" s="327"/>
      <c r="F169" s="59">
        <v>5</v>
      </c>
      <c r="G169" s="35">
        <v>1</v>
      </c>
      <c r="H169" s="59">
        <v>5</v>
      </c>
      <c r="I169" s="59">
        <v>5.2131999999999996</v>
      </c>
      <c r="J169" s="35">
        <v>144</v>
      </c>
      <c r="K169" s="35" t="s">
        <v>67</v>
      </c>
      <c r="L169" s="35" t="s">
        <v>108</v>
      </c>
      <c r="M169" s="36" t="s">
        <v>69</v>
      </c>
      <c r="N169" s="36"/>
      <c r="O169" s="35">
        <v>180</v>
      </c>
      <c r="P169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7"/>
      <c r="V169" s="37"/>
      <c r="W169" s="38" t="s">
        <v>70</v>
      </c>
      <c r="X169" s="56">
        <v>0</v>
      </c>
      <c r="Y169" s="53">
        <f>IFERROR(IF(X169="","",X169),"")</f>
        <v>0</v>
      </c>
      <c r="Z169" s="39">
        <f>IFERROR(IF(X169="","",X169*0.00866),"")</f>
        <v>0</v>
      </c>
      <c r="AA169" s="65"/>
      <c r="AB169" s="66"/>
      <c r="AC169" s="192" t="s">
        <v>258</v>
      </c>
      <c r="AG169" s="78"/>
      <c r="AJ169" s="82" t="s">
        <v>109</v>
      </c>
      <c r="AK169" s="82">
        <v>12</v>
      </c>
      <c r="BB169" s="193" t="s">
        <v>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ht="27" customHeight="1" x14ac:dyDescent="0.25">
      <c r="A170" s="60" t="s">
        <v>259</v>
      </c>
      <c r="B170" s="60" t="s">
        <v>260</v>
      </c>
      <c r="C170" s="34">
        <v>4301071061</v>
      </c>
      <c r="D170" s="326">
        <v>4607111036278</v>
      </c>
      <c r="E170" s="327"/>
      <c r="F170" s="59">
        <v>5</v>
      </c>
      <c r="G170" s="35">
        <v>1</v>
      </c>
      <c r="H170" s="59">
        <v>5</v>
      </c>
      <c r="I170" s="59">
        <v>5.2405999999999997</v>
      </c>
      <c r="J170" s="35">
        <v>84</v>
      </c>
      <c r="K170" s="35" t="s">
        <v>67</v>
      </c>
      <c r="L170" s="35" t="s">
        <v>68</v>
      </c>
      <c r="M170" s="36" t="s">
        <v>69</v>
      </c>
      <c r="N170" s="36"/>
      <c r="O170" s="35">
        <v>180</v>
      </c>
      <c r="P170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7"/>
      <c r="V170" s="37"/>
      <c r="W170" s="38" t="s">
        <v>70</v>
      </c>
      <c r="X170" s="56">
        <v>0</v>
      </c>
      <c r="Y170" s="53">
        <f>IFERROR(IF(X170="","",X170),"")</f>
        <v>0</v>
      </c>
      <c r="Z170" s="39">
        <f>IFERROR(IF(X170="","",X170*0.0155),"")</f>
        <v>0</v>
      </c>
      <c r="AA170" s="65"/>
      <c r="AB170" s="66"/>
      <c r="AC170" s="194" t="s">
        <v>261</v>
      </c>
      <c r="AG170" s="78"/>
      <c r="AJ170" s="82" t="s">
        <v>72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x14ac:dyDescent="0.2">
      <c r="A171" s="346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7"/>
      <c r="P171" s="333" t="s">
        <v>73</v>
      </c>
      <c r="Q171" s="334"/>
      <c r="R171" s="334"/>
      <c r="S171" s="334"/>
      <c r="T171" s="334"/>
      <c r="U171" s="334"/>
      <c r="V171" s="335"/>
      <c r="W171" s="40" t="s">
        <v>70</v>
      </c>
      <c r="X171" s="41">
        <f>IFERROR(SUM(X167:X170),"0")</f>
        <v>0</v>
      </c>
      <c r="Y171" s="41">
        <f>IFERROR(SUM(Y167:Y170),"0")</f>
        <v>0</v>
      </c>
      <c r="Z171" s="41">
        <f>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7"/>
      <c r="P172" s="333" t="s">
        <v>73</v>
      </c>
      <c r="Q172" s="334"/>
      <c r="R172" s="334"/>
      <c r="S172" s="334"/>
      <c r="T172" s="334"/>
      <c r="U172" s="334"/>
      <c r="V172" s="335"/>
      <c r="W172" s="40" t="s">
        <v>74</v>
      </c>
      <c r="X172" s="41">
        <f>IFERROR(SUMPRODUCT(X167:X170*H167:H170),"0")</f>
        <v>0</v>
      </c>
      <c r="Y172" s="41">
        <f>IFERROR(SUMPRODUCT(Y167:Y170*H167:H170),"0")</f>
        <v>0</v>
      </c>
      <c r="Z172" s="40"/>
      <c r="AA172" s="64"/>
      <c r="AB172" s="64"/>
      <c r="AC172" s="64"/>
    </row>
    <row r="173" spans="1:68" ht="14.25" customHeight="1" x14ac:dyDescent="0.25">
      <c r="A173" s="341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63"/>
      <c r="AB173" s="63"/>
      <c r="AC173" s="63"/>
    </row>
    <row r="174" spans="1:68" ht="27" customHeight="1" x14ac:dyDescent="0.25">
      <c r="A174" s="60" t="s">
        <v>263</v>
      </c>
      <c r="B174" s="60" t="s">
        <v>264</v>
      </c>
      <c r="C174" s="34">
        <v>4301080153</v>
      </c>
      <c r="D174" s="326">
        <v>4607111036827</v>
      </c>
      <c r="E174" s="327"/>
      <c r="F174" s="59">
        <v>1</v>
      </c>
      <c r="G174" s="35">
        <v>5</v>
      </c>
      <c r="H174" s="59">
        <v>5</v>
      </c>
      <c r="I174" s="59">
        <v>5.2</v>
      </c>
      <c r="J174" s="35">
        <v>144</v>
      </c>
      <c r="K174" s="35" t="s">
        <v>67</v>
      </c>
      <c r="L174" s="35" t="s">
        <v>68</v>
      </c>
      <c r="M174" s="36" t="s">
        <v>69</v>
      </c>
      <c r="N174" s="36"/>
      <c r="O174" s="35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IFERROR(IF(X174="","",X174*0.00866),"")</f>
        <v>0</v>
      </c>
      <c r="AA174" s="65"/>
      <c r="AB174" s="66"/>
      <c r="AC174" s="196" t="s">
        <v>265</v>
      </c>
      <c r="AG174" s="78"/>
      <c r="AJ174" s="82" t="s">
        <v>72</v>
      </c>
      <c r="AK174" s="82">
        <v>1</v>
      </c>
      <c r="BB174" s="197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t="27" customHeight="1" x14ac:dyDescent="0.25">
      <c r="A175" s="60" t="s">
        <v>266</v>
      </c>
      <c r="B175" s="60" t="s">
        <v>267</v>
      </c>
      <c r="C175" s="34">
        <v>4301080154</v>
      </c>
      <c r="D175" s="326">
        <v>4607111036834</v>
      </c>
      <c r="E175" s="327"/>
      <c r="F175" s="59">
        <v>1</v>
      </c>
      <c r="G175" s="35">
        <v>5</v>
      </c>
      <c r="H175" s="59">
        <v>5</v>
      </c>
      <c r="I175" s="59">
        <v>5.2530000000000001</v>
      </c>
      <c r="J175" s="35">
        <v>144</v>
      </c>
      <c r="K175" s="35" t="s">
        <v>67</v>
      </c>
      <c r="L175" s="35" t="s">
        <v>68</v>
      </c>
      <c r="M175" s="36" t="s">
        <v>69</v>
      </c>
      <c r="N175" s="36"/>
      <c r="O175" s="35">
        <v>90</v>
      </c>
      <c r="P175" s="4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7"/>
      <c r="V175" s="37"/>
      <c r="W175" s="38" t="s">
        <v>70</v>
      </c>
      <c r="X175" s="56">
        <v>0</v>
      </c>
      <c r="Y175" s="53">
        <f>IFERROR(IF(X175="","",X175),"")</f>
        <v>0</v>
      </c>
      <c r="Z175" s="39">
        <f>IFERROR(IF(X175="","",X175*0.00866),"")</f>
        <v>0</v>
      </c>
      <c r="AA175" s="65"/>
      <c r="AB175" s="66"/>
      <c r="AC175" s="198" t="s">
        <v>265</v>
      </c>
      <c r="AG175" s="78"/>
      <c r="AJ175" s="82" t="s">
        <v>72</v>
      </c>
      <c r="AK175" s="82">
        <v>1</v>
      </c>
      <c r="BB175" s="199" t="s">
        <v>1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x14ac:dyDescent="0.2">
      <c r="A176" s="34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7"/>
      <c r="P176" s="333" t="s">
        <v>73</v>
      </c>
      <c r="Q176" s="334"/>
      <c r="R176" s="334"/>
      <c r="S176" s="334"/>
      <c r="T176" s="334"/>
      <c r="U176" s="334"/>
      <c r="V176" s="335"/>
      <c r="W176" s="40" t="s">
        <v>70</v>
      </c>
      <c r="X176" s="41">
        <f>IFERROR(SUM(X174:X175),"0")</f>
        <v>0</v>
      </c>
      <c r="Y176" s="41">
        <f>IFERROR(SUM(Y174:Y175),"0")</f>
        <v>0</v>
      </c>
      <c r="Z176" s="41">
        <f>IFERROR(IF(Z174="",0,Z174),"0")+IFERROR(IF(Z175="",0,Z175),"0")</f>
        <v>0</v>
      </c>
      <c r="AA176" s="64"/>
      <c r="AB176" s="64"/>
      <c r="AC176" s="64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7"/>
      <c r="P177" s="333" t="s">
        <v>73</v>
      </c>
      <c r="Q177" s="334"/>
      <c r="R177" s="334"/>
      <c r="S177" s="334"/>
      <c r="T177" s="334"/>
      <c r="U177" s="334"/>
      <c r="V177" s="335"/>
      <c r="W177" s="40" t="s">
        <v>74</v>
      </c>
      <c r="X177" s="41">
        <f>IFERROR(SUMPRODUCT(X174:X175*H174:H175),"0")</f>
        <v>0</v>
      </c>
      <c r="Y177" s="41">
        <f>IFERROR(SUMPRODUCT(Y174:Y175*H174:H175),"0")</f>
        <v>0</v>
      </c>
      <c r="Z177" s="40"/>
      <c r="AA177" s="64"/>
      <c r="AB177" s="64"/>
      <c r="AC177" s="64"/>
    </row>
    <row r="178" spans="1:68" ht="27.75" customHeight="1" x14ac:dyDescent="0.2">
      <c r="A178" s="395" t="s">
        <v>268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52"/>
      <c r="AB178" s="52"/>
      <c r="AC178" s="52"/>
    </row>
    <row r="179" spans="1:68" ht="16.5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62"/>
      <c r="AB179" s="62"/>
      <c r="AC179" s="62"/>
    </row>
    <row r="180" spans="1:68" ht="14.25" customHeight="1" x14ac:dyDescent="0.25">
      <c r="A180" s="341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63"/>
      <c r="AB180" s="63"/>
      <c r="AC180" s="63"/>
    </row>
    <row r="181" spans="1:68" ht="16.5" customHeight="1" x14ac:dyDescent="0.25">
      <c r="A181" s="60" t="s">
        <v>270</v>
      </c>
      <c r="B181" s="60" t="s">
        <v>271</v>
      </c>
      <c r="C181" s="34">
        <v>4301132179</v>
      </c>
      <c r="D181" s="326">
        <v>4607111035691</v>
      </c>
      <c r="E181" s="327"/>
      <c r="F181" s="59">
        <v>0.25</v>
      </c>
      <c r="G181" s="35">
        <v>12</v>
      </c>
      <c r="H181" s="59">
        <v>3</v>
      </c>
      <c r="I181" s="59">
        <v>3.3879999999999999</v>
      </c>
      <c r="J181" s="35">
        <v>70</v>
      </c>
      <c r="K181" s="35" t="s">
        <v>80</v>
      </c>
      <c r="L181" s="35" t="s">
        <v>68</v>
      </c>
      <c r="M181" s="36" t="s">
        <v>69</v>
      </c>
      <c r="N181" s="36"/>
      <c r="O181" s="35">
        <v>365</v>
      </c>
      <c r="P181" s="5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7"/>
      <c r="V181" s="37"/>
      <c r="W181" s="38" t="s">
        <v>70</v>
      </c>
      <c r="X181" s="56">
        <v>238</v>
      </c>
      <c r="Y181" s="53">
        <f>IFERROR(IF(X181="","",X181),"")</f>
        <v>238</v>
      </c>
      <c r="Z181" s="39">
        <f>IFERROR(IF(X181="","",X181*0.01788),"")</f>
        <v>4.2554400000000001</v>
      </c>
      <c r="AA181" s="65"/>
      <c r="AB181" s="66"/>
      <c r="AC181" s="200" t="s">
        <v>272</v>
      </c>
      <c r="AG181" s="78"/>
      <c r="AJ181" s="82" t="s">
        <v>72</v>
      </c>
      <c r="AK181" s="82">
        <v>1</v>
      </c>
      <c r="BB181" s="201" t="s">
        <v>82</v>
      </c>
      <c r="BM181" s="78">
        <f>IFERROR(X181*I181,"0")</f>
        <v>806.34399999999994</v>
      </c>
      <c r="BN181" s="78">
        <f>IFERROR(Y181*I181,"0")</f>
        <v>806.34399999999994</v>
      </c>
      <c r="BO181" s="78">
        <f>IFERROR(X181/J181,"0")</f>
        <v>3.4</v>
      </c>
      <c r="BP181" s="78">
        <f>IFERROR(Y181/J181,"0")</f>
        <v>3.4</v>
      </c>
    </row>
    <row r="182" spans="1:68" ht="27" customHeight="1" x14ac:dyDescent="0.25">
      <c r="A182" s="60" t="s">
        <v>273</v>
      </c>
      <c r="B182" s="60" t="s">
        <v>274</v>
      </c>
      <c r="C182" s="34">
        <v>4301132182</v>
      </c>
      <c r="D182" s="326">
        <v>4607111035721</v>
      </c>
      <c r="E182" s="327"/>
      <c r="F182" s="59">
        <v>0.25</v>
      </c>
      <c r="G182" s="35">
        <v>12</v>
      </c>
      <c r="H182" s="59">
        <v>3</v>
      </c>
      <c r="I182" s="59">
        <v>3.3879999999999999</v>
      </c>
      <c r="J182" s="35">
        <v>70</v>
      </c>
      <c r="K182" s="35" t="s">
        <v>80</v>
      </c>
      <c r="L182" s="35" t="s">
        <v>68</v>
      </c>
      <c r="M182" s="36" t="s">
        <v>69</v>
      </c>
      <c r="N182" s="36"/>
      <c r="O182" s="35">
        <v>365</v>
      </c>
      <c r="P182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7"/>
      <c r="V182" s="37"/>
      <c r="W182" s="38" t="s">
        <v>70</v>
      </c>
      <c r="X182" s="56">
        <v>0</v>
      </c>
      <c r="Y182" s="53">
        <f>IFERROR(IF(X182="","",X182),"")</f>
        <v>0</v>
      </c>
      <c r="Z182" s="39">
        <f>IFERROR(IF(X182="","",X182*0.01788),"")</f>
        <v>0</v>
      </c>
      <c r="AA182" s="65"/>
      <c r="AB182" s="66"/>
      <c r="AC182" s="202" t="s">
        <v>275</v>
      </c>
      <c r="AG182" s="78"/>
      <c r="AJ182" s="82" t="s">
        <v>72</v>
      </c>
      <c r="AK182" s="82">
        <v>1</v>
      </c>
      <c r="BB182" s="203" t="s">
        <v>82</v>
      </c>
      <c r="BM182" s="78">
        <f>IFERROR(X182*I182,"0")</f>
        <v>0</v>
      </c>
      <c r="BN182" s="78">
        <f>IFERROR(Y182*I182,"0")</f>
        <v>0</v>
      </c>
      <c r="BO182" s="78">
        <f>IFERROR(X182/J182,"0")</f>
        <v>0</v>
      </c>
      <c r="BP182" s="78">
        <f>IFERROR(Y182/J182,"0")</f>
        <v>0</v>
      </c>
    </row>
    <row r="183" spans="1:68" ht="27" customHeight="1" x14ac:dyDescent="0.25">
      <c r="A183" s="60" t="s">
        <v>276</v>
      </c>
      <c r="B183" s="60" t="s">
        <v>277</v>
      </c>
      <c r="C183" s="34">
        <v>4301132170</v>
      </c>
      <c r="D183" s="326">
        <v>4607111038487</v>
      </c>
      <c r="E183" s="327"/>
      <c r="F183" s="59">
        <v>0.25</v>
      </c>
      <c r="G183" s="35">
        <v>12</v>
      </c>
      <c r="H183" s="59">
        <v>3</v>
      </c>
      <c r="I183" s="59">
        <v>3.7360000000000002</v>
      </c>
      <c r="J183" s="35">
        <v>70</v>
      </c>
      <c r="K183" s="35" t="s">
        <v>80</v>
      </c>
      <c r="L183" s="35" t="s">
        <v>68</v>
      </c>
      <c r="M183" s="36" t="s">
        <v>69</v>
      </c>
      <c r="N183" s="36"/>
      <c r="O183" s="35">
        <v>180</v>
      </c>
      <c r="P183" s="49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7"/>
      <c r="V183" s="37"/>
      <c r="W183" s="38" t="s">
        <v>70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/>
      <c r="AB183" s="66"/>
      <c r="AC183" s="204" t="s">
        <v>278</v>
      </c>
      <c r="AG183" s="78"/>
      <c r="AJ183" s="82" t="s">
        <v>72</v>
      </c>
      <c r="AK183" s="82">
        <v>1</v>
      </c>
      <c r="BB183" s="205" t="s">
        <v>82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x14ac:dyDescent="0.2">
      <c r="A184" s="346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7"/>
      <c r="P184" s="333" t="s">
        <v>73</v>
      </c>
      <c r="Q184" s="334"/>
      <c r="R184" s="334"/>
      <c r="S184" s="334"/>
      <c r="T184" s="334"/>
      <c r="U184" s="334"/>
      <c r="V184" s="335"/>
      <c r="W184" s="40" t="s">
        <v>70</v>
      </c>
      <c r="X184" s="41">
        <f>IFERROR(SUM(X181:X183),"0")</f>
        <v>238</v>
      </c>
      <c r="Y184" s="41">
        <f>IFERROR(SUM(Y181:Y183),"0")</f>
        <v>238</v>
      </c>
      <c r="Z184" s="41">
        <f>IFERROR(IF(Z181="",0,Z181),"0")+IFERROR(IF(Z182="",0,Z182),"0")+IFERROR(IF(Z183="",0,Z183),"0")</f>
        <v>4.2554400000000001</v>
      </c>
      <c r="AA184" s="64"/>
      <c r="AB184" s="64"/>
      <c r="AC184" s="64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7"/>
      <c r="P185" s="333" t="s">
        <v>73</v>
      </c>
      <c r="Q185" s="334"/>
      <c r="R185" s="334"/>
      <c r="S185" s="334"/>
      <c r="T185" s="334"/>
      <c r="U185" s="334"/>
      <c r="V185" s="335"/>
      <c r="W185" s="40" t="s">
        <v>74</v>
      </c>
      <c r="X185" s="41">
        <f>IFERROR(SUMPRODUCT(X181:X183*H181:H183),"0")</f>
        <v>714</v>
      </c>
      <c r="Y185" s="41">
        <f>IFERROR(SUMPRODUCT(Y181:Y183*H181:H183),"0")</f>
        <v>714</v>
      </c>
      <c r="Z185" s="40"/>
      <c r="AA185" s="64"/>
      <c r="AB185" s="64"/>
      <c r="AC185" s="64"/>
    </row>
    <row r="186" spans="1:68" ht="14.25" customHeight="1" x14ac:dyDescent="0.25">
      <c r="A186" s="341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63"/>
      <c r="AB186" s="63"/>
      <c r="AC186" s="63"/>
    </row>
    <row r="187" spans="1:68" ht="27" customHeight="1" x14ac:dyDescent="0.25">
      <c r="A187" s="60" t="s">
        <v>280</v>
      </c>
      <c r="B187" s="60" t="s">
        <v>281</v>
      </c>
      <c r="C187" s="34">
        <v>4301051855</v>
      </c>
      <c r="D187" s="326">
        <v>4680115885875</v>
      </c>
      <c r="E187" s="327"/>
      <c r="F187" s="59">
        <v>1</v>
      </c>
      <c r="G187" s="35">
        <v>9</v>
      </c>
      <c r="H187" s="59">
        <v>9</v>
      </c>
      <c r="I187" s="59">
        <v>9.4350000000000005</v>
      </c>
      <c r="J187" s="35">
        <v>64</v>
      </c>
      <c r="K187" s="35" t="s">
        <v>282</v>
      </c>
      <c r="L187" s="35" t="s">
        <v>68</v>
      </c>
      <c r="M187" s="36" t="s">
        <v>283</v>
      </c>
      <c r="N187" s="36"/>
      <c r="O187" s="35">
        <v>365</v>
      </c>
      <c r="P187" s="389" t="s">
        <v>284</v>
      </c>
      <c r="Q187" s="329"/>
      <c r="R187" s="329"/>
      <c r="S187" s="329"/>
      <c r="T187" s="330"/>
      <c r="U187" s="37"/>
      <c r="V187" s="37"/>
      <c r="W187" s="38" t="s">
        <v>70</v>
      </c>
      <c r="X187" s="56">
        <v>0</v>
      </c>
      <c r="Y187" s="53">
        <f>IFERROR(IF(X187="","",X187),"")</f>
        <v>0</v>
      </c>
      <c r="Z187" s="39">
        <f>IFERROR(IF(X187="","",X187*0.01898),"")</f>
        <v>0</v>
      </c>
      <c r="AA187" s="65"/>
      <c r="AB187" s="66"/>
      <c r="AC187" s="206" t="s">
        <v>285</v>
      </c>
      <c r="AG187" s="78"/>
      <c r="AJ187" s="82" t="s">
        <v>72</v>
      </c>
      <c r="AK187" s="82">
        <v>1</v>
      </c>
      <c r="BB187" s="207" t="s">
        <v>286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46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7"/>
      <c r="P188" s="333" t="s">
        <v>73</v>
      </c>
      <c r="Q188" s="334"/>
      <c r="R188" s="334"/>
      <c r="S188" s="334"/>
      <c r="T188" s="334"/>
      <c r="U188" s="334"/>
      <c r="V188" s="335"/>
      <c r="W188" s="40" t="s">
        <v>70</v>
      </c>
      <c r="X188" s="41">
        <f>IFERROR(SUM(X187:X187),"0")</f>
        <v>0</v>
      </c>
      <c r="Y188" s="41">
        <f>IFERROR(SUM(Y187:Y187),"0")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7"/>
      <c r="P189" s="333" t="s">
        <v>73</v>
      </c>
      <c r="Q189" s="334"/>
      <c r="R189" s="334"/>
      <c r="S189" s="334"/>
      <c r="T189" s="334"/>
      <c r="U189" s="334"/>
      <c r="V189" s="335"/>
      <c r="W189" s="40" t="s">
        <v>74</v>
      </c>
      <c r="X189" s="41">
        <f>IFERROR(SUMPRODUCT(X187:X187*H187:H187),"0")</f>
        <v>0</v>
      </c>
      <c r="Y189" s="41">
        <f>IFERROR(SUMPRODUCT(Y187:Y187*H187:H187),"0")</f>
        <v>0</v>
      </c>
      <c r="Z189" s="40"/>
      <c r="AA189" s="64"/>
      <c r="AB189" s="64"/>
      <c r="AC189" s="64"/>
    </row>
    <row r="190" spans="1:68" ht="27.75" customHeight="1" x14ac:dyDescent="0.2">
      <c r="A190" s="395" t="s">
        <v>287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52"/>
      <c r="AB190" s="52"/>
      <c r="AC190" s="52"/>
    </row>
    <row r="191" spans="1:68" ht="16.5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62"/>
      <c r="AB191" s="62"/>
      <c r="AC191" s="62"/>
    </row>
    <row r="192" spans="1:68" ht="14.25" customHeight="1" x14ac:dyDescent="0.25">
      <c r="A192" s="341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63"/>
      <c r="AB192" s="63"/>
      <c r="AC192" s="63"/>
    </row>
    <row r="193" spans="1:68" ht="27" customHeight="1" x14ac:dyDescent="0.25">
      <c r="A193" s="60" t="s">
        <v>289</v>
      </c>
      <c r="B193" s="60" t="s">
        <v>290</v>
      </c>
      <c r="C193" s="34">
        <v>4301132227</v>
      </c>
      <c r="D193" s="326">
        <v>4620207491133</v>
      </c>
      <c r="E193" s="327"/>
      <c r="F193" s="59">
        <v>0.23</v>
      </c>
      <c r="G193" s="35">
        <v>12</v>
      </c>
      <c r="H193" s="59">
        <v>2.76</v>
      </c>
      <c r="I193" s="59">
        <v>2.98</v>
      </c>
      <c r="J193" s="35">
        <v>70</v>
      </c>
      <c r="K193" s="35" t="s">
        <v>80</v>
      </c>
      <c r="L193" s="35" t="s">
        <v>68</v>
      </c>
      <c r="M193" s="36" t="s">
        <v>69</v>
      </c>
      <c r="N193" s="36"/>
      <c r="O193" s="35">
        <v>180</v>
      </c>
      <c r="P193" s="464" t="s">
        <v>291</v>
      </c>
      <c r="Q193" s="329"/>
      <c r="R193" s="329"/>
      <c r="S193" s="329"/>
      <c r="T193" s="330"/>
      <c r="U193" s="37"/>
      <c r="V193" s="37"/>
      <c r="W193" s="38" t="s">
        <v>70</v>
      </c>
      <c r="X193" s="56">
        <v>0</v>
      </c>
      <c r="Y193" s="53">
        <f>IFERROR(IF(X193="","",X193),"")</f>
        <v>0</v>
      </c>
      <c r="Z193" s="39">
        <f>IFERROR(IF(X193="","",X193*0.01788),"")</f>
        <v>0</v>
      </c>
      <c r="AA193" s="65"/>
      <c r="AB193" s="66"/>
      <c r="AC193" s="208" t="s">
        <v>292</v>
      </c>
      <c r="AG193" s="78"/>
      <c r="AJ193" s="82" t="s">
        <v>72</v>
      </c>
      <c r="AK193" s="82">
        <v>1</v>
      </c>
      <c r="BB193" s="209" t="s">
        <v>82</v>
      </c>
      <c r="BM193" s="78">
        <f>IFERROR(X193*I193,"0")</f>
        <v>0</v>
      </c>
      <c r="BN193" s="78">
        <f>IFERROR(Y193*I193,"0")</f>
        <v>0</v>
      </c>
      <c r="BO193" s="78">
        <f>IFERROR(X193/J193,"0")</f>
        <v>0</v>
      </c>
      <c r="BP193" s="78">
        <f>IFERROR(Y193/J193,"0")</f>
        <v>0</v>
      </c>
    </row>
    <row r="194" spans="1:68" x14ac:dyDescent="0.2">
      <c r="A194" s="346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7"/>
      <c r="P194" s="333" t="s">
        <v>73</v>
      </c>
      <c r="Q194" s="334"/>
      <c r="R194" s="334"/>
      <c r="S194" s="334"/>
      <c r="T194" s="334"/>
      <c r="U194" s="334"/>
      <c r="V194" s="335"/>
      <c r="W194" s="40" t="s">
        <v>70</v>
      </c>
      <c r="X194" s="41">
        <f>IFERROR(SUM(X193:X193),"0")</f>
        <v>0</v>
      </c>
      <c r="Y194" s="41">
        <f>IFERROR(SUM(Y193:Y193),"0")</f>
        <v>0</v>
      </c>
      <c r="Z194" s="41">
        <f>IFERROR(IF(Z193="",0,Z193),"0")</f>
        <v>0</v>
      </c>
      <c r="AA194" s="64"/>
      <c r="AB194" s="64"/>
      <c r="AC194" s="64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7"/>
      <c r="P195" s="333" t="s">
        <v>73</v>
      </c>
      <c r="Q195" s="334"/>
      <c r="R195" s="334"/>
      <c r="S195" s="334"/>
      <c r="T195" s="334"/>
      <c r="U195" s="334"/>
      <c r="V195" s="335"/>
      <c r="W195" s="40" t="s">
        <v>74</v>
      </c>
      <c r="X195" s="41">
        <f>IFERROR(SUMPRODUCT(X193:X193*H193:H193),"0")</f>
        <v>0</v>
      </c>
      <c r="Y195" s="41">
        <f>IFERROR(SUMPRODUCT(Y193:Y193*H193:H193),"0")</f>
        <v>0</v>
      </c>
      <c r="Z195" s="40"/>
      <c r="AA195" s="64"/>
      <c r="AB195" s="64"/>
      <c r="AC195" s="64"/>
    </row>
    <row r="196" spans="1:68" ht="14.25" customHeight="1" x14ac:dyDescent="0.25">
      <c r="A196" s="341" t="s">
        <v>129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63"/>
      <c r="AB196" s="63"/>
      <c r="AC196" s="63"/>
    </row>
    <row r="197" spans="1:68" ht="27" customHeight="1" x14ac:dyDescent="0.25">
      <c r="A197" s="60" t="s">
        <v>293</v>
      </c>
      <c r="B197" s="60" t="s">
        <v>294</v>
      </c>
      <c r="C197" s="34">
        <v>4301135707</v>
      </c>
      <c r="D197" s="326">
        <v>4620207490198</v>
      </c>
      <c r="E197" s="327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68</v>
      </c>
      <c r="M197" s="36" t="s">
        <v>69</v>
      </c>
      <c r="N197" s="36"/>
      <c r="O197" s="35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0" t="s">
        <v>295</v>
      </c>
      <c r="AG197" s="78"/>
      <c r="AJ197" s="82" t="s">
        <v>72</v>
      </c>
      <c r="AK197" s="82">
        <v>1</v>
      </c>
      <c r="BB197" s="211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296</v>
      </c>
      <c r="B198" s="60" t="s">
        <v>297</v>
      </c>
      <c r="C198" s="34">
        <v>4301135696</v>
      </c>
      <c r="D198" s="326">
        <v>4620207490235</v>
      </c>
      <c r="E198" s="327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68</v>
      </c>
      <c r="M198" s="36" t="s">
        <v>69</v>
      </c>
      <c r="N198" s="36"/>
      <c r="O198" s="35">
        <v>180</v>
      </c>
      <c r="P198" s="5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7"/>
      <c r="V198" s="37"/>
      <c r="W198" s="38" t="s">
        <v>70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2" t="s">
        <v>298</v>
      </c>
      <c r="AG198" s="78"/>
      <c r="AJ198" s="82" t="s">
        <v>72</v>
      </c>
      <c r="AK198" s="82">
        <v>1</v>
      </c>
      <c r="BB198" s="213" t="s">
        <v>82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299</v>
      </c>
      <c r="B199" s="60" t="s">
        <v>300</v>
      </c>
      <c r="C199" s="34">
        <v>4301135697</v>
      </c>
      <c r="D199" s="326">
        <v>4620207490259</v>
      </c>
      <c r="E199" s="327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68</v>
      </c>
      <c r="M199" s="36" t="s">
        <v>69</v>
      </c>
      <c r="N199" s="36"/>
      <c r="O199" s="35">
        <v>180</v>
      </c>
      <c r="P199" s="5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14" t="s">
        <v>295</v>
      </c>
      <c r="AG199" s="78"/>
      <c r="AJ199" s="82" t="s">
        <v>72</v>
      </c>
      <c r="AK199" s="82">
        <v>1</v>
      </c>
      <c r="BB199" s="215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301</v>
      </c>
      <c r="B200" s="60" t="s">
        <v>302</v>
      </c>
      <c r="C200" s="34">
        <v>4301135681</v>
      </c>
      <c r="D200" s="326">
        <v>4620207490143</v>
      </c>
      <c r="E200" s="327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5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303</v>
      </c>
      <c r="AG200" s="78"/>
      <c r="AJ200" s="82" t="s">
        <v>72</v>
      </c>
      <c r="AK200" s="82">
        <v>1</v>
      </c>
      <c r="BB200" s="217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46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7"/>
      <c r="P201" s="333" t="s">
        <v>73</v>
      </c>
      <c r="Q201" s="334"/>
      <c r="R201" s="334"/>
      <c r="S201" s="334"/>
      <c r="T201" s="334"/>
      <c r="U201" s="334"/>
      <c r="V201" s="335"/>
      <c r="W201" s="40" t="s">
        <v>70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7"/>
      <c r="P202" s="333" t="s">
        <v>73</v>
      </c>
      <c r="Q202" s="334"/>
      <c r="R202" s="334"/>
      <c r="S202" s="334"/>
      <c r="T202" s="334"/>
      <c r="U202" s="334"/>
      <c r="V202" s="335"/>
      <c r="W202" s="40" t="s">
        <v>74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62"/>
      <c r="AB203" s="62"/>
      <c r="AC203" s="62"/>
    </row>
    <row r="204" spans="1:68" ht="14.25" customHeight="1" x14ac:dyDescent="0.25">
      <c r="A204" s="341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63"/>
      <c r="AB204" s="63"/>
      <c r="AC204" s="63"/>
    </row>
    <row r="205" spans="1:68" ht="16.5" customHeight="1" x14ac:dyDescent="0.25">
      <c r="A205" s="60" t="s">
        <v>305</v>
      </c>
      <c r="B205" s="60" t="s">
        <v>306</v>
      </c>
      <c r="C205" s="34">
        <v>4301070948</v>
      </c>
      <c r="D205" s="326">
        <v>4607111037022</v>
      </c>
      <c r="E205" s="327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108</v>
      </c>
      <c r="M205" s="36" t="s">
        <v>69</v>
      </c>
      <c r="N205" s="36"/>
      <c r="O205" s="35">
        <v>180</v>
      </c>
      <c r="P205" s="3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7"/>
      <c r="V205" s="37"/>
      <c r="W205" s="38" t="s">
        <v>70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307</v>
      </c>
      <c r="AG205" s="78"/>
      <c r="AJ205" s="82" t="s">
        <v>109</v>
      </c>
      <c r="AK205" s="82">
        <v>12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308</v>
      </c>
      <c r="B206" s="60" t="s">
        <v>309</v>
      </c>
      <c r="C206" s="34">
        <v>4301070990</v>
      </c>
      <c r="D206" s="326">
        <v>4607111038494</v>
      </c>
      <c r="E206" s="327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4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0" t="s">
        <v>310</v>
      </c>
      <c r="AG206" s="78"/>
      <c r="AJ206" s="82" t="s">
        <v>72</v>
      </c>
      <c r="AK206" s="82">
        <v>1</v>
      </c>
      <c r="BB206" s="221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311</v>
      </c>
      <c r="B207" s="60" t="s">
        <v>312</v>
      </c>
      <c r="C207" s="34">
        <v>4301070966</v>
      </c>
      <c r="D207" s="326">
        <v>4607111038135</v>
      </c>
      <c r="E207" s="327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313</v>
      </c>
      <c r="AG207" s="78"/>
      <c r="AJ207" s="82" t="s">
        <v>72</v>
      </c>
      <c r="AK207" s="82">
        <v>1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7"/>
      <c r="P208" s="333" t="s">
        <v>73</v>
      </c>
      <c r="Q208" s="334"/>
      <c r="R208" s="334"/>
      <c r="S208" s="334"/>
      <c r="T208" s="334"/>
      <c r="U208" s="334"/>
      <c r="V208" s="335"/>
      <c r="W208" s="40" t="s">
        <v>70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7"/>
      <c r="P209" s="333" t="s">
        <v>73</v>
      </c>
      <c r="Q209" s="334"/>
      <c r="R209" s="334"/>
      <c r="S209" s="334"/>
      <c r="T209" s="334"/>
      <c r="U209" s="334"/>
      <c r="V209" s="335"/>
      <c r="W209" s="40" t="s">
        <v>74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62"/>
      <c r="AB210" s="62"/>
      <c r="AC210" s="62"/>
    </row>
    <row r="211" spans="1:68" ht="14.25" customHeight="1" x14ac:dyDescent="0.25">
      <c r="A211" s="341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63"/>
      <c r="AB211" s="63"/>
      <c r="AC211" s="63"/>
    </row>
    <row r="212" spans="1:68" ht="27" customHeight="1" x14ac:dyDescent="0.25">
      <c r="A212" s="60" t="s">
        <v>315</v>
      </c>
      <c r="B212" s="60" t="s">
        <v>316</v>
      </c>
      <c r="C212" s="34">
        <v>4301070996</v>
      </c>
      <c r="D212" s="326">
        <v>4607111038654</v>
      </c>
      <c r="E212" s="327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108</v>
      </c>
      <c r="M212" s="36" t="s">
        <v>69</v>
      </c>
      <c r="N212" s="36"/>
      <c r="O212" s="35">
        <v>180</v>
      </c>
      <c r="P212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24" t="s">
        <v>317</v>
      </c>
      <c r="AG212" s="78"/>
      <c r="AJ212" s="82" t="s">
        <v>109</v>
      </c>
      <c r="AK212" s="82">
        <v>12</v>
      </c>
      <c r="BB212" s="225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318</v>
      </c>
      <c r="B213" s="60" t="s">
        <v>319</v>
      </c>
      <c r="C213" s="34">
        <v>4301070997</v>
      </c>
      <c r="D213" s="326">
        <v>4607111038586</v>
      </c>
      <c r="E213" s="327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108</v>
      </c>
      <c r="M213" s="36" t="s">
        <v>69</v>
      </c>
      <c r="N213" s="36"/>
      <c r="O213" s="35">
        <v>180</v>
      </c>
      <c r="P213" s="3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26" t="s">
        <v>317</v>
      </c>
      <c r="AG213" s="78"/>
      <c r="AJ213" s="82" t="s">
        <v>109</v>
      </c>
      <c r="AK213" s="82">
        <v>12</v>
      </c>
      <c r="BB213" s="227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320</v>
      </c>
      <c r="B214" s="60" t="s">
        <v>321</v>
      </c>
      <c r="C214" s="34">
        <v>4301070962</v>
      </c>
      <c r="D214" s="326">
        <v>4607111038609</v>
      </c>
      <c r="E214" s="327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4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28" t="s">
        <v>322</v>
      </c>
      <c r="AG214" s="78"/>
      <c r="AJ214" s="82" t="s">
        <v>72</v>
      </c>
      <c r="AK214" s="82">
        <v>1</v>
      </c>
      <c r="BB214" s="229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323</v>
      </c>
      <c r="B215" s="60" t="s">
        <v>324</v>
      </c>
      <c r="C215" s="34">
        <v>4301070963</v>
      </c>
      <c r="D215" s="326">
        <v>4607111038630</v>
      </c>
      <c r="E215" s="327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34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0" t="s">
        <v>322</v>
      </c>
      <c r="AG215" s="78"/>
      <c r="AJ215" s="82" t="s">
        <v>72</v>
      </c>
      <c r="AK215" s="82">
        <v>1</v>
      </c>
      <c r="BB215" s="231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325</v>
      </c>
      <c r="B216" s="60" t="s">
        <v>326</v>
      </c>
      <c r="C216" s="34">
        <v>4301070959</v>
      </c>
      <c r="D216" s="326">
        <v>4607111038616</v>
      </c>
      <c r="E216" s="327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317</v>
      </c>
      <c r="AG216" s="78"/>
      <c r="AJ216" s="82" t="s">
        <v>72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327</v>
      </c>
      <c r="B217" s="60" t="s">
        <v>328</v>
      </c>
      <c r="C217" s="34">
        <v>4301070960</v>
      </c>
      <c r="D217" s="326">
        <v>4607111038623</v>
      </c>
      <c r="E217" s="327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108</v>
      </c>
      <c r="M217" s="36" t="s">
        <v>69</v>
      </c>
      <c r="N217" s="36"/>
      <c r="O217" s="35">
        <v>180</v>
      </c>
      <c r="P217" s="4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317</v>
      </c>
      <c r="AG217" s="78"/>
      <c r="AJ217" s="82" t="s">
        <v>109</v>
      </c>
      <c r="AK217" s="82">
        <v>12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46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7"/>
      <c r="P218" s="333" t="s">
        <v>73</v>
      </c>
      <c r="Q218" s="334"/>
      <c r="R218" s="334"/>
      <c r="S218" s="334"/>
      <c r="T218" s="334"/>
      <c r="U218" s="334"/>
      <c r="V218" s="335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7"/>
      <c r="P219" s="333" t="s">
        <v>73</v>
      </c>
      <c r="Q219" s="334"/>
      <c r="R219" s="334"/>
      <c r="S219" s="334"/>
      <c r="T219" s="334"/>
      <c r="U219" s="334"/>
      <c r="V219" s="335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62"/>
      <c r="AB220" s="62"/>
      <c r="AC220" s="62"/>
    </row>
    <row r="221" spans="1:68" ht="14.25" customHeight="1" x14ac:dyDescent="0.25">
      <c r="A221" s="341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63"/>
      <c r="AB221" s="63"/>
      <c r="AC221" s="63"/>
    </row>
    <row r="222" spans="1:68" ht="27" customHeight="1" x14ac:dyDescent="0.25">
      <c r="A222" s="60" t="s">
        <v>330</v>
      </c>
      <c r="B222" s="60" t="s">
        <v>331</v>
      </c>
      <c r="C222" s="34">
        <v>4301070917</v>
      </c>
      <c r="D222" s="326">
        <v>4607111035912</v>
      </c>
      <c r="E222" s="327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108</v>
      </c>
      <c r="M222" s="36" t="s">
        <v>69</v>
      </c>
      <c r="N222" s="36"/>
      <c r="O222" s="35">
        <v>180</v>
      </c>
      <c r="P22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36" t="s">
        <v>332</v>
      </c>
      <c r="AG222" s="78"/>
      <c r="AJ222" s="82" t="s">
        <v>109</v>
      </c>
      <c r="AK222" s="82">
        <v>12</v>
      </c>
      <c r="BB222" s="237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333</v>
      </c>
      <c r="B223" s="60" t="s">
        <v>334</v>
      </c>
      <c r="C223" s="34">
        <v>4301070920</v>
      </c>
      <c r="D223" s="326">
        <v>4607111035929</v>
      </c>
      <c r="E223" s="327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108</v>
      </c>
      <c r="M223" s="36" t="s">
        <v>69</v>
      </c>
      <c r="N223" s="36"/>
      <c r="O223" s="35">
        <v>180</v>
      </c>
      <c r="P223" s="3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7"/>
      <c r="V223" s="37"/>
      <c r="W223" s="38" t="s">
        <v>70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38" t="s">
        <v>332</v>
      </c>
      <c r="AG223" s="78"/>
      <c r="AJ223" s="82" t="s">
        <v>109</v>
      </c>
      <c r="AK223" s="82">
        <v>12</v>
      </c>
      <c r="BB223" s="239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335</v>
      </c>
      <c r="B224" s="60" t="s">
        <v>336</v>
      </c>
      <c r="C224" s="34">
        <v>4301070915</v>
      </c>
      <c r="D224" s="326">
        <v>4607111035882</v>
      </c>
      <c r="E224" s="327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108</v>
      </c>
      <c r="M224" s="36" t="s">
        <v>69</v>
      </c>
      <c r="N224" s="36"/>
      <c r="O224" s="35">
        <v>180</v>
      </c>
      <c r="P224" s="4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0" t="s">
        <v>337</v>
      </c>
      <c r="AG224" s="78"/>
      <c r="AJ224" s="82" t="s">
        <v>109</v>
      </c>
      <c r="AK224" s="82">
        <v>12</v>
      </c>
      <c r="BB224" s="241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338</v>
      </c>
      <c r="B225" s="60" t="s">
        <v>339</v>
      </c>
      <c r="C225" s="34">
        <v>4301070921</v>
      </c>
      <c r="D225" s="326">
        <v>4607111035905</v>
      </c>
      <c r="E225" s="327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108</v>
      </c>
      <c r="M225" s="36" t="s">
        <v>69</v>
      </c>
      <c r="N225" s="36"/>
      <c r="O225" s="35">
        <v>180</v>
      </c>
      <c r="P225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337</v>
      </c>
      <c r="AG225" s="78"/>
      <c r="AJ225" s="82" t="s">
        <v>109</v>
      </c>
      <c r="AK225" s="82">
        <v>12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46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7"/>
      <c r="P226" s="333" t="s">
        <v>73</v>
      </c>
      <c r="Q226" s="334"/>
      <c r="R226" s="334"/>
      <c r="S226" s="334"/>
      <c r="T226" s="334"/>
      <c r="U226" s="334"/>
      <c r="V226" s="335"/>
      <c r="W226" s="40" t="s">
        <v>70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7"/>
      <c r="P227" s="333" t="s">
        <v>73</v>
      </c>
      <c r="Q227" s="334"/>
      <c r="R227" s="334"/>
      <c r="S227" s="334"/>
      <c r="T227" s="334"/>
      <c r="U227" s="334"/>
      <c r="V227" s="335"/>
      <c r="W227" s="40" t="s">
        <v>74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62"/>
      <c r="AB228" s="62"/>
      <c r="AC228" s="62"/>
    </row>
    <row r="229" spans="1:68" ht="14.25" customHeight="1" x14ac:dyDescent="0.25">
      <c r="A229" s="341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63"/>
      <c r="AB229" s="63"/>
      <c r="AC229" s="63"/>
    </row>
    <row r="230" spans="1:68" ht="27" customHeight="1" x14ac:dyDescent="0.25">
      <c r="A230" s="60" t="s">
        <v>341</v>
      </c>
      <c r="B230" s="60" t="s">
        <v>342</v>
      </c>
      <c r="C230" s="34">
        <v>4301071097</v>
      </c>
      <c r="D230" s="326">
        <v>4620207491096</v>
      </c>
      <c r="E230" s="327"/>
      <c r="F230" s="59">
        <v>1</v>
      </c>
      <c r="G230" s="35">
        <v>5</v>
      </c>
      <c r="H230" s="59">
        <v>5</v>
      </c>
      <c r="I230" s="59">
        <v>5.23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376" t="s">
        <v>343</v>
      </c>
      <c r="Q230" s="329"/>
      <c r="R230" s="329"/>
      <c r="S230" s="329"/>
      <c r="T230" s="330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44" t="s">
        <v>344</v>
      </c>
      <c r="AG230" s="78"/>
      <c r="AJ230" s="82" t="s">
        <v>72</v>
      </c>
      <c r="AK230" s="82">
        <v>1</v>
      </c>
      <c r="BB230" s="245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4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7"/>
      <c r="P231" s="333" t="s">
        <v>73</v>
      </c>
      <c r="Q231" s="334"/>
      <c r="R231" s="334"/>
      <c r="S231" s="334"/>
      <c r="T231" s="334"/>
      <c r="U231" s="334"/>
      <c r="V231" s="335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7"/>
      <c r="P232" s="333" t="s">
        <v>73</v>
      </c>
      <c r="Q232" s="334"/>
      <c r="R232" s="334"/>
      <c r="S232" s="334"/>
      <c r="T232" s="334"/>
      <c r="U232" s="334"/>
      <c r="V232" s="335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6.5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62"/>
      <c r="AB233" s="62"/>
      <c r="AC233" s="62"/>
    </row>
    <row r="234" spans="1:68" ht="14.25" customHeight="1" x14ac:dyDescent="0.25">
      <c r="A234" s="34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63"/>
      <c r="AB234" s="63"/>
      <c r="AC234" s="63"/>
    </row>
    <row r="235" spans="1:68" ht="27" customHeight="1" x14ac:dyDescent="0.25">
      <c r="A235" s="60" t="s">
        <v>346</v>
      </c>
      <c r="B235" s="60" t="s">
        <v>347</v>
      </c>
      <c r="C235" s="34">
        <v>4301071093</v>
      </c>
      <c r="D235" s="326">
        <v>4620207490709</v>
      </c>
      <c r="E235" s="327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67</v>
      </c>
      <c r="L235" s="35" t="s">
        <v>68</v>
      </c>
      <c r="M235" s="36" t="s">
        <v>69</v>
      </c>
      <c r="N235" s="36"/>
      <c r="O235" s="35">
        <v>180</v>
      </c>
      <c r="P235" s="4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/>
      <c r="AB235" s="66"/>
      <c r="AC235" s="246" t="s">
        <v>348</v>
      </c>
      <c r="AG235" s="78"/>
      <c r="AJ235" s="82" t="s">
        <v>72</v>
      </c>
      <c r="AK235" s="82">
        <v>1</v>
      </c>
      <c r="BB235" s="247" t="s">
        <v>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x14ac:dyDescent="0.2">
      <c r="A236" s="346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7"/>
      <c r="P236" s="333" t="s">
        <v>73</v>
      </c>
      <c r="Q236" s="334"/>
      <c r="R236" s="334"/>
      <c r="S236" s="334"/>
      <c r="T236" s="334"/>
      <c r="U236" s="334"/>
      <c r="V236" s="335"/>
      <c r="W236" s="40" t="s">
        <v>70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7"/>
      <c r="P237" s="333" t="s">
        <v>73</v>
      </c>
      <c r="Q237" s="334"/>
      <c r="R237" s="334"/>
      <c r="S237" s="334"/>
      <c r="T237" s="334"/>
      <c r="U237" s="334"/>
      <c r="V237" s="335"/>
      <c r="W237" s="40" t="s">
        <v>74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customHeight="1" x14ac:dyDescent="0.25">
      <c r="A238" s="341" t="s">
        <v>129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63"/>
      <c r="AB238" s="63"/>
      <c r="AC238" s="63"/>
    </row>
    <row r="239" spans="1:68" ht="27" customHeight="1" x14ac:dyDescent="0.25">
      <c r="A239" s="60" t="s">
        <v>349</v>
      </c>
      <c r="B239" s="60" t="s">
        <v>350</v>
      </c>
      <c r="C239" s="34">
        <v>4301135692</v>
      </c>
      <c r="D239" s="326">
        <v>4620207490570</v>
      </c>
      <c r="E239" s="327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80</v>
      </c>
      <c r="L239" s="35" t="s">
        <v>68</v>
      </c>
      <c r="M239" s="36" t="s">
        <v>69</v>
      </c>
      <c r="N239" s="36"/>
      <c r="O239" s="35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7"/>
      <c r="V239" s="37"/>
      <c r="W239" s="38" t="s">
        <v>70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/>
      <c r="AB239" s="66"/>
      <c r="AC239" s="248" t="s">
        <v>351</v>
      </c>
      <c r="AG239" s="78"/>
      <c r="AJ239" s="82" t="s">
        <v>72</v>
      </c>
      <c r="AK239" s="82">
        <v>1</v>
      </c>
      <c r="BB239" s="249" t="s">
        <v>82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customHeight="1" x14ac:dyDescent="0.25">
      <c r="A240" s="60" t="s">
        <v>352</v>
      </c>
      <c r="B240" s="60" t="s">
        <v>353</v>
      </c>
      <c r="C240" s="34">
        <v>4301135691</v>
      </c>
      <c r="D240" s="326">
        <v>4620207490549</v>
      </c>
      <c r="E240" s="327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80</v>
      </c>
      <c r="L240" s="35" t="s">
        <v>68</v>
      </c>
      <c r="M240" s="36" t="s">
        <v>69</v>
      </c>
      <c r="N240" s="36"/>
      <c r="O240" s="35">
        <v>180</v>
      </c>
      <c r="P240" s="3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7"/>
      <c r="V240" s="37"/>
      <c r="W240" s="38" t="s">
        <v>70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/>
      <c r="AB240" s="66"/>
      <c r="AC240" s="250" t="s">
        <v>351</v>
      </c>
      <c r="AG240" s="78"/>
      <c r="AJ240" s="82" t="s">
        <v>72</v>
      </c>
      <c r="AK240" s="82">
        <v>1</v>
      </c>
      <c r="BB240" s="251" t="s">
        <v>82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customHeight="1" x14ac:dyDescent="0.25">
      <c r="A241" s="60" t="s">
        <v>354</v>
      </c>
      <c r="B241" s="60" t="s">
        <v>355</v>
      </c>
      <c r="C241" s="34">
        <v>4301135694</v>
      </c>
      <c r="D241" s="326">
        <v>4620207490501</v>
      </c>
      <c r="E241" s="327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80</v>
      </c>
      <c r="L241" s="35" t="s">
        <v>68</v>
      </c>
      <c r="M241" s="36" t="s">
        <v>69</v>
      </c>
      <c r="N241" s="36"/>
      <c r="O241" s="35">
        <v>180</v>
      </c>
      <c r="P241" s="48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52" t="s">
        <v>351</v>
      </c>
      <c r="AG241" s="78"/>
      <c r="AJ241" s="82" t="s">
        <v>72</v>
      </c>
      <c r="AK241" s="82">
        <v>1</v>
      </c>
      <c r="BB241" s="253" t="s">
        <v>82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46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7"/>
      <c r="P242" s="333" t="s">
        <v>73</v>
      </c>
      <c r="Q242" s="334"/>
      <c r="R242" s="334"/>
      <c r="S242" s="334"/>
      <c r="T242" s="334"/>
      <c r="U242" s="334"/>
      <c r="V242" s="335"/>
      <c r="W242" s="40" t="s">
        <v>70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7"/>
      <c r="P243" s="333" t="s">
        <v>73</v>
      </c>
      <c r="Q243" s="334"/>
      <c r="R243" s="334"/>
      <c r="S243" s="334"/>
      <c r="T243" s="334"/>
      <c r="U243" s="334"/>
      <c r="V243" s="335"/>
      <c r="W243" s="40" t="s">
        <v>74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62"/>
      <c r="AB244" s="62"/>
      <c r="AC244" s="62"/>
    </row>
    <row r="245" spans="1:68" ht="14.25" customHeight="1" x14ac:dyDescent="0.25">
      <c r="A245" s="341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63"/>
      <c r="AB245" s="63"/>
      <c r="AC245" s="63"/>
    </row>
    <row r="246" spans="1:68" ht="16.5" customHeight="1" x14ac:dyDescent="0.25">
      <c r="A246" s="60" t="s">
        <v>357</v>
      </c>
      <c r="B246" s="60" t="s">
        <v>358</v>
      </c>
      <c r="C246" s="34">
        <v>4301071063</v>
      </c>
      <c r="D246" s="326">
        <v>4607111039019</v>
      </c>
      <c r="E246" s="327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54" t="s">
        <v>359</v>
      </c>
      <c r="AG246" s="78"/>
      <c r="AJ246" s="82" t="s">
        <v>72</v>
      </c>
      <c r="AK246" s="82">
        <v>1</v>
      </c>
      <c r="BB246" s="255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360</v>
      </c>
      <c r="B247" s="60" t="s">
        <v>361</v>
      </c>
      <c r="C247" s="34">
        <v>4301071000</v>
      </c>
      <c r="D247" s="326">
        <v>4607111038708</v>
      </c>
      <c r="E247" s="327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68</v>
      </c>
      <c r="M247" s="36" t="s">
        <v>69</v>
      </c>
      <c r="N247" s="36"/>
      <c r="O247" s="35">
        <v>180</v>
      </c>
      <c r="P24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56" t="s">
        <v>359</v>
      </c>
      <c r="AG247" s="78"/>
      <c r="AJ247" s="82" t="s">
        <v>72</v>
      </c>
      <c r="AK247" s="82">
        <v>1</v>
      </c>
      <c r="BB247" s="257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46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7"/>
      <c r="P248" s="333" t="s">
        <v>73</v>
      </c>
      <c r="Q248" s="334"/>
      <c r="R248" s="334"/>
      <c r="S248" s="334"/>
      <c r="T248" s="334"/>
      <c r="U248" s="334"/>
      <c r="V248" s="335"/>
      <c r="W248" s="40" t="s">
        <v>70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7"/>
      <c r="P249" s="333" t="s">
        <v>73</v>
      </c>
      <c r="Q249" s="334"/>
      <c r="R249" s="334"/>
      <c r="S249" s="334"/>
      <c r="T249" s="334"/>
      <c r="U249" s="334"/>
      <c r="V249" s="335"/>
      <c r="W249" s="40" t="s">
        <v>74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5" t="s">
        <v>362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52"/>
      <c r="AB250" s="52"/>
      <c r="AC250" s="52"/>
    </row>
    <row r="251" spans="1:68" ht="16.5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62"/>
      <c r="AB251" s="62"/>
      <c r="AC251" s="62"/>
    </row>
    <row r="252" spans="1:68" ht="14.25" customHeight="1" x14ac:dyDescent="0.25">
      <c r="A252" s="341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63"/>
      <c r="AB252" s="63"/>
      <c r="AC252" s="63"/>
    </row>
    <row r="253" spans="1:68" ht="27" customHeight="1" x14ac:dyDescent="0.25">
      <c r="A253" s="60" t="s">
        <v>364</v>
      </c>
      <c r="B253" s="60" t="s">
        <v>365</v>
      </c>
      <c r="C253" s="34">
        <v>4301071036</v>
      </c>
      <c r="D253" s="326">
        <v>4607111036162</v>
      </c>
      <c r="E253" s="327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5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58" t="s">
        <v>366</v>
      </c>
      <c r="AG253" s="78"/>
      <c r="AJ253" s="82" t="s">
        <v>72</v>
      </c>
      <c r="AK253" s="82">
        <v>1</v>
      </c>
      <c r="BB253" s="259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46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7"/>
      <c r="P254" s="333" t="s">
        <v>73</v>
      </c>
      <c r="Q254" s="334"/>
      <c r="R254" s="334"/>
      <c r="S254" s="334"/>
      <c r="T254" s="334"/>
      <c r="U254" s="334"/>
      <c r="V254" s="335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7"/>
      <c r="P255" s="333" t="s">
        <v>73</v>
      </c>
      <c r="Q255" s="334"/>
      <c r="R255" s="334"/>
      <c r="S255" s="334"/>
      <c r="T255" s="334"/>
      <c r="U255" s="334"/>
      <c r="V255" s="335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5" t="s">
        <v>367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52"/>
      <c r="AB256" s="52"/>
      <c r="AC256" s="52"/>
    </row>
    <row r="257" spans="1:68" ht="16.5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62"/>
      <c r="AB257" s="62"/>
      <c r="AC257" s="62"/>
    </row>
    <row r="258" spans="1:68" ht="14.25" customHeight="1" x14ac:dyDescent="0.25">
      <c r="A258" s="341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63"/>
      <c r="AB258" s="63"/>
      <c r="AC258" s="63"/>
    </row>
    <row r="259" spans="1:68" ht="27" customHeight="1" x14ac:dyDescent="0.25">
      <c r="A259" s="60" t="s">
        <v>369</v>
      </c>
      <c r="B259" s="60" t="s">
        <v>370</v>
      </c>
      <c r="C259" s="34">
        <v>4301071029</v>
      </c>
      <c r="D259" s="326">
        <v>4607111035899</v>
      </c>
      <c r="E259" s="327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108</v>
      </c>
      <c r="M259" s="36" t="s">
        <v>69</v>
      </c>
      <c r="N259" s="36"/>
      <c r="O259" s="35">
        <v>180</v>
      </c>
      <c r="P259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7"/>
      <c r="V259" s="37"/>
      <c r="W259" s="38" t="s">
        <v>70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0" t="s">
        <v>258</v>
      </c>
      <c r="AG259" s="78"/>
      <c r="AJ259" s="82" t="s">
        <v>109</v>
      </c>
      <c r="AK259" s="82">
        <v>12</v>
      </c>
      <c r="BB259" s="26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371</v>
      </c>
      <c r="B260" s="60" t="s">
        <v>372</v>
      </c>
      <c r="C260" s="34">
        <v>4301070991</v>
      </c>
      <c r="D260" s="326">
        <v>4607111038180</v>
      </c>
      <c r="E260" s="327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68</v>
      </c>
      <c r="M260" s="36" t="s">
        <v>69</v>
      </c>
      <c r="N260" s="36"/>
      <c r="O260" s="35">
        <v>180</v>
      </c>
      <c r="P260" s="43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2" t="s">
        <v>373</v>
      </c>
      <c r="AG260" s="78"/>
      <c r="AJ260" s="82" t="s">
        <v>72</v>
      </c>
      <c r="AK260" s="82">
        <v>1</v>
      </c>
      <c r="BB260" s="26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6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7"/>
      <c r="P261" s="333" t="s">
        <v>73</v>
      </c>
      <c r="Q261" s="334"/>
      <c r="R261" s="334"/>
      <c r="S261" s="334"/>
      <c r="T261" s="334"/>
      <c r="U261" s="334"/>
      <c r="V261" s="335"/>
      <c r="W261" s="40" t="s">
        <v>70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7"/>
      <c r="P262" s="333" t="s">
        <v>73</v>
      </c>
      <c r="Q262" s="334"/>
      <c r="R262" s="334"/>
      <c r="S262" s="334"/>
      <c r="T262" s="334"/>
      <c r="U262" s="334"/>
      <c r="V262" s="335"/>
      <c r="W262" s="40" t="s">
        <v>74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95" t="s">
        <v>374</v>
      </c>
      <c r="B263" s="396"/>
      <c r="C263" s="396"/>
      <c r="D263" s="396"/>
      <c r="E263" s="396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52"/>
      <c r="AB263" s="52"/>
      <c r="AC263" s="52"/>
    </row>
    <row r="264" spans="1:68" ht="16.5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62"/>
      <c r="AB264" s="62"/>
      <c r="AC264" s="62"/>
    </row>
    <row r="265" spans="1:68" ht="14.25" customHeight="1" x14ac:dyDescent="0.25">
      <c r="A265" s="341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63"/>
      <c r="AB265" s="63"/>
      <c r="AC265" s="63"/>
    </row>
    <row r="266" spans="1:68" ht="27" customHeight="1" x14ac:dyDescent="0.25">
      <c r="A266" s="60" t="s">
        <v>377</v>
      </c>
      <c r="B266" s="60" t="s">
        <v>378</v>
      </c>
      <c r="C266" s="34">
        <v>4301133004</v>
      </c>
      <c r="D266" s="326">
        <v>4607111039774</v>
      </c>
      <c r="E266" s="327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36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64" t="s">
        <v>379</v>
      </c>
      <c r="AG266" s="78"/>
      <c r="AJ266" s="82" t="s">
        <v>72</v>
      </c>
      <c r="AK266" s="82">
        <v>1</v>
      </c>
      <c r="BB266" s="265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46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7"/>
      <c r="P267" s="333" t="s">
        <v>73</v>
      </c>
      <c r="Q267" s="334"/>
      <c r="R267" s="334"/>
      <c r="S267" s="334"/>
      <c r="T267" s="334"/>
      <c r="U267" s="334"/>
      <c r="V267" s="335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7"/>
      <c r="P268" s="333" t="s">
        <v>73</v>
      </c>
      <c r="Q268" s="334"/>
      <c r="R268" s="334"/>
      <c r="S268" s="334"/>
      <c r="T268" s="334"/>
      <c r="U268" s="334"/>
      <c r="V268" s="335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1" t="s">
        <v>129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63"/>
      <c r="AB269" s="63"/>
      <c r="AC269" s="63"/>
    </row>
    <row r="270" spans="1:68" ht="37.5" customHeight="1" x14ac:dyDescent="0.25">
      <c r="A270" s="60" t="s">
        <v>380</v>
      </c>
      <c r="B270" s="60" t="s">
        <v>381</v>
      </c>
      <c r="C270" s="34">
        <v>4301135400</v>
      </c>
      <c r="D270" s="326">
        <v>4607111039361</v>
      </c>
      <c r="E270" s="327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66" t="s">
        <v>379</v>
      </c>
      <c r="AG270" s="78"/>
      <c r="AJ270" s="82" t="s">
        <v>72</v>
      </c>
      <c r="AK270" s="82">
        <v>1</v>
      </c>
      <c r="BB270" s="267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46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7"/>
      <c r="P271" s="333" t="s">
        <v>73</v>
      </c>
      <c r="Q271" s="334"/>
      <c r="R271" s="334"/>
      <c r="S271" s="334"/>
      <c r="T271" s="334"/>
      <c r="U271" s="334"/>
      <c r="V271" s="335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7"/>
      <c r="P272" s="333" t="s">
        <v>73</v>
      </c>
      <c r="Q272" s="334"/>
      <c r="R272" s="334"/>
      <c r="S272" s="334"/>
      <c r="T272" s="334"/>
      <c r="U272" s="334"/>
      <c r="V272" s="335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5" t="s">
        <v>243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52"/>
      <c r="AB273" s="52"/>
      <c r="AC273" s="52"/>
    </row>
    <row r="274" spans="1:68" ht="16.5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62"/>
      <c r="AB274" s="62"/>
      <c r="AC274" s="62"/>
    </row>
    <row r="275" spans="1:68" ht="14.25" customHeight="1" x14ac:dyDescent="0.25">
      <c r="A275" s="341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63"/>
      <c r="AB275" s="63"/>
      <c r="AC275" s="63"/>
    </row>
    <row r="276" spans="1:68" ht="27" customHeight="1" x14ac:dyDescent="0.25">
      <c r="A276" s="60" t="s">
        <v>382</v>
      </c>
      <c r="B276" s="60" t="s">
        <v>383</v>
      </c>
      <c r="C276" s="34">
        <v>4301071014</v>
      </c>
      <c r="D276" s="326">
        <v>4640242181264</v>
      </c>
      <c r="E276" s="327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68</v>
      </c>
      <c r="M276" s="36" t="s">
        <v>69</v>
      </c>
      <c r="N276" s="36"/>
      <c r="O276" s="35">
        <v>180</v>
      </c>
      <c r="P276" s="492" t="s">
        <v>384</v>
      </c>
      <c r="Q276" s="329"/>
      <c r="R276" s="329"/>
      <c r="S276" s="329"/>
      <c r="T276" s="330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68" t="s">
        <v>385</v>
      </c>
      <c r="AG276" s="78"/>
      <c r="AJ276" s="82" t="s">
        <v>72</v>
      </c>
      <c r="AK276" s="82">
        <v>1</v>
      </c>
      <c r="BB276" s="269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386</v>
      </c>
      <c r="B277" s="60" t="s">
        <v>387</v>
      </c>
      <c r="C277" s="34">
        <v>4301071021</v>
      </c>
      <c r="D277" s="326">
        <v>4640242181325</v>
      </c>
      <c r="E277" s="327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68</v>
      </c>
      <c r="M277" s="36" t="s">
        <v>69</v>
      </c>
      <c r="N277" s="36"/>
      <c r="O277" s="35">
        <v>180</v>
      </c>
      <c r="P277" s="420" t="s">
        <v>388</v>
      </c>
      <c r="Q277" s="329"/>
      <c r="R277" s="329"/>
      <c r="S277" s="329"/>
      <c r="T277" s="330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0" t="s">
        <v>385</v>
      </c>
      <c r="AG277" s="78"/>
      <c r="AJ277" s="82" t="s">
        <v>72</v>
      </c>
      <c r="AK277" s="82">
        <v>1</v>
      </c>
      <c r="BB277" s="271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389</v>
      </c>
      <c r="B278" s="60" t="s">
        <v>390</v>
      </c>
      <c r="C278" s="34">
        <v>4301070993</v>
      </c>
      <c r="D278" s="326">
        <v>4640242180670</v>
      </c>
      <c r="E278" s="327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68</v>
      </c>
      <c r="M278" s="36" t="s">
        <v>69</v>
      </c>
      <c r="N278" s="36"/>
      <c r="O278" s="35">
        <v>180</v>
      </c>
      <c r="P278" s="496" t="s">
        <v>391</v>
      </c>
      <c r="Q278" s="329"/>
      <c r="R278" s="329"/>
      <c r="S278" s="329"/>
      <c r="T278" s="330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2" t="s">
        <v>392</v>
      </c>
      <c r="AG278" s="78"/>
      <c r="AJ278" s="82" t="s">
        <v>72</v>
      </c>
      <c r="AK278" s="82">
        <v>1</v>
      </c>
      <c r="BB278" s="273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6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7"/>
      <c r="P279" s="333" t="s">
        <v>73</v>
      </c>
      <c r="Q279" s="334"/>
      <c r="R279" s="334"/>
      <c r="S279" s="334"/>
      <c r="T279" s="334"/>
      <c r="U279" s="334"/>
      <c r="V279" s="335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7"/>
      <c r="P280" s="333" t="s">
        <v>73</v>
      </c>
      <c r="Q280" s="334"/>
      <c r="R280" s="334"/>
      <c r="S280" s="334"/>
      <c r="T280" s="334"/>
      <c r="U280" s="334"/>
      <c r="V280" s="335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1" t="s">
        <v>151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63"/>
      <c r="AB281" s="63"/>
      <c r="AC281" s="63"/>
    </row>
    <row r="282" spans="1:68" ht="27" customHeight="1" x14ac:dyDescent="0.25">
      <c r="A282" s="60" t="s">
        <v>393</v>
      </c>
      <c r="B282" s="60" t="s">
        <v>394</v>
      </c>
      <c r="C282" s="34">
        <v>4301131019</v>
      </c>
      <c r="D282" s="326">
        <v>4640242180427</v>
      </c>
      <c r="E282" s="327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140</v>
      </c>
      <c r="L282" s="35" t="s">
        <v>108</v>
      </c>
      <c r="M282" s="36" t="s">
        <v>69</v>
      </c>
      <c r="N282" s="36"/>
      <c r="O282" s="35">
        <v>180</v>
      </c>
      <c r="P282" s="48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74" t="s">
        <v>395</v>
      </c>
      <c r="AG282" s="78"/>
      <c r="AJ282" s="82" t="s">
        <v>109</v>
      </c>
      <c r="AK282" s="82">
        <v>18</v>
      </c>
      <c r="BB282" s="275" t="s">
        <v>82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x14ac:dyDescent="0.2">
      <c r="A283" s="346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7"/>
      <c r="P283" s="333" t="s">
        <v>73</v>
      </c>
      <c r="Q283" s="334"/>
      <c r="R283" s="334"/>
      <c r="S283" s="334"/>
      <c r="T283" s="334"/>
      <c r="U283" s="334"/>
      <c r="V283" s="335"/>
      <c r="W283" s="40" t="s">
        <v>70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7"/>
      <c r="P284" s="333" t="s">
        <v>73</v>
      </c>
      <c r="Q284" s="334"/>
      <c r="R284" s="334"/>
      <c r="S284" s="334"/>
      <c r="T284" s="334"/>
      <c r="U284" s="334"/>
      <c r="V284" s="335"/>
      <c r="W284" s="40" t="s">
        <v>74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customHeight="1" x14ac:dyDescent="0.25">
      <c r="A285" s="341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63"/>
      <c r="AB285" s="63"/>
      <c r="AC285" s="63"/>
    </row>
    <row r="286" spans="1:68" ht="27" customHeight="1" x14ac:dyDescent="0.25">
      <c r="A286" s="60" t="s">
        <v>396</v>
      </c>
      <c r="B286" s="60" t="s">
        <v>397</v>
      </c>
      <c r="C286" s="34">
        <v>4301132080</v>
      </c>
      <c r="D286" s="326">
        <v>4640242180397</v>
      </c>
      <c r="E286" s="327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108</v>
      </c>
      <c r="M286" s="36" t="s">
        <v>69</v>
      </c>
      <c r="N286" s="36"/>
      <c r="O286" s="35">
        <v>180</v>
      </c>
      <c r="P286" s="38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7"/>
      <c r="V286" s="37"/>
      <c r="W286" s="38" t="s">
        <v>70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76" t="s">
        <v>398</v>
      </c>
      <c r="AG286" s="78"/>
      <c r="AJ286" s="82" t="s">
        <v>109</v>
      </c>
      <c r="AK286" s="82">
        <v>12</v>
      </c>
      <c r="BB286" s="277" t="s">
        <v>82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399</v>
      </c>
      <c r="B287" s="60" t="s">
        <v>400</v>
      </c>
      <c r="C287" s="34">
        <v>4301132104</v>
      </c>
      <c r="D287" s="326">
        <v>4640242181219</v>
      </c>
      <c r="E287" s="327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140</v>
      </c>
      <c r="L287" s="35" t="s">
        <v>68</v>
      </c>
      <c r="M287" s="36" t="s">
        <v>69</v>
      </c>
      <c r="N287" s="36"/>
      <c r="O287" s="35">
        <v>180</v>
      </c>
      <c r="P287" s="391" t="s">
        <v>401</v>
      </c>
      <c r="Q287" s="329"/>
      <c r="R287" s="329"/>
      <c r="S287" s="329"/>
      <c r="T287" s="330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78" t="s">
        <v>398</v>
      </c>
      <c r="AG287" s="78"/>
      <c r="AJ287" s="82" t="s">
        <v>72</v>
      </c>
      <c r="AK287" s="82">
        <v>1</v>
      </c>
      <c r="BB287" s="279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6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7"/>
      <c r="P288" s="333" t="s">
        <v>73</v>
      </c>
      <c r="Q288" s="334"/>
      <c r="R288" s="334"/>
      <c r="S288" s="334"/>
      <c r="T288" s="334"/>
      <c r="U288" s="334"/>
      <c r="V288" s="335"/>
      <c r="W288" s="40" t="s">
        <v>70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7"/>
      <c r="P289" s="333" t="s">
        <v>73</v>
      </c>
      <c r="Q289" s="334"/>
      <c r="R289" s="334"/>
      <c r="S289" s="334"/>
      <c r="T289" s="334"/>
      <c r="U289" s="334"/>
      <c r="V289" s="335"/>
      <c r="W289" s="40" t="s">
        <v>74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41" t="s">
        <v>123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63"/>
      <c r="AB290" s="63"/>
      <c r="AC290" s="63"/>
    </row>
    <row r="291" spans="1:68" ht="27" customHeight="1" x14ac:dyDescent="0.25">
      <c r="A291" s="60" t="s">
        <v>402</v>
      </c>
      <c r="B291" s="60" t="s">
        <v>403</v>
      </c>
      <c r="C291" s="34">
        <v>4301136051</v>
      </c>
      <c r="D291" s="326">
        <v>4640242180304</v>
      </c>
      <c r="E291" s="327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108</v>
      </c>
      <c r="M291" s="36" t="s">
        <v>69</v>
      </c>
      <c r="N291" s="36"/>
      <c r="O291" s="35">
        <v>180</v>
      </c>
      <c r="P291" s="519" t="s">
        <v>404</v>
      </c>
      <c r="Q291" s="329"/>
      <c r="R291" s="329"/>
      <c r="S291" s="329"/>
      <c r="T291" s="330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0" t="s">
        <v>405</v>
      </c>
      <c r="AG291" s="78"/>
      <c r="AJ291" s="82" t="s">
        <v>109</v>
      </c>
      <c r="AK291" s="82">
        <v>14</v>
      </c>
      <c r="BB291" s="281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406</v>
      </c>
      <c r="B292" s="60" t="s">
        <v>407</v>
      </c>
      <c r="C292" s="34">
        <v>4301136053</v>
      </c>
      <c r="D292" s="326">
        <v>4640242180236</v>
      </c>
      <c r="E292" s="327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108</v>
      </c>
      <c r="M292" s="36" t="s">
        <v>69</v>
      </c>
      <c r="N292" s="36"/>
      <c r="O292" s="35">
        <v>180</v>
      </c>
      <c r="P292" s="5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7"/>
      <c r="V292" s="37"/>
      <c r="W292" s="38" t="s">
        <v>70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2" t="s">
        <v>405</v>
      </c>
      <c r="AG292" s="78"/>
      <c r="AJ292" s="82" t="s">
        <v>109</v>
      </c>
      <c r="AK292" s="82">
        <v>12</v>
      </c>
      <c r="BB292" s="283" t="s">
        <v>82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408</v>
      </c>
      <c r="B293" s="60" t="s">
        <v>409</v>
      </c>
      <c r="C293" s="34">
        <v>4301136052</v>
      </c>
      <c r="D293" s="326">
        <v>4640242180410</v>
      </c>
      <c r="E293" s="327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68</v>
      </c>
      <c r="M293" s="36" t="s">
        <v>69</v>
      </c>
      <c r="N293" s="36"/>
      <c r="O293" s="35">
        <v>180</v>
      </c>
      <c r="P293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7"/>
      <c r="V293" s="37"/>
      <c r="W293" s="38" t="s">
        <v>70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84" t="s">
        <v>405</v>
      </c>
      <c r="AG293" s="78"/>
      <c r="AJ293" s="82" t="s">
        <v>72</v>
      </c>
      <c r="AK293" s="82">
        <v>1</v>
      </c>
      <c r="BB293" s="285" t="s">
        <v>82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7"/>
      <c r="P294" s="333" t="s">
        <v>73</v>
      </c>
      <c r="Q294" s="334"/>
      <c r="R294" s="334"/>
      <c r="S294" s="334"/>
      <c r="T294" s="334"/>
      <c r="U294" s="334"/>
      <c r="V294" s="335"/>
      <c r="W294" s="40" t="s">
        <v>70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7"/>
      <c r="P295" s="333" t="s">
        <v>73</v>
      </c>
      <c r="Q295" s="334"/>
      <c r="R295" s="334"/>
      <c r="S295" s="334"/>
      <c r="T295" s="334"/>
      <c r="U295" s="334"/>
      <c r="V295" s="335"/>
      <c r="W295" s="40" t="s">
        <v>74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341" t="s">
        <v>129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63"/>
      <c r="AB296" s="63"/>
      <c r="AC296" s="63"/>
    </row>
    <row r="297" spans="1:68" ht="37.5" customHeight="1" x14ac:dyDescent="0.25">
      <c r="A297" s="60" t="s">
        <v>410</v>
      </c>
      <c r="B297" s="60" t="s">
        <v>411</v>
      </c>
      <c r="C297" s="34">
        <v>4301135504</v>
      </c>
      <c r="D297" s="326">
        <v>4640242181554</v>
      </c>
      <c r="E297" s="327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518" t="s">
        <v>412</v>
      </c>
      <c r="Q297" s="329"/>
      <c r="R297" s="329"/>
      <c r="S297" s="329"/>
      <c r="T297" s="330"/>
      <c r="U297" s="37"/>
      <c r="V297" s="37"/>
      <c r="W297" s="38" t="s">
        <v>70</v>
      </c>
      <c r="X297" s="56">
        <v>0</v>
      </c>
      <c r="Y297" s="53">
        <f t="shared" ref="Y297:Y314" si="24">IFERROR(IF(X297="","",X297),"")</f>
        <v>0</v>
      </c>
      <c r="Z297" s="39">
        <f>IFERROR(IF(X297="","",X297*0.00936),"")</f>
        <v>0</v>
      </c>
      <c r="AA297" s="65"/>
      <c r="AB297" s="66"/>
      <c r="AC297" s="286" t="s">
        <v>413</v>
      </c>
      <c r="AG297" s="78"/>
      <c r="AJ297" s="82" t="s">
        <v>72</v>
      </c>
      <c r="AK297" s="82">
        <v>1</v>
      </c>
      <c r="BB297" s="287" t="s">
        <v>82</v>
      </c>
      <c r="BM297" s="78">
        <f t="shared" ref="BM297:BM314" si="25">IFERROR(X297*I297,"0")</f>
        <v>0</v>
      </c>
      <c r="BN297" s="78">
        <f t="shared" ref="BN297:BN314" si="26">IFERROR(Y297*I297,"0")</f>
        <v>0</v>
      </c>
      <c r="BO297" s="78">
        <f t="shared" ref="BO297:BO314" si="27">IFERROR(X297/J297,"0")</f>
        <v>0</v>
      </c>
      <c r="BP297" s="78">
        <f t="shared" ref="BP297:BP314" si="28">IFERROR(Y297/J297,"0")</f>
        <v>0</v>
      </c>
    </row>
    <row r="298" spans="1:68" ht="27" customHeight="1" x14ac:dyDescent="0.25">
      <c r="A298" s="60" t="s">
        <v>414</v>
      </c>
      <c r="B298" s="60" t="s">
        <v>415</v>
      </c>
      <c r="C298" s="34">
        <v>4301135518</v>
      </c>
      <c r="D298" s="326">
        <v>4640242181561</v>
      </c>
      <c r="E298" s="327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108</v>
      </c>
      <c r="M298" s="36" t="s">
        <v>69</v>
      </c>
      <c r="N298" s="36"/>
      <c r="O298" s="35">
        <v>180</v>
      </c>
      <c r="P298" s="499" t="s">
        <v>416</v>
      </c>
      <c r="Q298" s="329"/>
      <c r="R298" s="329"/>
      <c r="S298" s="329"/>
      <c r="T298" s="330"/>
      <c r="U298" s="37"/>
      <c r="V298" s="37"/>
      <c r="W298" s="38" t="s">
        <v>70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88" t="s">
        <v>417</v>
      </c>
      <c r="AG298" s="78"/>
      <c r="AJ298" s="82" t="s">
        <v>109</v>
      </c>
      <c r="AK298" s="82">
        <v>14</v>
      </c>
      <c r="BB298" s="289" t="s">
        <v>82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418</v>
      </c>
      <c r="B299" s="60" t="s">
        <v>419</v>
      </c>
      <c r="C299" s="34">
        <v>4301135374</v>
      </c>
      <c r="D299" s="326">
        <v>4640242181424</v>
      </c>
      <c r="E299" s="327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68</v>
      </c>
      <c r="M299" s="36" t="s">
        <v>69</v>
      </c>
      <c r="N299" s="36"/>
      <c r="O299" s="35">
        <v>180</v>
      </c>
      <c r="P299" s="44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7"/>
      <c r="V299" s="37"/>
      <c r="W299" s="38" t="s">
        <v>70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0" t="s">
        <v>413</v>
      </c>
      <c r="AG299" s="78"/>
      <c r="AJ299" s="82" t="s">
        <v>72</v>
      </c>
      <c r="AK299" s="82">
        <v>1</v>
      </c>
      <c r="BB299" s="291" t="s">
        <v>82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420</v>
      </c>
      <c r="B300" s="60" t="s">
        <v>421</v>
      </c>
      <c r="C300" s="34">
        <v>4301135320</v>
      </c>
      <c r="D300" s="326">
        <v>4640242181592</v>
      </c>
      <c r="E300" s="327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408" t="s">
        <v>422</v>
      </c>
      <c r="Q300" s="329"/>
      <c r="R300" s="329"/>
      <c r="S300" s="329"/>
      <c r="T300" s="330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2" t="s">
        <v>423</v>
      </c>
      <c r="AG300" s="78"/>
      <c r="AJ300" s="82" t="s">
        <v>72</v>
      </c>
      <c r="AK300" s="82">
        <v>1</v>
      </c>
      <c r="BB300" s="293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424</v>
      </c>
      <c r="B301" s="60" t="s">
        <v>425</v>
      </c>
      <c r="C301" s="34">
        <v>4301135552</v>
      </c>
      <c r="D301" s="326">
        <v>4640242181431</v>
      </c>
      <c r="E301" s="327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90" t="s">
        <v>426</v>
      </c>
      <c r="Q301" s="329"/>
      <c r="R301" s="329"/>
      <c r="S301" s="329"/>
      <c r="T301" s="330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294" t="s">
        <v>427</v>
      </c>
      <c r="AG301" s="78"/>
      <c r="AJ301" s="82" t="s">
        <v>72</v>
      </c>
      <c r="AK301" s="82">
        <v>1</v>
      </c>
      <c r="BB301" s="295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428</v>
      </c>
      <c r="B302" s="60" t="s">
        <v>429</v>
      </c>
      <c r="C302" s="34">
        <v>4301135405</v>
      </c>
      <c r="D302" s="326">
        <v>4640242181523</v>
      </c>
      <c r="E302" s="32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68</v>
      </c>
      <c r="M302" s="36" t="s">
        <v>69</v>
      </c>
      <c r="N302" s="36"/>
      <c r="O302" s="35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296" t="s">
        <v>417</v>
      </c>
      <c r="AG302" s="78"/>
      <c r="AJ302" s="82" t="s">
        <v>72</v>
      </c>
      <c r="AK302" s="82">
        <v>1</v>
      </c>
      <c r="BB302" s="297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430</v>
      </c>
      <c r="B303" s="60" t="s">
        <v>431</v>
      </c>
      <c r="C303" s="34">
        <v>4301135404</v>
      </c>
      <c r="D303" s="326">
        <v>4640242181516</v>
      </c>
      <c r="E303" s="32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15" t="s">
        <v>432</v>
      </c>
      <c r="Q303" s="329"/>
      <c r="R303" s="329"/>
      <c r="S303" s="329"/>
      <c r="T303" s="330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298" t="s">
        <v>427</v>
      </c>
      <c r="AG303" s="78"/>
      <c r="AJ303" s="82" t="s">
        <v>72</v>
      </c>
      <c r="AK303" s="82">
        <v>1</v>
      </c>
      <c r="BB303" s="299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433</v>
      </c>
      <c r="B304" s="60" t="s">
        <v>434</v>
      </c>
      <c r="C304" s="34">
        <v>4301135375</v>
      </c>
      <c r="D304" s="326">
        <v>4640242181486</v>
      </c>
      <c r="E304" s="327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108</v>
      </c>
      <c r="M304" s="36" t="s">
        <v>69</v>
      </c>
      <c r="N304" s="36"/>
      <c r="O304" s="35">
        <v>180</v>
      </c>
      <c r="P304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413</v>
      </c>
      <c r="AG304" s="78"/>
      <c r="AJ304" s="82" t="s">
        <v>109</v>
      </c>
      <c r="AK304" s="82">
        <v>14</v>
      </c>
      <c r="BB304" s="301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435</v>
      </c>
      <c r="B305" s="60" t="s">
        <v>436</v>
      </c>
      <c r="C305" s="34">
        <v>4301135402</v>
      </c>
      <c r="D305" s="326">
        <v>4640242181493</v>
      </c>
      <c r="E305" s="327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16" t="s">
        <v>437</v>
      </c>
      <c r="Q305" s="329"/>
      <c r="R305" s="329"/>
      <c r="S305" s="329"/>
      <c r="T305" s="330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2" t="s">
        <v>413</v>
      </c>
      <c r="AG305" s="78"/>
      <c r="AJ305" s="82" t="s">
        <v>72</v>
      </c>
      <c r="AK305" s="82">
        <v>1</v>
      </c>
      <c r="BB305" s="303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438</v>
      </c>
      <c r="B306" s="60" t="s">
        <v>439</v>
      </c>
      <c r="C306" s="34">
        <v>4301135403</v>
      </c>
      <c r="D306" s="326">
        <v>4640242181509</v>
      </c>
      <c r="E306" s="327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68</v>
      </c>
      <c r="M306" s="36" t="s">
        <v>69</v>
      </c>
      <c r="N306" s="36"/>
      <c r="O306" s="35">
        <v>180</v>
      </c>
      <c r="P306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413</v>
      </c>
      <c r="AG306" s="78"/>
      <c r="AJ306" s="82" t="s">
        <v>72</v>
      </c>
      <c r="AK306" s="82">
        <v>1</v>
      </c>
      <c r="BB306" s="305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440</v>
      </c>
      <c r="B307" s="60" t="s">
        <v>441</v>
      </c>
      <c r="C307" s="34">
        <v>4301135304</v>
      </c>
      <c r="D307" s="326">
        <v>4640242181240</v>
      </c>
      <c r="E307" s="327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68</v>
      </c>
      <c r="M307" s="36" t="s">
        <v>69</v>
      </c>
      <c r="N307" s="36"/>
      <c r="O307" s="35">
        <v>180</v>
      </c>
      <c r="P307" s="535" t="s">
        <v>442</v>
      </c>
      <c r="Q307" s="329"/>
      <c r="R307" s="329"/>
      <c r="S307" s="329"/>
      <c r="T307" s="330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06" t="s">
        <v>413</v>
      </c>
      <c r="AG307" s="78"/>
      <c r="AJ307" s="82" t="s">
        <v>72</v>
      </c>
      <c r="AK307" s="82">
        <v>1</v>
      </c>
      <c r="BB307" s="307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443</v>
      </c>
      <c r="B308" s="60" t="s">
        <v>444</v>
      </c>
      <c r="C308" s="34">
        <v>4301135610</v>
      </c>
      <c r="D308" s="326">
        <v>4640242181318</v>
      </c>
      <c r="E308" s="327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68</v>
      </c>
      <c r="M308" s="36" t="s">
        <v>69</v>
      </c>
      <c r="N308" s="36"/>
      <c r="O308" s="35">
        <v>180</v>
      </c>
      <c r="P308" s="419" t="s">
        <v>445</v>
      </c>
      <c r="Q308" s="329"/>
      <c r="R308" s="329"/>
      <c r="S308" s="329"/>
      <c r="T308" s="330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417</v>
      </c>
      <c r="AG308" s="78"/>
      <c r="AJ308" s="82" t="s">
        <v>72</v>
      </c>
      <c r="AK308" s="82">
        <v>1</v>
      </c>
      <c r="BB308" s="309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446</v>
      </c>
      <c r="B309" s="60" t="s">
        <v>447</v>
      </c>
      <c r="C309" s="34">
        <v>4301135306</v>
      </c>
      <c r="D309" s="326">
        <v>4640242181387</v>
      </c>
      <c r="E309" s="327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140</v>
      </c>
      <c r="L309" s="35" t="s">
        <v>68</v>
      </c>
      <c r="M309" s="36" t="s">
        <v>69</v>
      </c>
      <c r="N309" s="36"/>
      <c r="O309" s="35">
        <v>180</v>
      </c>
      <c r="P309" s="437" t="s">
        <v>448</v>
      </c>
      <c r="Q309" s="329"/>
      <c r="R309" s="329"/>
      <c r="S309" s="329"/>
      <c r="T309" s="330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0" t="s">
        <v>413</v>
      </c>
      <c r="AG309" s="78"/>
      <c r="AJ309" s="82" t="s">
        <v>72</v>
      </c>
      <c r="AK309" s="82">
        <v>1</v>
      </c>
      <c r="BB309" s="311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449</v>
      </c>
      <c r="B310" s="60" t="s">
        <v>450</v>
      </c>
      <c r="C310" s="34">
        <v>4301135305</v>
      </c>
      <c r="D310" s="326">
        <v>4640242181394</v>
      </c>
      <c r="E310" s="327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140</v>
      </c>
      <c r="L310" s="35" t="s">
        <v>68</v>
      </c>
      <c r="M310" s="36" t="s">
        <v>69</v>
      </c>
      <c r="N310" s="36"/>
      <c r="O310" s="35">
        <v>180</v>
      </c>
      <c r="P310" s="423" t="s">
        <v>451</v>
      </c>
      <c r="Q310" s="329"/>
      <c r="R310" s="329"/>
      <c r="S310" s="329"/>
      <c r="T310" s="330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2" t="s">
        <v>413</v>
      </c>
      <c r="AG310" s="78"/>
      <c r="AJ310" s="82" t="s">
        <v>72</v>
      </c>
      <c r="AK310" s="82">
        <v>1</v>
      </c>
      <c r="BB310" s="313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452</v>
      </c>
      <c r="B311" s="60" t="s">
        <v>453</v>
      </c>
      <c r="C311" s="34">
        <v>4301135309</v>
      </c>
      <c r="D311" s="326">
        <v>4640242181332</v>
      </c>
      <c r="E311" s="327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140</v>
      </c>
      <c r="L311" s="35" t="s">
        <v>68</v>
      </c>
      <c r="M311" s="36" t="s">
        <v>69</v>
      </c>
      <c r="N311" s="36"/>
      <c r="O311" s="35">
        <v>180</v>
      </c>
      <c r="P311" s="429" t="s">
        <v>454</v>
      </c>
      <c r="Q311" s="329"/>
      <c r="R311" s="329"/>
      <c r="S311" s="329"/>
      <c r="T311" s="330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14" t="s">
        <v>413</v>
      </c>
      <c r="AG311" s="78"/>
      <c r="AJ311" s="82" t="s">
        <v>72</v>
      </c>
      <c r="AK311" s="82">
        <v>1</v>
      </c>
      <c r="BB311" s="315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455</v>
      </c>
      <c r="B312" s="60" t="s">
        <v>456</v>
      </c>
      <c r="C312" s="34">
        <v>4301135308</v>
      </c>
      <c r="D312" s="326">
        <v>4640242181349</v>
      </c>
      <c r="E312" s="327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140</v>
      </c>
      <c r="L312" s="35" t="s">
        <v>68</v>
      </c>
      <c r="M312" s="36" t="s">
        <v>69</v>
      </c>
      <c r="N312" s="36"/>
      <c r="O312" s="35">
        <v>180</v>
      </c>
      <c r="P312" s="394" t="s">
        <v>457</v>
      </c>
      <c r="Q312" s="329"/>
      <c r="R312" s="329"/>
      <c r="S312" s="329"/>
      <c r="T312" s="330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413</v>
      </c>
      <c r="AG312" s="78"/>
      <c r="AJ312" s="82" t="s">
        <v>72</v>
      </c>
      <c r="AK312" s="82">
        <v>1</v>
      </c>
      <c r="BB312" s="317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458</v>
      </c>
      <c r="B313" s="60" t="s">
        <v>459</v>
      </c>
      <c r="C313" s="34">
        <v>4301135307</v>
      </c>
      <c r="D313" s="326">
        <v>4640242181370</v>
      </c>
      <c r="E313" s="327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140</v>
      </c>
      <c r="L313" s="35" t="s">
        <v>68</v>
      </c>
      <c r="M313" s="36" t="s">
        <v>69</v>
      </c>
      <c r="N313" s="36"/>
      <c r="O313" s="35">
        <v>180</v>
      </c>
      <c r="P313" s="534" t="s">
        <v>460</v>
      </c>
      <c r="Q313" s="329"/>
      <c r="R313" s="329"/>
      <c r="S313" s="329"/>
      <c r="T313" s="330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461</v>
      </c>
      <c r="AG313" s="78"/>
      <c r="AJ313" s="82" t="s">
        <v>72</v>
      </c>
      <c r="AK313" s="82">
        <v>1</v>
      </c>
      <c r="BB313" s="319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462</v>
      </c>
      <c r="B314" s="60" t="s">
        <v>463</v>
      </c>
      <c r="C314" s="34">
        <v>4301135198</v>
      </c>
      <c r="D314" s="326">
        <v>4640242180663</v>
      </c>
      <c r="E314" s="327"/>
      <c r="F314" s="59">
        <v>0.9</v>
      </c>
      <c r="G314" s="35">
        <v>4</v>
      </c>
      <c r="H314" s="59">
        <v>3.6</v>
      </c>
      <c r="I314" s="59">
        <v>3.83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66" t="s">
        <v>464</v>
      </c>
      <c r="Q314" s="329"/>
      <c r="R314" s="329"/>
      <c r="S314" s="329"/>
      <c r="T314" s="330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0" t="s">
        <v>465</v>
      </c>
      <c r="AG314" s="78"/>
      <c r="AJ314" s="82" t="s">
        <v>72</v>
      </c>
      <c r="AK314" s="82">
        <v>1</v>
      </c>
      <c r="BB314" s="321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x14ac:dyDescent="0.2">
      <c r="A315" s="34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7"/>
      <c r="P315" s="333" t="s">
        <v>73</v>
      </c>
      <c r="Q315" s="334"/>
      <c r="R315" s="334"/>
      <c r="S315" s="334"/>
      <c r="T315" s="334"/>
      <c r="U315" s="334"/>
      <c r="V315" s="335"/>
      <c r="W315" s="40" t="s">
        <v>70</v>
      </c>
      <c r="X315" s="41">
        <f>IFERROR(SUM(X297:X314),"0")</f>
        <v>0</v>
      </c>
      <c r="Y315" s="41">
        <f>IFERROR(SUM(Y297:Y314),"0")</f>
        <v>0</v>
      </c>
      <c r="Z315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7"/>
      <c r="P316" s="333" t="s">
        <v>73</v>
      </c>
      <c r="Q316" s="334"/>
      <c r="R316" s="334"/>
      <c r="S316" s="334"/>
      <c r="T316" s="334"/>
      <c r="U316" s="334"/>
      <c r="V316" s="335"/>
      <c r="W316" s="40" t="s">
        <v>74</v>
      </c>
      <c r="X316" s="41">
        <f>IFERROR(SUMPRODUCT(X297:X314*H297:H314),"0")</f>
        <v>0</v>
      </c>
      <c r="Y316" s="41">
        <f>IFERROR(SUMPRODUCT(Y297:Y314*H297:H314),"0")</f>
        <v>0</v>
      </c>
      <c r="Z316" s="40"/>
      <c r="AA316" s="64"/>
      <c r="AB316" s="64"/>
      <c r="AC316" s="64"/>
    </row>
    <row r="317" spans="1:68" ht="16.5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62"/>
      <c r="AB317" s="62"/>
      <c r="AC317" s="62"/>
    </row>
    <row r="318" spans="1:68" ht="14.25" customHeight="1" x14ac:dyDescent="0.25">
      <c r="A318" s="341" t="s">
        <v>129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63"/>
      <c r="AB318" s="63"/>
      <c r="AC318" s="63"/>
    </row>
    <row r="319" spans="1:68" ht="27" customHeight="1" x14ac:dyDescent="0.25">
      <c r="A319" s="60" t="s">
        <v>467</v>
      </c>
      <c r="B319" s="60" t="s">
        <v>468</v>
      </c>
      <c r="C319" s="34">
        <v>4301135268</v>
      </c>
      <c r="D319" s="326">
        <v>4640242181134</v>
      </c>
      <c r="E319" s="327"/>
      <c r="F319" s="59">
        <v>0.8</v>
      </c>
      <c r="G319" s="35">
        <v>5</v>
      </c>
      <c r="H319" s="59">
        <v>4</v>
      </c>
      <c r="I319" s="59">
        <v>4.2830000000000004</v>
      </c>
      <c r="J319" s="35">
        <v>84</v>
      </c>
      <c r="K319" s="35" t="s">
        <v>67</v>
      </c>
      <c r="L319" s="35" t="s">
        <v>68</v>
      </c>
      <c r="M319" s="36" t="s">
        <v>69</v>
      </c>
      <c r="N319" s="36"/>
      <c r="O319" s="35">
        <v>180</v>
      </c>
      <c r="P319" s="526" t="s">
        <v>469</v>
      </c>
      <c r="Q319" s="329"/>
      <c r="R319" s="329"/>
      <c r="S319" s="329"/>
      <c r="T319" s="330"/>
      <c r="U319" s="37"/>
      <c r="V319" s="37"/>
      <c r="W319" s="38" t="s">
        <v>70</v>
      </c>
      <c r="X319" s="56">
        <v>0</v>
      </c>
      <c r="Y319" s="53">
        <f>IFERROR(IF(X319="","",X319),"")</f>
        <v>0</v>
      </c>
      <c r="Z319" s="39">
        <f>IFERROR(IF(X319="","",X319*0.0155),"")</f>
        <v>0</v>
      </c>
      <c r="AA319" s="65"/>
      <c r="AB319" s="66"/>
      <c r="AC319" s="322" t="s">
        <v>470</v>
      </c>
      <c r="AG319" s="78"/>
      <c r="AJ319" s="82" t="s">
        <v>72</v>
      </c>
      <c r="AK319" s="82">
        <v>1</v>
      </c>
      <c r="BB319" s="323" t="s">
        <v>82</v>
      </c>
      <c r="BM319" s="78">
        <f>IFERROR(X319*I319,"0")</f>
        <v>0</v>
      </c>
      <c r="BN319" s="78">
        <f>IFERROR(Y319*I319,"0")</f>
        <v>0</v>
      </c>
      <c r="BO319" s="78">
        <f>IFERROR(X319/J319,"0")</f>
        <v>0</v>
      </c>
      <c r="BP319" s="78">
        <f>IFERROR(Y319/J319,"0")</f>
        <v>0</v>
      </c>
    </row>
    <row r="320" spans="1:68" x14ac:dyDescent="0.2">
      <c r="A320" s="346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7"/>
      <c r="P320" s="333" t="s">
        <v>73</v>
      </c>
      <c r="Q320" s="334"/>
      <c r="R320" s="334"/>
      <c r="S320" s="334"/>
      <c r="T320" s="334"/>
      <c r="U320" s="334"/>
      <c r="V320" s="335"/>
      <c r="W320" s="40" t="s">
        <v>70</v>
      </c>
      <c r="X320" s="41">
        <f>IFERROR(SUM(X319:X319),"0")</f>
        <v>0</v>
      </c>
      <c r="Y320" s="41">
        <f>IFERROR(SUM(Y319:Y319),"0")</f>
        <v>0</v>
      </c>
      <c r="Z320" s="41">
        <f>IFERROR(IF(Z319="",0,Z319),"0")</f>
        <v>0</v>
      </c>
      <c r="AA320" s="64"/>
      <c r="AB320" s="64"/>
      <c r="AC320" s="64"/>
    </row>
    <row r="321" spans="1:35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7"/>
      <c r="P321" s="333" t="s">
        <v>73</v>
      </c>
      <c r="Q321" s="334"/>
      <c r="R321" s="334"/>
      <c r="S321" s="334"/>
      <c r="T321" s="334"/>
      <c r="U321" s="334"/>
      <c r="V321" s="335"/>
      <c r="W321" s="40" t="s">
        <v>74</v>
      </c>
      <c r="X321" s="41">
        <f>IFERROR(SUMPRODUCT(X319:X319*H319:H319),"0")</f>
        <v>0</v>
      </c>
      <c r="Y321" s="41">
        <f>IFERROR(SUMPRODUCT(Y319:Y319*H319:H319),"0")</f>
        <v>0</v>
      </c>
      <c r="Z321" s="40"/>
      <c r="AA321" s="64"/>
      <c r="AB321" s="64"/>
      <c r="AC321" s="64"/>
    </row>
    <row r="322" spans="1:35" ht="15" customHeight="1" x14ac:dyDescent="0.2">
      <c r="A322" s="485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40" t="s">
        <v>74</v>
      </c>
      <c r="X322" s="41">
        <f>IFERROR(X24+X31+X38+X48+X53+X57+X61+X66+X72+X78+X84+X90+X100+X106+X116+X120+X126+X132+X138+X143+X148+X153+X158+X164+X172+X177+X185+X189+X195+X202+X209+X219+X227+X232+X237+X243+X249+X255+X262+X268+X272+X280+X284+X289+X295+X316+X321,"0")</f>
        <v>10181.640000000001</v>
      </c>
      <c r="Y322" s="41">
        <f>IFERROR(Y24+Y31+Y38+Y48+Y53+Y57+Y61+Y66+Y72+Y78+Y84+Y90+Y100+Y106+Y116+Y120+Y126+Y132+Y138+Y143+Y148+Y153+Y158+Y164+Y172+Y177+Y185+Y189+Y195+Y202+Y209+Y219+Y227+Y232+Y237+Y243+Y249+Y255+Y262+Y268+Y272+Y280+Y284+Y289+Y295+Y316+Y321,"0")</f>
        <v>10181.640000000001</v>
      </c>
      <c r="Z322" s="40"/>
      <c r="AA322" s="64"/>
      <c r="AB322" s="64"/>
      <c r="AC322" s="64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40" t="s">
        <v>74</v>
      </c>
      <c r="X323" s="41">
        <f>IFERROR(SUM(BM22:BM319),"0")</f>
        <v>11434.766799999999</v>
      </c>
      <c r="Y323" s="41">
        <f>IFERROR(SUM(BN22:BN319),"0")</f>
        <v>11434.766799999999</v>
      </c>
      <c r="Z323" s="40"/>
      <c r="AA323" s="64"/>
      <c r="AB323" s="64"/>
      <c r="AC323" s="64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40" t="s">
        <v>474</v>
      </c>
      <c r="X324" s="42">
        <f>ROUNDUP(SUM(BO22:BO319),0)</f>
        <v>33</v>
      </c>
      <c r="Y324" s="42">
        <f>ROUNDUP(SUM(BP22:BP319),0)</f>
        <v>33</v>
      </c>
      <c r="Z324" s="40"/>
      <c r="AA324" s="64"/>
      <c r="AB324" s="64"/>
      <c r="AC324" s="64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40" t="s">
        <v>74</v>
      </c>
      <c r="X325" s="41">
        <f>GrossWeightTotal+PalletQtyTotal*25</f>
        <v>12259.766799999999</v>
      </c>
      <c r="Y325" s="41">
        <f>GrossWeightTotalR+PalletQtyTotalR*25</f>
        <v>12259.766799999999</v>
      </c>
      <c r="Z325" s="40"/>
      <c r="AA325" s="64"/>
      <c r="AB325" s="64"/>
      <c r="AC325" s="64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40" t="s">
        <v>474</v>
      </c>
      <c r="X326" s="41">
        <f>IFERROR(X23+X30+X37+X47+X52+X56+X60+X65+X71+X77+X83+X89+X99+X105+X115+X119+X125+X131+X137+X142+X147+X152+X157+X163+X171+X176+X184+X188+X194+X201+X208+X218+X226+X231+X236+X242+X248+X254+X261+X267+X271+X279+X283+X288+X294+X315+X320,"0")</f>
        <v>2590</v>
      </c>
      <c r="Y326" s="41">
        <f>IFERROR(Y23+Y30+Y37+Y47+Y52+Y56+Y60+Y65+Y71+Y77+Y83+Y89+Y99+Y105+Y115+Y119+Y125+Y131+Y137+Y142+Y147+Y152+Y157+Y163+Y171+Y176+Y184+Y188+Y194+Y201+Y208+Y218+Y226+Y231+Y236+Y242+Y248+Y254+Y261+Y267+Y271+Y279+Y283+Y288+Y294+Y315+Y320,"0")</f>
        <v>2590</v>
      </c>
      <c r="Z326" s="40"/>
      <c r="AA326" s="64"/>
      <c r="AB326" s="64"/>
      <c r="AC326" s="64"/>
    </row>
    <row r="327" spans="1:35" ht="14.25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43" t="s">
        <v>478</v>
      </c>
      <c r="X327" s="40"/>
      <c r="Y327" s="40"/>
      <c r="Z327" s="40">
        <f>IFERROR(Z23+Z30+Z37+Z47+Z52+Z56+Z60+Z65+Z71+Z77+Z83+Z89+Z99+Z105+Z115+Z119+Z125+Z131+Z137+Z142+Z147+Z152+Z157+Z163+Z171+Z176+Z184+Z188+Z194+Z201+Z208+Z218+Z226+Z231+Z236+Z242+Z248+Z254+Z261+Z267+Z271+Z279+Z283+Z288+Z294+Z315+Z320,"0")</f>
        <v>41.104139999999994</v>
      </c>
      <c r="AA327" s="64"/>
      <c r="AB327" s="64"/>
      <c r="AC327" s="64"/>
    </row>
    <row r="328" spans="1:35" ht="13.5" customHeight="1" thickBot="1" x14ac:dyDescent="0.25"/>
    <row r="329" spans="1:35" ht="27" customHeight="1" thickTop="1" thickBot="1" x14ac:dyDescent="0.25">
      <c r="A329" s="44" t="s">
        <v>479</v>
      </c>
      <c r="B329" s="83" t="s">
        <v>63</v>
      </c>
      <c r="C329" s="324" t="s">
        <v>75</v>
      </c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379"/>
      <c r="U329" s="324" t="s">
        <v>242</v>
      </c>
      <c r="V329" s="379"/>
      <c r="W329" s="83" t="s">
        <v>268</v>
      </c>
      <c r="X329" s="324" t="s">
        <v>287</v>
      </c>
      <c r="Y329" s="463"/>
      <c r="Z329" s="463"/>
      <c r="AA329" s="463"/>
      <c r="AB329" s="463"/>
      <c r="AC329" s="463"/>
      <c r="AD329" s="379"/>
      <c r="AE329" s="83" t="s">
        <v>362</v>
      </c>
      <c r="AF329" s="83" t="s">
        <v>367</v>
      </c>
      <c r="AG329" s="83" t="s">
        <v>374</v>
      </c>
      <c r="AH329" s="324" t="s">
        <v>243</v>
      </c>
      <c r="AI329" s="379"/>
    </row>
    <row r="330" spans="1:35" ht="14.25" customHeight="1" thickTop="1" x14ac:dyDescent="0.2">
      <c r="A330" s="352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112</v>
      </c>
      <c r="G330" s="324" t="s">
        <v>137</v>
      </c>
      <c r="H330" s="324" t="s">
        <v>144</v>
      </c>
      <c r="I330" s="324" t="s">
        <v>150</v>
      </c>
      <c r="J330" s="324" t="s">
        <v>158</v>
      </c>
      <c r="K330" s="324" t="s">
        <v>180</v>
      </c>
      <c r="L330" s="324" t="s">
        <v>186</v>
      </c>
      <c r="M330" s="324" t="s">
        <v>205</v>
      </c>
      <c r="N330" s="1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53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1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4" t="s">
        <v>481</v>
      </c>
      <c r="B332" s="50">
        <f>IFERROR(X22*H22,"0")</f>
        <v>0</v>
      </c>
      <c r="C332" s="50">
        <f>IFERROR(X28*H28,"0")+IFERROR(X29*H29,"0")</f>
        <v>441</v>
      </c>
      <c r="D332" s="50">
        <f>IFERROR(X34*H34,"0")+IFERROR(X35*H35,"0")+IFERROR(X36*H36,"0")</f>
        <v>1612.8</v>
      </c>
      <c r="E332" s="50">
        <f>IFERROR(X41*H41,"0")+IFERROR(X42*H42,"0")+IFERROR(X43*H43,"0")+IFERROR(X44*H44,"0")+IFERROR(X45*H45,"0")+IFERROR(X46*H46,"0")</f>
        <v>1070.4000000000001</v>
      </c>
      <c r="F332" s="50">
        <f>IFERROR(X51*H51,"0")+IFERROR(X55*H55,"0")+IFERROR(X59*H59,"0")+IFERROR(X63*H63,"0")+IFERROR(X64*H64,"0")+IFERROR(X68*H68,"0")+IFERROR(X69*H69,"0")+IFERROR(X70*H70,"0")</f>
        <v>0</v>
      </c>
      <c r="G332" s="50">
        <f>IFERROR(X75*H75,"0")+IFERROR(X76*H76,"0")</f>
        <v>0</v>
      </c>
      <c r="H332" s="50">
        <f>IFERROR(X81*H81,"0")+IFERROR(X82*H82,"0")</f>
        <v>252</v>
      </c>
      <c r="I332" s="50">
        <f>IFERROR(X87*H87,"0")+IFERROR(X88*H88,"0")</f>
        <v>655.20000000000005</v>
      </c>
      <c r="J332" s="50">
        <f>IFERROR(X93*H93,"0")+IFERROR(X94*H94,"0")+IFERROR(X95*H95,"0")+IFERROR(X96*H96,"0")+IFERROR(X97*H97,"0")+IFERROR(X98*H98,"0")</f>
        <v>806.4</v>
      </c>
      <c r="K332" s="50">
        <f>IFERROR(X103*H103,"0")+IFERROR(X104*H104,"0")</f>
        <v>181.44</v>
      </c>
      <c r="L332" s="50">
        <f>IFERROR(X109*H109,"0")+IFERROR(X110*H110,"0")+IFERROR(X111*H111,"0")+IFERROR(X112*H112,"0")+IFERROR(X113*H113,"0")+IFERROR(X114*H114,"0")+IFERROR(X118*H118,"0")</f>
        <v>2692.8</v>
      </c>
      <c r="M332" s="50">
        <f>IFERROR(X123*H123,"0")+IFERROR(X124*H124,"0")</f>
        <v>924</v>
      </c>
      <c r="N332" s="1"/>
      <c r="O332" s="50">
        <f>IFERROR(X129*H129,"0")+IFERROR(X130*H130,"0")</f>
        <v>378</v>
      </c>
      <c r="P332" s="50">
        <f>IFERROR(X135*H135,"0")+IFERROR(X136*H136,"0")</f>
        <v>201.6</v>
      </c>
      <c r="Q332" s="50">
        <f>IFERROR(X141*H141,"0")</f>
        <v>252</v>
      </c>
      <c r="R332" s="50">
        <f>IFERROR(X146*H146,"0")</f>
        <v>0</v>
      </c>
      <c r="S332" s="50">
        <f>IFERROR(X151*H151,"0")</f>
        <v>0</v>
      </c>
      <c r="T332" s="50">
        <f>IFERROR(X156*H156,"0")</f>
        <v>0</v>
      </c>
      <c r="U332" s="50">
        <f>IFERROR(X162*H162,"0")</f>
        <v>0</v>
      </c>
      <c r="V332" s="50">
        <f>IFERROR(X167*H167,"0")+IFERROR(X168*H168,"0")+IFERROR(X169*H169,"0")+IFERROR(X170*H170,"0")+IFERROR(X174*H174,"0")+IFERROR(X175*H175,"0")</f>
        <v>0</v>
      </c>
      <c r="W332" s="50">
        <f>IFERROR(X181*H181,"0")+IFERROR(X182*H182,"0")+IFERROR(X183*H183,"0")+IFERROR(X187*H187,"0")</f>
        <v>714</v>
      </c>
      <c r="X332" s="50">
        <f>IFERROR(X193*H193,"0")+IFERROR(X197*H197,"0")+IFERROR(X198*H198,"0")+IFERROR(X199*H199,"0")+IFERROR(X200*H200,"0")</f>
        <v>0</v>
      </c>
      <c r="Y332" s="50">
        <f>IFERROR(X205*H205,"0")+IFERROR(X206*H206,"0")+IFERROR(X207*H207,"0")</f>
        <v>0</v>
      </c>
      <c r="Z332" s="50">
        <f>IFERROR(X212*H212,"0")+IFERROR(X213*H213,"0")+IFERROR(X214*H214,"0")+IFERROR(X215*H215,"0")+IFERROR(X216*H216,"0")+IFERROR(X217*H217,"0")</f>
        <v>0</v>
      </c>
      <c r="AA332" s="50">
        <f>IFERROR(X222*H222,"0")+IFERROR(X223*H223,"0")+IFERROR(X224*H224,"0")+IFERROR(X225*H225,"0")</f>
        <v>0</v>
      </c>
      <c r="AB332" s="50">
        <f>IFERROR(X230*H230,"0")</f>
        <v>0</v>
      </c>
      <c r="AC332" s="50">
        <f>IFERROR(X235*H235,"0")+IFERROR(X239*H239,"0")+IFERROR(X240*H240,"0")+IFERROR(X241*H241,"0")</f>
        <v>0</v>
      </c>
      <c r="AD332" s="50">
        <f>IFERROR(X246*H246,"0")+IFERROR(X247*H247,"0")</f>
        <v>0</v>
      </c>
      <c r="AE332" s="50">
        <f>IFERROR(X253*H253,"0")</f>
        <v>0</v>
      </c>
      <c r="AF332" s="50">
        <f>IFERROR(X259*H259,"0")+IFERROR(X260*H260,"0")</f>
        <v>0</v>
      </c>
      <c r="AG332" s="50">
        <f>IFERROR(X266*H266,"0")+IFERROR(X270*H270,"0")</f>
        <v>0</v>
      </c>
      <c r="AH332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I332" s="50">
        <f>IFERROR(X319*H319,"0")</f>
        <v>0</v>
      </c>
    </row>
    <row r="333" spans="1:35" ht="13.5" customHeight="1" thickTop="1" x14ac:dyDescent="0.2">
      <c r="C333" s="1"/>
    </row>
    <row r="334" spans="1:35" ht="19.5" customHeight="1" x14ac:dyDescent="0.2">
      <c r="A334" s="67" t="s">
        <v>482</v>
      </c>
      <c r="B334" s="67" t="s">
        <v>483</v>
      </c>
      <c r="C334" s="67" t="s">
        <v>484</v>
      </c>
    </row>
    <row r="335" spans="1:35" x14ac:dyDescent="0.2">
      <c r="A335" s="68">
        <f>SUMPRODUCT(--(BB:BB="ЗПФ"),--(W:W="кор"),H:H,Y:Y)+SUMPRODUCT(--(BB:BB="ЗПФ"),--(W:W="кг"),Y:Y)</f>
        <v>5376</v>
      </c>
      <c r="B335" s="69">
        <f>SUMPRODUCT(--(BB:BB="ПГП"),--(W:W="кор"),H:H,Y:Y)+SUMPRODUCT(--(BB:BB="ПГП"),--(W:W="кг"),Y:Y)</f>
        <v>4805.6399999999994</v>
      </c>
      <c r="C335" s="69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D197:E197"/>
    <mergeCell ref="D253:E253"/>
    <mergeCell ref="P232:V232"/>
    <mergeCell ref="A149:Z149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1 X55 X59 X63:X64 X68:X70 X81:X82 X87:X88 X93:X97 X104 X109 X114 X118 X129:X130 X135:X136 X141 X146 X151 X156 X162 X167:X168 X170 X174:X175 X181:X183 X187 X193 X197:X200 X206:X207 X214:X216 X230 X235 X239:X241 X246:X247 X253 X260 X266 X270 X276:X278 X287 X293 X297 X299:X303 X305:X314 X31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6 X75:X76 X103 X110:X113 X169 X205 X212:X213 X217 X222:X225 X259 X282 X286 X291:X292 X298 X304" xr:uid="{00000000-0002-0000-0000-000012000000}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8" spans="2:8" x14ac:dyDescent="0.2">
      <c r="B8" s="51" t="s">
        <v>19</v>
      </c>
      <c r="C8" s="51" t="s">
        <v>487</v>
      </c>
      <c r="D8" s="51"/>
      <c r="E8" s="51"/>
    </row>
    <row r="10" spans="2:8" x14ac:dyDescent="0.2">
      <c r="B10" s="51" t="s">
        <v>489</v>
      </c>
      <c r="C10" s="51"/>
      <c r="D10" s="51"/>
      <c r="E10" s="51"/>
    </row>
    <row r="11" spans="2:8" x14ac:dyDescent="0.2">
      <c r="B11" s="51" t="s">
        <v>490</v>
      </c>
      <c r="C11" s="51"/>
      <c r="D11" s="51"/>
      <c r="E11" s="51"/>
    </row>
    <row r="12" spans="2:8" x14ac:dyDescent="0.2">
      <c r="B12" s="51" t="s">
        <v>491</v>
      </c>
      <c r="C12" s="51"/>
      <c r="D12" s="51"/>
      <c r="E12" s="51"/>
    </row>
    <row r="13" spans="2:8" x14ac:dyDescent="0.2">
      <c r="B13" s="51" t="s">
        <v>492</v>
      </c>
      <c r="C13" s="51"/>
      <c r="D13" s="51"/>
      <c r="E13" s="51"/>
    </row>
    <row r="14" spans="2:8" x14ac:dyDescent="0.2">
      <c r="B14" s="51" t="s">
        <v>493</v>
      </c>
      <c r="C14" s="51"/>
      <c r="D14" s="51"/>
      <c r="E14" s="51"/>
    </row>
    <row r="15" spans="2:8" x14ac:dyDescent="0.2">
      <c r="B15" s="51" t="s">
        <v>494</v>
      </c>
      <c r="C15" s="51"/>
      <c r="D15" s="51"/>
      <c r="E15" s="51"/>
    </row>
    <row r="16" spans="2:8" x14ac:dyDescent="0.2">
      <c r="B16" s="51" t="s">
        <v>495</v>
      </c>
      <c r="C16" s="51"/>
      <c r="D16" s="51"/>
      <c r="E16" s="51"/>
    </row>
    <row r="17" spans="2:5" x14ac:dyDescent="0.2">
      <c r="B17" s="51" t="s">
        <v>496</v>
      </c>
      <c r="C17" s="51"/>
      <c r="D17" s="51"/>
      <c r="E17" s="51"/>
    </row>
    <row r="18" spans="2:5" x14ac:dyDescent="0.2">
      <c r="B18" s="51" t="s">
        <v>497</v>
      </c>
      <c r="C18" s="51"/>
      <c r="D18" s="51"/>
      <c r="E18" s="51"/>
    </row>
    <row r="19" spans="2:5" x14ac:dyDescent="0.2">
      <c r="B19" s="51" t="s">
        <v>498</v>
      </c>
      <c r="C19" s="51"/>
      <c r="D19" s="51"/>
      <c r="E19" s="51"/>
    </row>
    <row r="20" spans="2:5" x14ac:dyDescent="0.2">
      <c r="B20" s="51" t="s">
        <v>499</v>
      </c>
      <c r="C20" s="51"/>
      <c r="D20" s="51"/>
      <c r="E20" s="51"/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2025-07-11T16:13:38Z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