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C750957-21E5-4494-82DA-B0401373D54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N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O402" i="1"/>
  <c r="BM402" i="1"/>
  <c r="Y402" i="1"/>
  <c r="BP402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Z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M367" i="1"/>
  <c r="Y367" i="1"/>
  <c r="BN367" i="1" s="1"/>
  <c r="P367" i="1"/>
  <c r="X364" i="1"/>
  <c r="Y363" i="1"/>
  <c r="X363" i="1"/>
  <c r="BP362" i="1"/>
  <c r="BO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M346" i="1"/>
  <c r="Y346" i="1"/>
  <c r="BN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Z334" i="1"/>
  <c r="Y334" i="1"/>
  <c r="BP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N309" i="1"/>
  <c r="BM309" i="1"/>
  <c r="Z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M266" i="1"/>
  <c r="Y266" i="1"/>
  <c r="BN266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P258" i="1"/>
  <c r="BO258" i="1"/>
  <c r="BM258" i="1"/>
  <c r="Y258" i="1"/>
  <c r="BN258" i="1" s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Z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Z146" i="1"/>
  <c r="Y146" i="1"/>
  <c r="BP146" i="1" s="1"/>
  <c r="P146" i="1"/>
  <c r="X144" i="1"/>
  <c r="X143" i="1"/>
  <c r="BO142" i="1"/>
  <c r="BM142" i="1"/>
  <c r="Y142" i="1"/>
  <c r="BN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N108" i="1"/>
  <c r="BM108" i="1"/>
  <c r="Z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Z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N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Y23" i="1"/>
  <c r="X23" i="1"/>
  <c r="BO22" i="1"/>
  <c r="BM22" i="1"/>
  <c r="Y22" i="1"/>
  <c r="BP22" i="1" s="1"/>
  <c r="H10" i="1"/>
  <c r="A9" i="1"/>
  <c r="F10" i="1" s="1"/>
  <c r="D7" i="1"/>
  <c r="Q6" i="1"/>
  <c r="P2" i="1"/>
  <c r="Z329" i="1" l="1"/>
  <c r="BN90" i="1"/>
  <c r="BN244" i="1"/>
  <c r="BN392" i="1"/>
  <c r="Z457" i="1"/>
  <c r="BN329" i="1"/>
  <c r="Z142" i="1"/>
  <c r="Z143" i="1" s="1"/>
  <c r="BP244" i="1"/>
  <c r="Y359" i="1"/>
  <c r="BN26" i="1"/>
  <c r="BP142" i="1"/>
  <c r="Z367" i="1"/>
  <c r="Y71" i="1"/>
  <c r="Z26" i="1"/>
  <c r="Y143" i="1"/>
  <c r="BN95" i="1"/>
  <c r="Z402" i="1"/>
  <c r="BN297" i="1"/>
  <c r="BP95" i="1"/>
  <c r="Z118" i="1"/>
  <c r="Z209" i="1"/>
  <c r="BN402" i="1"/>
  <c r="Z22" i="1"/>
  <c r="Z23" i="1" s="1"/>
  <c r="BN22" i="1"/>
  <c r="BN63" i="1"/>
  <c r="BN118" i="1"/>
  <c r="BN209" i="1"/>
  <c r="Z63" i="1"/>
  <c r="BN362" i="1"/>
  <c r="C517" i="1"/>
  <c r="Z187" i="1"/>
  <c r="Z297" i="1"/>
  <c r="BP392" i="1"/>
  <c r="BN187" i="1"/>
  <c r="BN146" i="1"/>
  <c r="BN334" i="1"/>
  <c r="Z53" i="1"/>
  <c r="Z90" i="1"/>
  <c r="Y116" i="1"/>
  <c r="Y337" i="1"/>
  <c r="Y381" i="1"/>
  <c r="Z164" i="1"/>
  <c r="BN164" i="1"/>
  <c r="Z197" i="1"/>
  <c r="Z224" i="1"/>
  <c r="Y188" i="1"/>
  <c r="BN197" i="1"/>
  <c r="BN224" i="1"/>
  <c r="Z258" i="1"/>
  <c r="Z266" i="1"/>
  <c r="Z346" i="1"/>
  <c r="BP99" i="1"/>
  <c r="BN99" i="1"/>
  <c r="Z99" i="1"/>
  <c r="BP126" i="1"/>
  <c r="BN126" i="1"/>
  <c r="Z126" i="1"/>
  <c r="BP131" i="1"/>
  <c r="BN131" i="1"/>
  <c r="Z131" i="1"/>
  <c r="BP170" i="1"/>
  <c r="BN170" i="1"/>
  <c r="Z170" i="1"/>
  <c r="BP205" i="1"/>
  <c r="BN205" i="1"/>
  <c r="Z205" i="1"/>
  <c r="BP230" i="1"/>
  <c r="BN230" i="1"/>
  <c r="Z230" i="1"/>
  <c r="BP240" i="1"/>
  <c r="BN240" i="1"/>
  <c r="Z240" i="1"/>
  <c r="BP289" i="1"/>
  <c r="BN289" i="1"/>
  <c r="Z289" i="1"/>
  <c r="BP323" i="1"/>
  <c r="BN323" i="1"/>
  <c r="Z323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30" i="1"/>
  <c r="BN30" i="1"/>
  <c r="Z57" i="1"/>
  <c r="BN57" i="1"/>
  <c r="Y65" i="1"/>
  <c r="Z75" i="1"/>
  <c r="BN75" i="1"/>
  <c r="BP79" i="1"/>
  <c r="BN79" i="1"/>
  <c r="Z79" i="1"/>
  <c r="BP114" i="1"/>
  <c r="BN114" i="1"/>
  <c r="Z114" i="1"/>
  <c r="Y168" i="1"/>
  <c r="BP160" i="1"/>
  <c r="BN160" i="1"/>
  <c r="Z160" i="1"/>
  <c r="Y199" i="1"/>
  <c r="BP193" i="1"/>
  <c r="BN193" i="1"/>
  <c r="Z193" i="1"/>
  <c r="BP220" i="1"/>
  <c r="BN220" i="1"/>
  <c r="Z220" i="1"/>
  <c r="Y237" i="1"/>
  <c r="Y236" i="1"/>
  <c r="BP235" i="1"/>
  <c r="BN235" i="1"/>
  <c r="Z235" i="1"/>
  <c r="Z236" i="1" s="1"/>
  <c r="BP239" i="1"/>
  <c r="BN239" i="1"/>
  <c r="Z239" i="1"/>
  <c r="BP251" i="1"/>
  <c r="BN251" i="1"/>
  <c r="Z251" i="1"/>
  <c r="BP301" i="1"/>
  <c r="BN301" i="1"/>
  <c r="Z301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Y11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X507" i="1"/>
  <c r="Y32" i="1"/>
  <c r="Z28" i="1"/>
  <c r="BN28" i="1"/>
  <c r="Z42" i="1"/>
  <c r="BN42" i="1"/>
  <c r="D517" i="1"/>
  <c r="Z55" i="1"/>
  <c r="BN55" i="1"/>
  <c r="Z61" i="1"/>
  <c r="BN61" i="1"/>
  <c r="BP61" i="1"/>
  <c r="Z69" i="1"/>
  <c r="BN69" i="1"/>
  <c r="Y80" i="1"/>
  <c r="Z77" i="1"/>
  <c r="BN77" i="1"/>
  <c r="Z83" i="1"/>
  <c r="BN83" i="1"/>
  <c r="Y101" i="1"/>
  <c r="Z97" i="1"/>
  <c r="BN97" i="1"/>
  <c r="Z106" i="1"/>
  <c r="BN106" i="1"/>
  <c r="Z112" i="1"/>
  <c r="BN112" i="1"/>
  <c r="BP112" i="1"/>
  <c r="Z120" i="1"/>
  <c r="BN120" i="1"/>
  <c r="Z137" i="1"/>
  <c r="BN137" i="1"/>
  <c r="Y150" i="1"/>
  <c r="Z148" i="1"/>
  <c r="BN148" i="1"/>
  <c r="Y149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H9" i="1"/>
  <c r="A10" i="1"/>
  <c r="Y33" i="1"/>
  <c r="Y37" i="1"/>
  <c r="Y45" i="1"/>
  <c r="Y49" i="1"/>
  <c r="Y58" i="1"/>
  <c r="Y66" i="1"/>
  <c r="BP76" i="1"/>
  <c r="BN76" i="1"/>
  <c r="Z76" i="1"/>
  <c r="BP84" i="1"/>
  <c r="BN84" i="1"/>
  <c r="Z84" i="1"/>
  <c r="Y86" i="1"/>
  <c r="E517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Y134" i="1"/>
  <c r="Y139" i="1"/>
  <c r="BP136" i="1"/>
  <c r="BN136" i="1"/>
  <c r="Z136" i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Y262" i="1"/>
  <c r="F9" i="1"/>
  <c r="J9" i="1"/>
  <c r="B517" i="1"/>
  <c r="X508" i="1"/>
  <c r="X509" i="1"/>
  <c r="X51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BP100" i="1"/>
  <c r="BN100" i="1"/>
  <c r="Z100" i="1"/>
  <c r="Y102" i="1"/>
  <c r="F517" i="1"/>
  <c r="Y110" i="1"/>
  <c r="BP105" i="1"/>
  <c r="BN105" i="1"/>
  <c r="Z105" i="1"/>
  <c r="Z109" i="1" s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Y138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BP335" i="1"/>
  <c r="BN335" i="1"/>
  <c r="Z335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Z417" i="1" s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133" i="1" l="1"/>
  <c r="Z490" i="1"/>
  <c r="Z167" i="1"/>
  <c r="Z232" i="1"/>
  <c r="Z330" i="1"/>
  <c r="Z324" i="1"/>
  <c r="Z262" i="1"/>
  <c r="Z138" i="1"/>
  <c r="Z85" i="1"/>
  <c r="Z453" i="1"/>
  <c r="Z254" i="1"/>
  <c r="Z354" i="1"/>
  <c r="Z317" i="1"/>
  <c r="Z311" i="1"/>
  <c r="Z227" i="1"/>
  <c r="Z127" i="1"/>
  <c r="Y508" i="1"/>
  <c r="Z245" i="1"/>
  <c r="Z199" i="1"/>
  <c r="Z495" i="1"/>
  <c r="Z469" i="1"/>
  <c r="Z410" i="1"/>
  <c r="Z359" i="1"/>
  <c r="Z337" i="1"/>
  <c r="Z349" i="1"/>
  <c r="Z293" i="1"/>
  <c r="Z216" i="1"/>
  <c r="Z149" i="1"/>
  <c r="Z101" i="1"/>
  <c r="Z71" i="1"/>
  <c r="Z65" i="1"/>
  <c r="Z58" i="1"/>
  <c r="Y511" i="1"/>
  <c r="Y509" i="1"/>
  <c r="Y510" i="1" s="1"/>
  <c r="Z32" i="1"/>
  <c r="Z173" i="1"/>
  <c r="Z122" i="1"/>
  <c r="Z478" i="1"/>
  <c r="Z447" i="1"/>
  <c r="Z399" i="1"/>
  <c r="Z371" i="1"/>
  <c r="Z211" i="1"/>
  <c r="Z80" i="1"/>
  <c r="Z44" i="1"/>
  <c r="Y507" i="1"/>
  <c r="Z92" i="1"/>
  <c r="Z485" i="1"/>
  <c r="Z463" i="1"/>
  <c r="Z303" i="1"/>
  <c r="X510" i="1"/>
  <c r="Z512" i="1" l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<sst xmlns="http://schemas.openxmlformats.org/spreadsheetml/2006/main" count="2278" uniqueCount="816">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</sst>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6" t="s">
        <v>0</v>
      </c>
      <c r="E1" s="600"/>
      <c r="F1" s="600"/>
      <c r="G1" s="12" t="s">
        <v>1</v>
      </c>
      <c r="H1" s="656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39" t="s">
        <v>8</v>
      </c>
      <c r="B5" s="595"/>
      <c r="C5" s="596"/>
      <c r="D5" s="664"/>
      <c r="E5" s="665"/>
      <c r="F5" s="883" t="s">
        <v>9</v>
      </c>
      <c r="G5" s="596"/>
      <c r="H5" s="664" t="s">
        <v>815</v>
      </c>
      <c r="I5" s="824"/>
      <c r="J5" s="824"/>
      <c r="K5" s="824"/>
      <c r="L5" s="824"/>
      <c r="M5" s="665"/>
      <c r="N5" s="58"/>
      <c r="P5" s="24" t="s">
        <v>10</v>
      </c>
      <c r="Q5" s="876">
        <v>45851</v>
      </c>
      <c r="R5" s="693"/>
      <c r="T5" s="832" t="s">
        <v>11</v>
      </c>
      <c r="U5" s="607"/>
      <c r="V5" s="735" t="s">
        <v>12</v>
      </c>
      <c r="W5" s="693"/>
      <c r="AB5" s="51"/>
      <c r="AC5" s="51"/>
      <c r="AD5" s="51"/>
      <c r="AE5" s="51"/>
    </row>
    <row r="6" spans="1:32" s="561" customFormat="1" ht="24" customHeight="1" x14ac:dyDescent="0.2">
      <c r="A6" s="739" t="s">
        <v>13</v>
      </c>
      <c r="B6" s="595"/>
      <c r="C6" s="596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3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747" t="s">
        <v>16</v>
      </c>
      <c r="U6" s="607"/>
      <c r="V6" s="815" t="s">
        <v>17</v>
      </c>
      <c r="W6" s="627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5" t="str">
        <f>IFERROR(VLOOKUP(DeliveryAddress,Table,3,0),1)</f>
        <v>1</v>
      </c>
      <c r="E7" s="646"/>
      <c r="F7" s="646"/>
      <c r="G7" s="646"/>
      <c r="H7" s="646"/>
      <c r="I7" s="646"/>
      <c r="J7" s="646"/>
      <c r="K7" s="646"/>
      <c r="L7" s="646"/>
      <c r="M7" s="647"/>
      <c r="N7" s="60"/>
      <c r="P7" s="24"/>
      <c r="Q7" s="42"/>
      <c r="R7" s="42"/>
      <c r="T7" s="572"/>
      <c r="U7" s="607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74"/>
      <c r="C8" s="575"/>
      <c r="D8" s="653" t="s">
        <v>19</v>
      </c>
      <c r="E8" s="654"/>
      <c r="F8" s="654"/>
      <c r="G8" s="654"/>
      <c r="H8" s="654"/>
      <c r="I8" s="654"/>
      <c r="J8" s="654"/>
      <c r="K8" s="654"/>
      <c r="L8" s="654"/>
      <c r="M8" s="655"/>
      <c r="N8" s="61"/>
      <c r="P8" s="24" t="s">
        <v>20</v>
      </c>
      <c r="Q8" s="743">
        <v>0.41666666666666669</v>
      </c>
      <c r="R8" s="647"/>
      <c r="T8" s="572"/>
      <c r="U8" s="607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829"/>
      <c r="E9" s="589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559"/>
      <c r="P9" s="26" t="s">
        <v>21</v>
      </c>
      <c r="Q9" s="690"/>
      <c r="R9" s="691"/>
      <c r="T9" s="572"/>
      <c r="U9" s="607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829"/>
      <c r="E10" s="589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92" t="str">
        <f>IFERROR(VLOOKUP($D$10,Proxy,2,FALSE),"")</f>
        <v/>
      </c>
      <c r="I10" s="572"/>
      <c r="J10" s="572"/>
      <c r="K10" s="572"/>
      <c r="L10" s="572"/>
      <c r="M10" s="572"/>
      <c r="N10" s="560"/>
      <c r="P10" s="26" t="s">
        <v>22</v>
      </c>
      <c r="Q10" s="754"/>
      <c r="R10" s="755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2"/>
      <c r="R11" s="693"/>
      <c r="U11" s="24" t="s">
        <v>27</v>
      </c>
      <c r="V11" s="845" t="s">
        <v>28</v>
      </c>
      <c r="W11" s="691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43"/>
      <c r="R12" s="647"/>
      <c r="S12" s="23"/>
      <c r="U12" s="24"/>
      <c r="V12" s="600"/>
      <c r="W12" s="572"/>
      <c r="AB12" s="51"/>
      <c r="AC12" s="51"/>
      <c r="AD12" s="51"/>
      <c r="AE12" s="51"/>
    </row>
    <row r="13" spans="1:32" s="561" customFormat="1" ht="23.25" customHeight="1" x14ac:dyDescent="0.2">
      <c r="A13" s="69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45"/>
      <c r="R13" s="6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5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3" t="s">
        <v>36</v>
      </c>
      <c r="B17" s="613" t="s">
        <v>37</v>
      </c>
      <c r="C17" s="740" t="s">
        <v>38</v>
      </c>
      <c r="D17" s="613" t="s">
        <v>39</v>
      </c>
      <c r="E17" s="677"/>
      <c r="F17" s="613" t="s">
        <v>40</v>
      </c>
      <c r="G17" s="613" t="s">
        <v>41</v>
      </c>
      <c r="H17" s="613" t="s">
        <v>42</v>
      </c>
      <c r="I17" s="613" t="s">
        <v>43</v>
      </c>
      <c r="J17" s="613" t="s">
        <v>44</v>
      </c>
      <c r="K17" s="613" t="s">
        <v>45</v>
      </c>
      <c r="L17" s="613" t="s">
        <v>46</v>
      </c>
      <c r="M17" s="613" t="s">
        <v>47</v>
      </c>
      <c r="N17" s="613" t="s">
        <v>48</v>
      </c>
      <c r="O17" s="613" t="s">
        <v>49</v>
      </c>
      <c r="P17" s="613" t="s">
        <v>50</v>
      </c>
      <c r="Q17" s="676"/>
      <c r="R17" s="676"/>
      <c r="S17" s="676"/>
      <c r="T17" s="677"/>
      <c r="U17" s="900" t="s">
        <v>51</v>
      </c>
      <c r="V17" s="596"/>
      <c r="W17" s="613" t="s">
        <v>52</v>
      </c>
      <c r="X17" s="613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60"/>
      <c r="AF17" s="861"/>
      <c r="AG17" s="66"/>
      <c r="BD17" s="65" t="s">
        <v>60</v>
      </c>
    </row>
    <row r="18" spans="1:68" ht="14.25" customHeight="1" x14ac:dyDescent="0.2">
      <c r="A18" s="614"/>
      <c r="B18" s="614"/>
      <c r="C18" s="614"/>
      <c r="D18" s="678"/>
      <c r="E18" s="680"/>
      <c r="F18" s="614"/>
      <c r="G18" s="614"/>
      <c r="H18" s="614"/>
      <c r="I18" s="614"/>
      <c r="J18" s="614"/>
      <c r="K18" s="614"/>
      <c r="L18" s="614"/>
      <c r="M18" s="614"/>
      <c r="N18" s="614"/>
      <c r="O18" s="614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4"/>
      <c r="X18" s="614"/>
      <c r="Y18" s="902"/>
      <c r="Z18" s="822"/>
      <c r="AA18" s="791"/>
      <c r="AB18" s="791"/>
      <c r="AC18" s="791"/>
      <c r="AD18" s="862"/>
      <c r="AE18" s="863"/>
      <c r="AF18" s="864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581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62"/>
      <c r="AB20" s="562"/>
      <c r="AC20" s="562"/>
    </row>
    <row r="21" spans="1:68" ht="14.25" hidden="1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9"/>
      <c r="R22" s="579"/>
      <c r="S22" s="579"/>
      <c r="T22" s="580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6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7"/>
      <c r="P23" s="573" t="s">
        <v>72</v>
      </c>
      <c r="Q23" s="574"/>
      <c r="R23" s="574"/>
      <c r="S23" s="574"/>
      <c r="T23" s="574"/>
      <c r="U23" s="574"/>
      <c r="V23" s="57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7"/>
      <c r="P24" s="573" t="s">
        <v>72</v>
      </c>
      <c r="Q24" s="574"/>
      <c r="R24" s="574"/>
      <c r="S24" s="574"/>
      <c r="T24" s="574"/>
      <c r="U24" s="574"/>
      <c r="V24" s="57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9"/>
      <c r="R26" s="579"/>
      <c r="S26" s="579"/>
      <c r="T26" s="580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9"/>
      <c r="R27" s="579"/>
      <c r="S27" s="579"/>
      <c r="T27" s="580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9"/>
      <c r="R28" s="579"/>
      <c r="S28" s="579"/>
      <c r="T28" s="580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9"/>
      <c r="R29" s="579"/>
      <c r="S29" s="579"/>
      <c r="T29" s="580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9"/>
      <c r="R30" s="579"/>
      <c r="S30" s="579"/>
      <c r="T30" s="580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9"/>
      <c r="R31" s="579"/>
      <c r="S31" s="579"/>
      <c r="T31" s="580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6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7"/>
      <c r="P32" s="573" t="s">
        <v>72</v>
      </c>
      <c r="Q32" s="574"/>
      <c r="R32" s="574"/>
      <c r="S32" s="574"/>
      <c r="T32" s="574"/>
      <c r="U32" s="574"/>
      <c r="V32" s="57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7"/>
      <c r="P33" s="573" t="s">
        <v>72</v>
      </c>
      <c r="Q33" s="574"/>
      <c r="R33" s="574"/>
      <c r="S33" s="574"/>
      <c r="T33" s="574"/>
      <c r="U33" s="574"/>
      <c r="V33" s="57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9"/>
      <c r="R35" s="579"/>
      <c r="S35" s="579"/>
      <c r="T35" s="580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6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7"/>
      <c r="P36" s="573" t="s">
        <v>72</v>
      </c>
      <c r="Q36" s="574"/>
      <c r="R36" s="574"/>
      <c r="S36" s="574"/>
      <c r="T36" s="574"/>
      <c r="U36" s="574"/>
      <c r="V36" s="57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7"/>
      <c r="P37" s="573" t="s">
        <v>72</v>
      </c>
      <c r="Q37" s="574"/>
      <c r="R37" s="574"/>
      <c r="S37" s="574"/>
      <c r="T37" s="574"/>
      <c r="U37" s="574"/>
      <c r="V37" s="57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7" t="s">
        <v>101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48"/>
      <c r="AB38" s="48"/>
      <c r="AC38" s="48"/>
    </row>
    <row r="39" spans="1:68" ht="16.5" hidden="1" customHeight="1" x14ac:dyDescent="0.25">
      <c r="A39" s="581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62"/>
      <c r="AB39" s="562"/>
      <c r="AC39" s="562"/>
    </row>
    <row r="40" spans="1:68" ht="14.25" hidden="1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9"/>
      <c r="R41" s="579"/>
      <c r="S41" s="579"/>
      <c r="T41" s="580"/>
      <c r="U41" s="34"/>
      <c r="V41" s="34"/>
      <c r="W41" s="35" t="s">
        <v>70</v>
      </c>
      <c r="X41" s="567">
        <v>350</v>
      </c>
      <c r="Y41" s="568">
        <f>IFERROR(IF(X41="",0,CEILING((X41/$H41),1)*$H41),"")</f>
        <v>356.40000000000003</v>
      </c>
      <c r="Z41" s="36">
        <f>IFERROR(IF(Y41=0,"",ROUNDUP(Y41/H41,0)*0.01898),"")</f>
        <v>0.62634000000000001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364.09722222222217</v>
      </c>
      <c r="BN41" s="64">
        <f>IFERROR(Y41*I41/H41,"0")</f>
        <v>370.755</v>
      </c>
      <c r="BO41" s="64">
        <f>IFERROR(1/J41*(X41/H41),"0")</f>
        <v>0.5063657407407407</v>
      </c>
      <c r="BP41" s="64">
        <f>IFERROR(1/J41*(Y41/H41),"0")</f>
        <v>0.515625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9"/>
      <c r="R42" s="579"/>
      <c r="S42" s="579"/>
      <c r="T42" s="580"/>
      <c r="U42" s="34"/>
      <c r="V42" s="34"/>
      <c r="W42" s="35" t="s">
        <v>70</v>
      </c>
      <c r="X42" s="567">
        <v>240</v>
      </c>
      <c r="Y42" s="56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9"/>
      <c r="R43" s="579"/>
      <c r="S43" s="579"/>
      <c r="T43" s="580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6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7"/>
      <c r="P44" s="573" t="s">
        <v>72</v>
      </c>
      <c r="Q44" s="574"/>
      <c r="R44" s="574"/>
      <c r="S44" s="574"/>
      <c r="T44" s="574"/>
      <c r="U44" s="574"/>
      <c r="V44" s="575"/>
      <c r="W44" s="37" t="s">
        <v>73</v>
      </c>
      <c r="X44" s="569">
        <f>IFERROR(X41/H41,"0")+IFERROR(X42/H42,"0")+IFERROR(X43/H43,"0")</f>
        <v>92.407407407407405</v>
      </c>
      <c r="Y44" s="569">
        <f>IFERROR(Y41/H41,"0")+IFERROR(Y42/H42,"0")+IFERROR(Y43/H43,"0")</f>
        <v>93</v>
      </c>
      <c r="Z44" s="569">
        <f>IFERROR(IF(Z41="",0,Z41),"0")+IFERROR(IF(Z42="",0,Z42),"0")+IFERROR(IF(Z43="",0,Z43),"0")</f>
        <v>1.16754</v>
      </c>
      <c r="AA44" s="570"/>
      <c r="AB44" s="570"/>
      <c r="AC44" s="570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77"/>
      <c r="P45" s="573" t="s">
        <v>72</v>
      </c>
      <c r="Q45" s="574"/>
      <c r="R45" s="574"/>
      <c r="S45" s="574"/>
      <c r="T45" s="574"/>
      <c r="U45" s="574"/>
      <c r="V45" s="575"/>
      <c r="W45" s="37" t="s">
        <v>70</v>
      </c>
      <c r="X45" s="569">
        <f>IFERROR(SUM(X41:X43),"0")</f>
        <v>590</v>
      </c>
      <c r="Y45" s="569">
        <f>IFERROR(SUM(Y41:Y43),"0")</f>
        <v>596.40000000000009</v>
      </c>
      <c r="Z45" s="37"/>
      <c r="AA45" s="570"/>
      <c r="AB45" s="570"/>
      <c r="AC45" s="570"/>
    </row>
    <row r="46" spans="1:68" ht="14.25" hidden="1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9"/>
      <c r="R47" s="579"/>
      <c r="S47" s="579"/>
      <c r="T47" s="580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6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7"/>
      <c r="P48" s="573" t="s">
        <v>72</v>
      </c>
      <c r="Q48" s="574"/>
      <c r="R48" s="574"/>
      <c r="S48" s="574"/>
      <c r="T48" s="574"/>
      <c r="U48" s="574"/>
      <c r="V48" s="57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7"/>
      <c r="P49" s="573" t="s">
        <v>72</v>
      </c>
      <c r="Q49" s="574"/>
      <c r="R49" s="574"/>
      <c r="S49" s="574"/>
      <c r="T49" s="574"/>
      <c r="U49" s="574"/>
      <c r="V49" s="57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1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62"/>
      <c r="AB50" s="562"/>
      <c r="AC50" s="562"/>
    </row>
    <row r="51" spans="1:68" ht="14.25" hidden="1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9"/>
      <c r="R52" s="579"/>
      <c r="S52" s="579"/>
      <c r="T52" s="580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5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9"/>
      <c r="R53" s="579"/>
      <c r="S53" s="579"/>
      <c r="T53" s="580"/>
      <c r="U53" s="34"/>
      <c r="V53" s="34"/>
      <c r="W53" s="35" t="s">
        <v>70</v>
      </c>
      <c r="X53" s="567">
        <v>341</v>
      </c>
      <c r="Y53" s="568">
        <f t="shared" si="6"/>
        <v>345.6</v>
      </c>
      <c r="Z53" s="36">
        <f>IFERROR(IF(Y53=0,"",ROUNDUP(Y53/H53,0)*0.01898),"")</f>
        <v>0.60736000000000001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354.73472222222216</v>
      </c>
      <c r="BN53" s="64">
        <f t="shared" si="8"/>
        <v>359.52</v>
      </c>
      <c r="BO53" s="64">
        <f t="shared" si="9"/>
        <v>0.49334490740740738</v>
      </c>
      <c r="BP53" s="64">
        <f t="shared" si="10"/>
        <v>0.5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9"/>
      <c r="R54" s="579"/>
      <c r="S54" s="579"/>
      <c r="T54" s="580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9"/>
      <c r="R55" s="579"/>
      <c r="S55" s="579"/>
      <c r="T55" s="580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9"/>
      <c r="R56" s="579"/>
      <c r="S56" s="579"/>
      <c r="T56" s="580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9"/>
      <c r="R57" s="579"/>
      <c r="S57" s="579"/>
      <c r="T57" s="580"/>
      <c r="U57" s="34"/>
      <c r="V57" s="34"/>
      <c r="W57" s="35" t="s">
        <v>70</v>
      </c>
      <c r="X57" s="567">
        <v>495</v>
      </c>
      <c r="Y57" s="568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76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77"/>
      <c r="P58" s="573" t="s">
        <v>72</v>
      </c>
      <c r="Q58" s="574"/>
      <c r="R58" s="574"/>
      <c r="S58" s="574"/>
      <c r="T58" s="574"/>
      <c r="U58" s="574"/>
      <c r="V58" s="575"/>
      <c r="W58" s="37" t="s">
        <v>73</v>
      </c>
      <c r="X58" s="569">
        <f>IFERROR(X52/H52,"0")+IFERROR(X53/H53,"0")+IFERROR(X54/H54,"0")+IFERROR(X55/H55,"0")+IFERROR(X56/H56,"0")+IFERROR(X57/H57,"0")</f>
        <v>141.57407407407408</v>
      </c>
      <c r="Y58" s="569">
        <f>IFERROR(Y52/H52,"0")+IFERROR(Y53/H53,"0")+IFERROR(Y54/H54,"0")+IFERROR(Y55/H55,"0")+IFERROR(Y56/H56,"0")+IFERROR(Y57/H57,"0")</f>
        <v>142</v>
      </c>
      <c r="Z58" s="569">
        <f>IFERROR(IF(Z52="",0,Z52),"0")+IFERROR(IF(Z53="",0,Z53),"0")+IFERROR(IF(Z54="",0,Z54),"0")+IFERROR(IF(Z55="",0,Z55),"0")+IFERROR(IF(Z56="",0,Z56),"0")+IFERROR(IF(Z57="",0,Z57),"0")</f>
        <v>1.5995599999999999</v>
      </c>
      <c r="AA58" s="570"/>
      <c r="AB58" s="570"/>
      <c r="AC58" s="570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77"/>
      <c r="P59" s="573" t="s">
        <v>72</v>
      </c>
      <c r="Q59" s="574"/>
      <c r="R59" s="574"/>
      <c r="S59" s="574"/>
      <c r="T59" s="574"/>
      <c r="U59" s="574"/>
      <c r="V59" s="575"/>
      <c r="W59" s="37" t="s">
        <v>70</v>
      </c>
      <c r="X59" s="569">
        <f>IFERROR(SUM(X52:X57),"0")</f>
        <v>836</v>
      </c>
      <c r="Y59" s="569">
        <f>IFERROR(SUM(Y52:Y57),"0")</f>
        <v>840.6</v>
      </c>
      <c r="Z59" s="37"/>
      <c r="AA59" s="570"/>
      <c r="AB59" s="570"/>
      <c r="AC59" s="570"/>
    </row>
    <row r="60" spans="1:68" ht="14.25" hidden="1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9"/>
      <c r="R61" s="579"/>
      <c r="S61" s="579"/>
      <c r="T61" s="580"/>
      <c r="U61" s="34"/>
      <c r="V61" s="34"/>
      <c r="W61" s="35" t="s">
        <v>70</v>
      </c>
      <c r="X61" s="567">
        <v>551</v>
      </c>
      <c r="Y61" s="568">
        <f>IFERROR(IF(X61="",0,CEILING((X61/$H61),1)*$H61),"")</f>
        <v>561.6</v>
      </c>
      <c r="Z61" s="36">
        <f>IFERROR(IF(Y61=0,"",ROUNDUP(Y61/H61,0)*0.01898),"")</f>
        <v>0.98696000000000006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573.19305555555547</v>
      </c>
      <c r="BN61" s="64">
        <f>IFERROR(Y61*I61/H61,"0")</f>
        <v>584.21999999999991</v>
      </c>
      <c r="BO61" s="64">
        <f>IFERROR(1/J61*(X61/H61),"0")</f>
        <v>0.79716435185185175</v>
      </c>
      <c r="BP61" s="64">
        <f>IFERROR(1/J61*(Y61/H61),"0")</f>
        <v>0.8125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9"/>
      <c r="R62" s="579"/>
      <c r="S62" s="579"/>
      <c r="T62" s="580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9"/>
      <c r="R63" s="579"/>
      <c r="S63" s="579"/>
      <c r="T63" s="580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9"/>
      <c r="R64" s="579"/>
      <c r="S64" s="579"/>
      <c r="T64" s="580"/>
      <c r="U64" s="34"/>
      <c r="V64" s="34"/>
      <c r="W64" s="35" t="s">
        <v>70</v>
      </c>
      <c r="X64" s="567">
        <v>135</v>
      </c>
      <c r="Y64" s="56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76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77"/>
      <c r="P65" s="573" t="s">
        <v>72</v>
      </c>
      <c r="Q65" s="574"/>
      <c r="R65" s="574"/>
      <c r="S65" s="574"/>
      <c r="T65" s="574"/>
      <c r="U65" s="574"/>
      <c r="V65" s="575"/>
      <c r="W65" s="37" t="s">
        <v>73</v>
      </c>
      <c r="X65" s="569">
        <f>IFERROR(X61/H61,"0")+IFERROR(X62/H62,"0")+IFERROR(X63/H63,"0")+IFERROR(X64/H64,"0")</f>
        <v>101.0185185185185</v>
      </c>
      <c r="Y65" s="569">
        <f>IFERROR(Y61/H61,"0")+IFERROR(Y62/H62,"0")+IFERROR(Y63/H63,"0")+IFERROR(Y64/H64,"0")</f>
        <v>102</v>
      </c>
      <c r="Z65" s="569">
        <f>IFERROR(IF(Z61="",0,Z61),"0")+IFERROR(IF(Z62="",0,Z62),"0")+IFERROR(IF(Z63="",0,Z63),"0")+IFERROR(IF(Z64="",0,Z64),"0")</f>
        <v>1.3124600000000002</v>
      </c>
      <c r="AA65" s="570"/>
      <c r="AB65" s="570"/>
      <c r="AC65" s="570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77"/>
      <c r="P66" s="573" t="s">
        <v>72</v>
      </c>
      <c r="Q66" s="574"/>
      <c r="R66" s="574"/>
      <c r="S66" s="574"/>
      <c r="T66" s="574"/>
      <c r="U66" s="574"/>
      <c r="V66" s="575"/>
      <c r="W66" s="37" t="s">
        <v>70</v>
      </c>
      <c r="X66" s="569">
        <f>IFERROR(SUM(X61:X64),"0")</f>
        <v>686</v>
      </c>
      <c r="Y66" s="569">
        <f>IFERROR(SUM(Y61:Y64),"0")</f>
        <v>696.6</v>
      </c>
      <c r="Z66" s="37"/>
      <c r="AA66" s="570"/>
      <c r="AB66" s="570"/>
      <c r="AC66" s="570"/>
    </row>
    <row r="67" spans="1:68" ht="14.25" hidden="1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9"/>
      <c r="R68" s="579"/>
      <c r="S68" s="579"/>
      <c r="T68" s="580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9"/>
      <c r="R69" s="579"/>
      <c r="S69" s="579"/>
      <c r="T69" s="580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9"/>
      <c r="R70" s="579"/>
      <c r="S70" s="579"/>
      <c r="T70" s="580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6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7"/>
      <c r="P71" s="573" t="s">
        <v>72</v>
      </c>
      <c r="Q71" s="574"/>
      <c r="R71" s="574"/>
      <c r="S71" s="574"/>
      <c r="T71" s="574"/>
      <c r="U71" s="574"/>
      <c r="V71" s="57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77"/>
      <c r="P72" s="573" t="s">
        <v>72</v>
      </c>
      <c r="Q72" s="574"/>
      <c r="R72" s="574"/>
      <c r="S72" s="574"/>
      <c r="T72" s="574"/>
      <c r="U72" s="574"/>
      <c r="V72" s="57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9"/>
      <c r="R74" s="579"/>
      <c r="S74" s="579"/>
      <c r="T74" s="580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9"/>
      <c r="R75" s="579"/>
      <c r="S75" s="579"/>
      <c r="T75" s="580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3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9"/>
      <c r="R76" s="579"/>
      <c r="S76" s="579"/>
      <c r="T76" s="580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9"/>
      <c r="R77" s="579"/>
      <c r="S77" s="579"/>
      <c r="T77" s="580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9"/>
      <c r="R78" s="579"/>
      <c r="S78" s="579"/>
      <c r="T78" s="580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9"/>
      <c r="R79" s="579"/>
      <c r="S79" s="579"/>
      <c r="T79" s="580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6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7"/>
      <c r="P80" s="573" t="s">
        <v>72</v>
      </c>
      <c r="Q80" s="574"/>
      <c r="R80" s="574"/>
      <c r="S80" s="574"/>
      <c r="T80" s="574"/>
      <c r="U80" s="574"/>
      <c r="V80" s="57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77"/>
      <c r="P81" s="573" t="s">
        <v>72</v>
      </c>
      <c r="Q81" s="574"/>
      <c r="R81" s="574"/>
      <c r="S81" s="574"/>
      <c r="T81" s="574"/>
      <c r="U81" s="574"/>
      <c r="V81" s="57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9"/>
      <c r="R83" s="579"/>
      <c r="S83" s="579"/>
      <c r="T83" s="580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9"/>
      <c r="R84" s="579"/>
      <c r="S84" s="579"/>
      <c r="T84" s="580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6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7"/>
      <c r="P85" s="573" t="s">
        <v>72</v>
      </c>
      <c r="Q85" s="574"/>
      <c r="R85" s="574"/>
      <c r="S85" s="574"/>
      <c r="T85" s="574"/>
      <c r="U85" s="574"/>
      <c r="V85" s="57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77"/>
      <c r="P86" s="573" t="s">
        <v>72</v>
      </c>
      <c r="Q86" s="574"/>
      <c r="R86" s="574"/>
      <c r="S86" s="574"/>
      <c r="T86" s="574"/>
      <c r="U86" s="574"/>
      <c r="V86" s="57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1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62"/>
      <c r="AB87" s="562"/>
      <c r="AC87" s="562"/>
    </row>
    <row r="88" spans="1:68" ht="14.25" hidden="1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9"/>
      <c r="R89" s="579"/>
      <c r="S89" s="579"/>
      <c r="T89" s="580"/>
      <c r="U89" s="34"/>
      <c r="V89" s="34"/>
      <c r="W89" s="35" t="s">
        <v>70</v>
      </c>
      <c r="X89" s="567">
        <v>300</v>
      </c>
      <c r="Y89" s="56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9"/>
      <c r="R90" s="579"/>
      <c r="S90" s="579"/>
      <c r="T90" s="580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9"/>
      <c r="R91" s="579"/>
      <c r="S91" s="579"/>
      <c r="T91" s="580"/>
      <c r="U91" s="34"/>
      <c r="V91" s="34"/>
      <c r="W91" s="35" t="s">
        <v>70</v>
      </c>
      <c r="X91" s="567">
        <v>278</v>
      </c>
      <c r="Y91" s="568">
        <f>IFERROR(IF(X91="",0,CEILING((X91/$H91),1)*$H91),"")</f>
        <v>279</v>
      </c>
      <c r="Z91" s="36">
        <f>IFERROR(IF(Y91=0,"",ROUNDUP(Y91/H91,0)*0.00902),"")</f>
        <v>0.55923999999999996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290.9733333333333</v>
      </c>
      <c r="BN91" s="64">
        <f>IFERROR(Y91*I91/H91,"0")</f>
        <v>292.02</v>
      </c>
      <c r="BO91" s="64">
        <f>IFERROR(1/J91*(X91/H91),"0")</f>
        <v>0.46801346801346805</v>
      </c>
      <c r="BP91" s="64">
        <f>IFERROR(1/J91*(Y91/H91),"0")</f>
        <v>0.46969696969696972</v>
      </c>
    </row>
    <row r="92" spans="1:68" x14ac:dyDescent="0.2">
      <c r="A92" s="576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77"/>
      <c r="P92" s="573" t="s">
        <v>72</v>
      </c>
      <c r="Q92" s="574"/>
      <c r="R92" s="574"/>
      <c r="S92" s="574"/>
      <c r="T92" s="574"/>
      <c r="U92" s="574"/>
      <c r="V92" s="575"/>
      <c r="W92" s="37" t="s">
        <v>73</v>
      </c>
      <c r="X92" s="569">
        <f>IFERROR(X89/H89,"0")+IFERROR(X90/H90,"0")+IFERROR(X91/H91,"0")</f>
        <v>89.555555555555557</v>
      </c>
      <c r="Y92" s="569">
        <f>IFERROR(Y89/H89,"0")+IFERROR(Y90/H90,"0")+IFERROR(Y91/H91,"0")</f>
        <v>90</v>
      </c>
      <c r="Z92" s="569">
        <f>IFERROR(IF(Z89="",0,Z89),"0")+IFERROR(IF(Z90="",0,Z90),"0")+IFERROR(IF(Z91="",0,Z91),"0")</f>
        <v>1.0906799999999999</v>
      </c>
      <c r="AA92" s="570"/>
      <c r="AB92" s="570"/>
      <c r="AC92" s="570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7"/>
      <c r="P93" s="573" t="s">
        <v>72</v>
      </c>
      <c r="Q93" s="574"/>
      <c r="R93" s="574"/>
      <c r="S93" s="574"/>
      <c r="T93" s="574"/>
      <c r="U93" s="574"/>
      <c r="V93" s="575"/>
      <c r="W93" s="37" t="s">
        <v>70</v>
      </c>
      <c r="X93" s="569">
        <f>IFERROR(SUM(X89:X91),"0")</f>
        <v>578</v>
      </c>
      <c r="Y93" s="569">
        <f>IFERROR(SUM(Y89:Y91),"0")</f>
        <v>581.40000000000009</v>
      </c>
      <c r="Z93" s="37"/>
      <c r="AA93" s="570"/>
      <c r="AB93" s="570"/>
      <c r="AC93" s="570"/>
    </row>
    <row r="94" spans="1:68" ht="14.25" hidden="1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3" t="s">
        <v>191</v>
      </c>
      <c r="Q95" s="579"/>
      <c r="R95" s="579"/>
      <c r="S95" s="579"/>
      <c r="T95" s="580"/>
      <c r="U95" s="34"/>
      <c r="V95" s="34"/>
      <c r="W95" s="35" t="s">
        <v>70</v>
      </c>
      <c r="X95" s="567">
        <v>100</v>
      </c>
      <c r="Y95" s="568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9"/>
      <c r="R96" s="579"/>
      <c r="S96" s="579"/>
      <c r="T96" s="580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9"/>
      <c r="R97" s="579"/>
      <c r="S97" s="579"/>
      <c r="T97" s="580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9"/>
      <c r="R98" s="579"/>
      <c r="S98" s="579"/>
      <c r="T98" s="580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9"/>
      <c r="R99" s="579"/>
      <c r="S99" s="579"/>
      <c r="T99" s="580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9"/>
      <c r="R100" s="579"/>
      <c r="S100" s="579"/>
      <c r="T100" s="580"/>
      <c r="U100" s="34"/>
      <c r="V100" s="34"/>
      <c r="W100" s="35" t="s">
        <v>70</v>
      </c>
      <c r="X100" s="567">
        <v>215</v>
      </c>
      <c r="Y100" s="568">
        <f t="shared" si="16"/>
        <v>215.82</v>
      </c>
      <c r="Z100" s="36">
        <f>IFERROR(IF(Y100=0,"",ROUNDUP(Y100/H100,0)*0.00651),"")</f>
        <v>0.70959000000000005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243.01515151515153</v>
      </c>
      <c r="BN100" s="64">
        <f t="shared" si="18"/>
        <v>243.94200000000001</v>
      </c>
      <c r="BO100" s="64">
        <f t="shared" si="19"/>
        <v>0.59662559662559667</v>
      </c>
      <c r="BP100" s="64">
        <f t="shared" si="20"/>
        <v>0.59890109890109899</v>
      </c>
    </row>
    <row r="101" spans="1:68" x14ac:dyDescent="0.2">
      <c r="A101" s="576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77"/>
      <c r="P101" s="573" t="s">
        <v>72</v>
      </c>
      <c r="Q101" s="574"/>
      <c r="R101" s="574"/>
      <c r="S101" s="574"/>
      <c r="T101" s="574"/>
      <c r="U101" s="574"/>
      <c r="V101" s="575"/>
      <c r="W101" s="37" t="s">
        <v>73</v>
      </c>
      <c r="X101" s="569">
        <f>IFERROR(X95/H95,"0")+IFERROR(X96/H96,"0")+IFERROR(X97/H97,"0")+IFERROR(X98/H98,"0")+IFERROR(X99/H99,"0")+IFERROR(X100/H100,"0")</f>
        <v>120.93153759820427</v>
      </c>
      <c r="Y101" s="569">
        <f>IFERROR(Y95/H95,"0")+IFERROR(Y96/H96,"0")+IFERROR(Y97/H97,"0")+IFERROR(Y98/H98,"0")+IFERROR(Y99/H99,"0")+IFERROR(Y100/H100,"0")</f>
        <v>122</v>
      </c>
      <c r="Z101" s="569">
        <f>IFERROR(IF(Z95="",0,Z95),"0")+IFERROR(IF(Z96="",0,Z96),"0")+IFERROR(IF(Z97="",0,Z97),"0")+IFERROR(IF(Z98="",0,Z98),"0")+IFERROR(IF(Z99="",0,Z99),"0")+IFERROR(IF(Z100="",0,Z100),"0")</f>
        <v>0.95633000000000012</v>
      </c>
      <c r="AA101" s="570"/>
      <c r="AB101" s="570"/>
      <c r="AC101" s="570"/>
    </row>
    <row r="102" spans="1:68" x14ac:dyDescent="0.2">
      <c r="A102" s="572"/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7"/>
      <c r="P102" s="573" t="s">
        <v>72</v>
      </c>
      <c r="Q102" s="574"/>
      <c r="R102" s="574"/>
      <c r="S102" s="574"/>
      <c r="T102" s="574"/>
      <c r="U102" s="574"/>
      <c r="V102" s="575"/>
      <c r="W102" s="37" t="s">
        <v>70</v>
      </c>
      <c r="X102" s="569">
        <f>IFERROR(SUM(X95:X100),"0")</f>
        <v>315</v>
      </c>
      <c r="Y102" s="569">
        <f>IFERROR(SUM(Y95:Y100),"0")</f>
        <v>321.12</v>
      </c>
      <c r="Z102" s="37"/>
      <c r="AA102" s="570"/>
      <c r="AB102" s="570"/>
      <c r="AC102" s="570"/>
    </row>
    <row r="103" spans="1:68" ht="16.5" hidden="1" customHeight="1" x14ac:dyDescent="0.25">
      <c r="A103" s="581" t="s">
        <v>204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62"/>
      <c r="AB103" s="562"/>
      <c r="AC103" s="562"/>
    </row>
    <row r="104" spans="1:68" ht="14.25" hidden="1" customHeight="1" x14ac:dyDescent="0.25">
      <c r="A104" s="571" t="s">
        <v>103</v>
      </c>
      <c r="B104" s="572"/>
      <c r="C104" s="572"/>
      <c r="D104" s="572"/>
      <c r="E104" s="572"/>
      <c r="F104" s="572"/>
      <c r="G104" s="572"/>
      <c r="H104" s="572"/>
      <c r="I104" s="572"/>
      <c r="J104" s="572"/>
      <c r="K104" s="572"/>
      <c r="L104" s="572"/>
      <c r="M104" s="572"/>
      <c r="N104" s="572"/>
      <c r="O104" s="572"/>
      <c r="P104" s="572"/>
      <c r="Q104" s="572"/>
      <c r="R104" s="572"/>
      <c r="S104" s="572"/>
      <c r="T104" s="572"/>
      <c r="U104" s="572"/>
      <c r="V104" s="572"/>
      <c r="W104" s="572"/>
      <c r="X104" s="572"/>
      <c r="Y104" s="572"/>
      <c r="Z104" s="57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9"/>
      <c r="R105" s="579"/>
      <c r="S105" s="579"/>
      <c r="T105" s="580"/>
      <c r="U105" s="34"/>
      <c r="V105" s="34"/>
      <c r="W105" s="35" t="s">
        <v>70</v>
      </c>
      <c r="X105" s="567">
        <v>101</v>
      </c>
      <c r="Y105" s="568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105.06805555555555</v>
      </c>
      <c r="BN105" s="64">
        <f>IFERROR(Y105*I105/H105,"0")</f>
        <v>112.34999999999998</v>
      </c>
      <c r="BO105" s="64">
        <f>IFERROR(1/J105*(X105/H105),"0")</f>
        <v>0.14612268518518517</v>
      </c>
      <c r="BP105" s="64">
        <f>IFERROR(1/J105*(Y105/H105),"0")</f>
        <v>0.15625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9"/>
      <c r="R106" s="579"/>
      <c r="S106" s="579"/>
      <c r="T106" s="580"/>
      <c r="U106" s="34"/>
      <c r="V106" s="34"/>
      <c r="W106" s="35" t="s">
        <v>70</v>
      </c>
      <c r="X106" s="567">
        <v>244</v>
      </c>
      <c r="Y106" s="568">
        <f>IFERROR(IF(X106="",0,CEILING((X106/$H106),1)*$H106),"")</f>
        <v>247.5</v>
      </c>
      <c r="Z106" s="36">
        <f>IFERROR(IF(Y106=0,"",ROUNDUP(Y106/H106,0)*0.00902),"")</f>
        <v>0.59532000000000007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257.66399999999999</v>
      </c>
      <c r="BN106" s="64">
        <f>IFERROR(Y106*I106/H106,"0")</f>
        <v>261.36</v>
      </c>
      <c r="BO106" s="64">
        <f>IFERROR(1/J106*(X106/H106),"0")</f>
        <v>0.49292929292929294</v>
      </c>
      <c r="BP106" s="64">
        <f>IFERROR(1/J106*(Y106/H106),"0")</f>
        <v>0.5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9"/>
      <c r="R107" s="579"/>
      <c r="S107" s="579"/>
      <c r="T107" s="580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9"/>
      <c r="R108" s="579"/>
      <c r="S108" s="579"/>
      <c r="T108" s="580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76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77"/>
      <c r="P109" s="573" t="s">
        <v>72</v>
      </c>
      <c r="Q109" s="574"/>
      <c r="R109" s="574"/>
      <c r="S109" s="574"/>
      <c r="T109" s="574"/>
      <c r="U109" s="574"/>
      <c r="V109" s="575"/>
      <c r="W109" s="37" t="s">
        <v>73</v>
      </c>
      <c r="X109" s="569">
        <f>IFERROR(X105/H105,"0")+IFERROR(X106/H106,"0")+IFERROR(X107/H107,"0")+IFERROR(X108/H108,"0")</f>
        <v>74.418518518518511</v>
      </c>
      <c r="Y109" s="569">
        <f>IFERROR(Y105/H105,"0")+IFERROR(Y106/H106,"0")+IFERROR(Y107/H107,"0")+IFERROR(Y108/H108,"0")</f>
        <v>76</v>
      </c>
      <c r="Z109" s="569">
        <f>IFERROR(IF(Z105="",0,Z105),"0")+IFERROR(IF(Z106="",0,Z106),"0")+IFERROR(IF(Z107="",0,Z107),"0")+IFERROR(IF(Z108="",0,Z108),"0")</f>
        <v>0.78512000000000004</v>
      </c>
      <c r="AA109" s="570"/>
      <c r="AB109" s="570"/>
      <c r="AC109" s="570"/>
    </row>
    <row r="110" spans="1:68" x14ac:dyDescent="0.2">
      <c r="A110" s="572"/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7"/>
      <c r="P110" s="573" t="s">
        <v>72</v>
      </c>
      <c r="Q110" s="574"/>
      <c r="R110" s="574"/>
      <c r="S110" s="574"/>
      <c r="T110" s="574"/>
      <c r="U110" s="574"/>
      <c r="V110" s="575"/>
      <c r="W110" s="37" t="s">
        <v>70</v>
      </c>
      <c r="X110" s="569">
        <f>IFERROR(SUM(X105:X108),"0")</f>
        <v>345</v>
      </c>
      <c r="Y110" s="569">
        <f>IFERROR(SUM(Y105:Y108),"0")</f>
        <v>355.5</v>
      </c>
      <c r="Z110" s="37"/>
      <c r="AA110" s="570"/>
      <c r="AB110" s="570"/>
      <c r="AC110" s="570"/>
    </row>
    <row r="111" spans="1:68" ht="14.25" hidden="1" customHeight="1" x14ac:dyDescent="0.25">
      <c r="A111" s="571" t="s">
        <v>139</v>
      </c>
      <c r="B111" s="572"/>
      <c r="C111" s="572"/>
      <c r="D111" s="572"/>
      <c r="E111" s="572"/>
      <c r="F111" s="572"/>
      <c r="G111" s="572"/>
      <c r="H111" s="572"/>
      <c r="I111" s="572"/>
      <c r="J111" s="572"/>
      <c r="K111" s="572"/>
      <c r="L111" s="572"/>
      <c r="M111" s="572"/>
      <c r="N111" s="572"/>
      <c r="O111" s="572"/>
      <c r="P111" s="572"/>
      <c r="Q111" s="572"/>
      <c r="R111" s="572"/>
      <c r="S111" s="572"/>
      <c r="T111" s="572"/>
      <c r="U111" s="572"/>
      <c r="V111" s="572"/>
      <c r="W111" s="572"/>
      <c r="X111" s="572"/>
      <c r="Y111" s="572"/>
      <c r="Z111" s="572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9"/>
      <c r="R112" s="579"/>
      <c r="S112" s="579"/>
      <c r="T112" s="580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9"/>
      <c r="R113" s="579"/>
      <c r="S113" s="579"/>
      <c r="T113" s="580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9"/>
      <c r="R114" s="579"/>
      <c r="S114" s="579"/>
      <c r="T114" s="580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76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77"/>
      <c r="P115" s="573" t="s">
        <v>72</v>
      </c>
      <c r="Q115" s="574"/>
      <c r="R115" s="574"/>
      <c r="S115" s="574"/>
      <c r="T115" s="574"/>
      <c r="U115" s="574"/>
      <c r="V115" s="57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72"/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7"/>
      <c r="P116" s="573" t="s">
        <v>72</v>
      </c>
      <c r="Q116" s="574"/>
      <c r="R116" s="574"/>
      <c r="S116" s="574"/>
      <c r="T116" s="574"/>
      <c r="U116" s="574"/>
      <c r="V116" s="57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1" t="s">
        <v>74</v>
      </c>
      <c r="B117" s="572"/>
      <c r="C117" s="572"/>
      <c r="D117" s="572"/>
      <c r="E117" s="572"/>
      <c r="F117" s="572"/>
      <c r="G117" s="572"/>
      <c r="H117" s="572"/>
      <c r="I117" s="572"/>
      <c r="J117" s="572"/>
      <c r="K117" s="572"/>
      <c r="L117" s="572"/>
      <c r="M117" s="572"/>
      <c r="N117" s="572"/>
      <c r="O117" s="572"/>
      <c r="P117" s="572"/>
      <c r="Q117" s="572"/>
      <c r="R117" s="572"/>
      <c r="S117" s="572"/>
      <c r="T117" s="572"/>
      <c r="U117" s="572"/>
      <c r="V117" s="572"/>
      <c r="W117" s="572"/>
      <c r="X117" s="572"/>
      <c r="Y117" s="572"/>
      <c r="Z117" s="57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9"/>
      <c r="R118" s="579"/>
      <c r="S118" s="579"/>
      <c r="T118" s="580"/>
      <c r="U118" s="34"/>
      <c r="V118" s="34"/>
      <c r="W118" s="35" t="s">
        <v>70</v>
      </c>
      <c r="X118" s="567">
        <v>153</v>
      </c>
      <c r="Y118" s="568">
        <f>IFERROR(IF(X118="",0,CEILING((X118/$H118),1)*$H118),"")</f>
        <v>153.9</v>
      </c>
      <c r="Z118" s="36">
        <f>IFERROR(IF(Y118=0,"",ROUNDUP(Y118/H118,0)*0.01898),"")</f>
        <v>0.36062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162.69</v>
      </c>
      <c r="BN118" s="64">
        <f>IFERROR(Y118*I118/H118,"0")</f>
        <v>163.64700000000002</v>
      </c>
      <c r="BO118" s="64">
        <f>IFERROR(1/J118*(X118/H118),"0")</f>
        <v>0.2951388888888889</v>
      </c>
      <c r="BP118" s="64">
        <f>IFERROR(1/J118*(Y118/H118),"0")</f>
        <v>0.296875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2">
        <v>4607091383256</v>
      </c>
      <c r="E119" s="583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9"/>
      <c r="R119" s="579"/>
      <c r="S119" s="579"/>
      <c r="T119" s="580"/>
      <c r="U119" s="34"/>
      <c r="V119" s="34"/>
      <c r="W119" s="35" t="s">
        <v>70</v>
      </c>
      <c r="X119" s="567">
        <v>221</v>
      </c>
      <c r="Y119" s="568">
        <f>IFERROR(IF(X119="",0,CEILING((X119/$H119),1)*$H119),"")</f>
        <v>221.76</v>
      </c>
      <c r="Z119" s="36">
        <f>IFERROR(IF(Y119=0,"",ROUNDUP(Y119/H119,0)*0.00651),"")</f>
        <v>0.72911999999999999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248.45757575757574</v>
      </c>
      <c r="BN119" s="64">
        <f>IFERROR(Y119*I119/H119,"0")</f>
        <v>249.31199999999998</v>
      </c>
      <c r="BO119" s="64">
        <f>IFERROR(1/J119*(X119/H119),"0")</f>
        <v>0.61327561327561331</v>
      </c>
      <c r="BP119" s="64">
        <f>IFERROR(1/J119*(Y119/H119),"0")</f>
        <v>0.61538461538461542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82">
        <v>4607091385748</v>
      </c>
      <c r="E120" s="583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9"/>
      <c r="R120" s="579"/>
      <c r="S120" s="579"/>
      <c r="T120" s="580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2">
        <v>4680115884533</v>
      </c>
      <c r="E121" s="583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9"/>
      <c r="R121" s="579"/>
      <c r="S121" s="579"/>
      <c r="T121" s="580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76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77"/>
      <c r="P122" s="573" t="s">
        <v>72</v>
      </c>
      <c r="Q122" s="574"/>
      <c r="R122" s="574"/>
      <c r="S122" s="574"/>
      <c r="T122" s="574"/>
      <c r="U122" s="574"/>
      <c r="V122" s="575"/>
      <c r="W122" s="37" t="s">
        <v>73</v>
      </c>
      <c r="X122" s="569">
        <f>IFERROR(X118/H118,"0")+IFERROR(X119/H119,"0")+IFERROR(X120/H120,"0")+IFERROR(X121/H121,"0")</f>
        <v>130.50505050505052</v>
      </c>
      <c r="Y122" s="569">
        <f>IFERROR(Y118/H118,"0")+IFERROR(Y119/H119,"0")+IFERROR(Y120/H120,"0")+IFERROR(Y121/H121,"0")</f>
        <v>131</v>
      </c>
      <c r="Z122" s="569">
        <f>IFERROR(IF(Z118="",0,Z118),"0")+IFERROR(IF(Z119="",0,Z119),"0")+IFERROR(IF(Z120="",0,Z120),"0")+IFERROR(IF(Z121="",0,Z121),"0")</f>
        <v>1.0897399999999999</v>
      </c>
      <c r="AA122" s="570"/>
      <c r="AB122" s="570"/>
      <c r="AC122" s="570"/>
    </row>
    <row r="123" spans="1:68" x14ac:dyDescent="0.2">
      <c r="A123" s="572"/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7"/>
      <c r="P123" s="573" t="s">
        <v>72</v>
      </c>
      <c r="Q123" s="574"/>
      <c r="R123" s="574"/>
      <c r="S123" s="574"/>
      <c r="T123" s="574"/>
      <c r="U123" s="574"/>
      <c r="V123" s="575"/>
      <c r="W123" s="37" t="s">
        <v>70</v>
      </c>
      <c r="X123" s="569">
        <f>IFERROR(SUM(X118:X121),"0")</f>
        <v>374</v>
      </c>
      <c r="Y123" s="569">
        <f>IFERROR(SUM(Y118:Y121),"0")</f>
        <v>375.65999999999997</v>
      </c>
      <c r="Z123" s="37"/>
      <c r="AA123" s="570"/>
      <c r="AB123" s="570"/>
      <c r="AC123" s="570"/>
    </row>
    <row r="124" spans="1:68" ht="14.25" hidden="1" customHeight="1" x14ac:dyDescent="0.25">
      <c r="A124" s="571" t="s">
        <v>174</v>
      </c>
      <c r="B124" s="572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2"/>
      <c r="V124" s="572"/>
      <c r="W124" s="572"/>
      <c r="X124" s="572"/>
      <c r="Y124" s="572"/>
      <c r="Z124" s="572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2">
        <v>4680115882652</v>
      </c>
      <c r="E125" s="583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9"/>
      <c r="R125" s="579"/>
      <c r="S125" s="579"/>
      <c r="T125" s="580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2">
        <v>4680115880238</v>
      </c>
      <c r="E126" s="583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9"/>
      <c r="R126" s="579"/>
      <c r="S126" s="579"/>
      <c r="T126" s="580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6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77"/>
      <c r="P127" s="573" t="s">
        <v>72</v>
      </c>
      <c r="Q127" s="574"/>
      <c r="R127" s="574"/>
      <c r="S127" s="574"/>
      <c r="T127" s="574"/>
      <c r="U127" s="574"/>
      <c r="V127" s="57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72"/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7"/>
      <c r="P128" s="573" t="s">
        <v>72</v>
      </c>
      <c r="Q128" s="574"/>
      <c r="R128" s="574"/>
      <c r="S128" s="574"/>
      <c r="T128" s="574"/>
      <c r="U128" s="574"/>
      <c r="V128" s="57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1" t="s">
        <v>237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62"/>
      <c r="AB129" s="562"/>
      <c r="AC129" s="562"/>
    </row>
    <row r="130" spans="1:68" ht="14.25" hidden="1" customHeight="1" x14ac:dyDescent="0.25">
      <c r="A130" s="571" t="s">
        <v>64</v>
      </c>
      <c r="B130" s="572"/>
      <c r="C130" s="572"/>
      <c r="D130" s="572"/>
      <c r="E130" s="572"/>
      <c r="F130" s="572"/>
      <c r="G130" s="572"/>
      <c r="H130" s="572"/>
      <c r="I130" s="572"/>
      <c r="J130" s="572"/>
      <c r="K130" s="572"/>
      <c r="L130" s="572"/>
      <c r="M130" s="572"/>
      <c r="N130" s="572"/>
      <c r="O130" s="572"/>
      <c r="P130" s="572"/>
      <c r="Q130" s="572"/>
      <c r="R130" s="572"/>
      <c r="S130" s="572"/>
      <c r="T130" s="572"/>
      <c r="U130" s="572"/>
      <c r="V130" s="572"/>
      <c r="W130" s="572"/>
      <c r="X130" s="572"/>
      <c r="Y130" s="572"/>
      <c r="Z130" s="572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82">
        <v>4680115883444</v>
      </c>
      <c r="E131" s="583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9"/>
      <c r="R131" s="579"/>
      <c r="S131" s="579"/>
      <c r="T131" s="580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82">
        <v>4680115883444</v>
      </c>
      <c r="E132" s="583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9"/>
      <c r="R132" s="579"/>
      <c r="S132" s="579"/>
      <c r="T132" s="580"/>
      <c r="U132" s="34"/>
      <c r="V132" s="34"/>
      <c r="W132" s="35" t="s">
        <v>70</v>
      </c>
      <c r="X132" s="567">
        <v>70</v>
      </c>
      <c r="Y132" s="568">
        <f>IFERROR(IF(X132="",0,CEILING((X132/$H132),1)*$H132),"")</f>
        <v>70</v>
      </c>
      <c r="Z132" s="36">
        <f>IFERROR(IF(Y132=0,"",ROUNDUP(Y132/H132,0)*0.00651),"")</f>
        <v>0.16275000000000001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76.7</v>
      </c>
      <c r="BN132" s="64">
        <f>IFERROR(Y132*I132/H132,"0")</f>
        <v>76.7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76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77"/>
      <c r="P133" s="573" t="s">
        <v>72</v>
      </c>
      <c r="Q133" s="574"/>
      <c r="R133" s="574"/>
      <c r="S133" s="574"/>
      <c r="T133" s="574"/>
      <c r="U133" s="574"/>
      <c r="V133" s="575"/>
      <c r="W133" s="37" t="s">
        <v>73</v>
      </c>
      <c r="X133" s="569">
        <f>IFERROR(X131/H131,"0")+IFERROR(X132/H132,"0")</f>
        <v>25</v>
      </c>
      <c r="Y133" s="569">
        <f>IFERROR(Y131/H131,"0")+IFERROR(Y132/H132,"0")</f>
        <v>25</v>
      </c>
      <c r="Z133" s="569">
        <f>IFERROR(IF(Z131="",0,Z131),"0")+IFERROR(IF(Z132="",0,Z132),"0")</f>
        <v>0.16275000000000001</v>
      </c>
      <c r="AA133" s="570"/>
      <c r="AB133" s="570"/>
      <c r="AC133" s="570"/>
    </row>
    <row r="134" spans="1:68" x14ac:dyDescent="0.2">
      <c r="A134" s="572"/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7"/>
      <c r="P134" s="573" t="s">
        <v>72</v>
      </c>
      <c r="Q134" s="574"/>
      <c r="R134" s="574"/>
      <c r="S134" s="574"/>
      <c r="T134" s="574"/>
      <c r="U134" s="574"/>
      <c r="V134" s="575"/>
      <c r="W134" s="37" t="s">
        <v>70</v>
      </c>
      <c r="X134" s="569">
        <f>IFERROR(SUM(X131:X132),"0")</f>
        <v>70</v>
      </c>
      <c r="Y134" s="569">
        <f>IFERROR(SUM(Y131:Y132),"0")</f>
        <v>70</v>
      </c>
      <c r="Z134" s="37"/>
      <c r="AA134" s="570"/>
      <c r="AB134" s="570"/>
      <c r="AC134" s="570"/>
    </row>
    <row r="135" spans="1:68" ht="14.25" hidden="1" customHeight="1" x14ac:dyDescent="0.25">
      <c r="A135" s="571" t="s">
        <v>74</v>
      </c>
      <c r="B135" s="572"/>
      <c r="C135" s="572"/>
      <c r="D135" s="572"/>
      <c r="E135" s="572"/>
      <c r="F135" s="572"/>
      <c r="G135" s="572"/>
      <c r="H135" s="572"/>
      <c r="I135" s="572"/>
      <c r="J135" s="572"/>
      <c r="K135" s="572"/>
      <c r="L135" s="572"/>
      <c r="M135" s="572"/>
      <c r="N135" s="572"/>
      <c r="O135" s="572"/>
      <c r="P135" s="572"/>
      <c r="Q135" s="572"/>
      <c r="R135" s="572"/>
      <c r="S135" s="572"/>
      <c r="T135" s="572"/>
      <c r="U135" s="572"/>
      <c r="V135" s="572"/>
      <c r="W135" s="572"/>
      <c r="X135" s="572"/>
      <c r="Y135" s="572"/>
      <c r="Z135" s="572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82">
        <v>4680115882584</v>
      </c>
      <c r="E136" s="583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9"/>
      <c r="R136" s="579"/>
      <c r="S136" s="579"/>
      <c r="T136" s="580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82">
        <v>4680115882584</v>
      </c>
      <c r="E137" s="583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9"/>
      <c r="R137" s="579"/>
      <c r="S137" s="579"/>
      <c r="T137" s="580"/>
      <c r="U137" s="34"/>
      <c r="V137" s="34"/>
      <c r="W137" s="35" t="s">
        <v>70</v>
      </c>
      <c r="X137" s="567">
        <v>116</v>
      </c>
      <c r="Y137" s="568">
        <f>IFERROR(IF(X137="",0,CEILING((X137/$H137),1)*$H137),"")</f>
        <v>116.16000000000001</v>
      </c>
      <c r="Z137" s="36">
        <f>IFERROR(IF(Y137=0,"",ROUNDUP(Y137/H137,0)*0.00651),"")</f>
        <v>0.28644000000000003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127.77575757575757</v>
      </c>
      <c r="BN137" s="64">
        <f>IFERROR(Y137*I137/H137,"0")</f>
        <v>127.95200000000001</v>
      </c>
      <c r="BO137" s="64">
        <f>IFERROR(1/J137*(X137/H137),"0")</f>
        <v>0.24142524142524144</v>
      </c>
      <c r="BP137" s="64">
        <f>IFERROR(1/J137*(Y137/H137),"0")</f>
        <v>0.24175824175824179</v>
      </c>
    </row>
    <row r="138" spans="1:68" x14ac:dyDescent="0.2">
      <c r="A138" s="576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77"/>
      <c r="P138" s="573" t="s">
        <v>72</v>
      </c>
      <c r="Q138" s="574"/>
      <c r="R138" s="574"/>
      <c r="S138" s="574"/>
      <c r="T138" s="574"/>
      <c r="U138" s="574"/>
      <c r="V138" s="575"/>
      <c r="W138" s="37" t="s">
        <v>73</v>
      </c>
      <c r="X138" s="569">
        <f>IFERROR(X136/H136,"0")+IFERROR(X137/H137,"0")</f>
        <v>43.939393939393938</v>
      </c>
      <c r="Y138" s="569">
        <f>IFERROR(Y136/H136,"0")+IFERROR(Y137/H137,"0")</f>
        <v>44</v>
      </c>
      <c r="Z138" s="569">
        <f>IFERROR(IF(Z136="",0,Z136),"0")+IFERROR(IF(Z137="",0,Z137),"0")</f>
        <v>0.28644000000000003</v>
      </c>
      <c r="AA138" s="570"/>
      <c r="AB138" s="570"/>
      <c r="AC138" s="570"/>
    </row>
    <row r="139" spans="1:68" x14ac:dyDescent="0.2">
      <c r="A139" s="572"/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7"/>
      <c r="P139" s="573" t="s">
        <v>72</v>
      </c>
      <c r="Q139" s="574"/>
      <c r="R139" s="574"/>
      <c r="S139" s="574"/>
      <c r="T139" s="574"/>
      <c r="U139" s="574"/>
      <c r="V139" s="575"/>
      <c r="W139" s="37" t="s">
        <v>70</v>
      </c>
      <c r="X139" s="569">
        <f>IFERROR(SUM(X136:X137),"0")</f>
        <v>116</v>
      </c>
      <c r="Y139" s="569">
        <f>IFERROR(SUM(Y136:Y137),"0")</f>
        <v>116.16000000000001</v>
      </c>
      <c r="Z139" s="37"/>
      <c r="AA139" s="570"/>
      <c r="AB139" s="570"/>
      <c r="AC139" s="570"/>
    </row>
    <row r="140" spans="1:68" ht="16.5" hidden="1" customHeight="1" x14ac:dyDescent="0.25">
      <c r="A140" s="581" t="s">
        <v>101</v>
      </c>
      <c r="B140" s="572"/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2"/>
      <c r="V140" s="572"/>
      <c r="W140" s="572"/>
      <c r="X140" s="572"/>
      <c r="Y140" s="572"/>
      <c r="Z140" s="572"/>
      <c r="AA140" s="562"/>
      <c r="AB140" s="562"/>
      <c r="AC140" s="562"/>
    </row>
    <row r="141" spans="1:68" ht="14.25" hidden="1" customHeight="1" x14ac:dyDescent="0.25">
      <c r="A141" s="571" t="s">
        <v>103</v>
      </c>
      <c r="B141" s="572"/>
      <c r="C141" s="572"/>
      <c r="D141" s="572"/>
      <c r="E141" s="572"/>
      <c r="F141" s="572"/>
      <c r="G141" s="572"/>
      <c r="H141" s="572"/>
      <c r="I141" s="572"/>
      <c r="J141" s="572"/>
      <c r="K141" s="572"/>
      <c r="L141" s="572"/>
      <c r="M141" s="572"/>
      <c r="N141" s="572"/>
      <c r="O141" s="572"/>
      <c r="P141" s="572"/>
      <c r="Q141" s="572"/>
      <c r="R141" s="572"/>
      <c r="S141" s="572"/>
      <c r="T141" s="572"/>
      <c r="U141" s="572"/>
      <c r="V141" s="572"/>
      <c r="W141" s="572"/>
      <c r="X141" s="572"/>
      <c r="Y141" s="572"/>
      <c r="Z141" s="57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82">
        <v>4607091384604</v>
      </c>
      <c r="E142" s="583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9"/>
      <c r="R142" s="579"/>
      <c r="S142" s="579"/>
      <c r="T142" s="580"/>
      <c r="U142" s="34"/>
      <c r="V142" s="34"/>
      <c r="W142" s="35" t="s">
        <v>70</v>
      </c>
      <c r="X142" s="567">
        <v>180</v>
      </c>
      <c r="Y142" s="568">
        <f>IFERROR(IF(X142="",0,CEILING((X142/$H142),1)*$H142),"")</f>
        <v>180</v>
      </c>
      <c r="Z142" s="36">
        <f>IFERROR(IF(Y142=0,"",ROUNDUP(Y142/H142,0)*0.00902),"")</f>
        <v>0.40590000000000004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189.45</v>
      </c>
      <c r="BN142" s="64">
        <f>IFERROR(Y142*I142/H142,"0")</f>
        <v>189.45</v>
      </c>
      <c r="BO142" s="64">
        <f>IFERROR(1/J142*(X142/H142),"0")</f>
        <v>0.34090909090909094</v>
      </c>
      <c r="BP142" s="64">
        <f>IFERROR(1/J142*(Y142/H142),"0")</f>
        <v>0.34090909090909094</v>
      </c>
    </row>
    <row r="143" spans="1:68" x14ac:dyDescent="0.2">
      <c r="A143" s="576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77"/>
      <c r="P143" s="573" t="s">
        <v>72</v>
      </c>
      <c r="Q143" s="574"/>
      <c r="R143" s="574"/>
      <c r="S143" s="574"/>
      <c r="T143" s="574"/>
      <c r="U143" s="574"/>
      <c r="V143" s="575"/>
      <c r="W143" s="37" t="s">
        <v>73</v>
      </c>
      <c r="X143" s="569">
        <f>IFERROR(X142/H142,"0")</f>
        <v>45</v>
      </c>
      <c r="Y143" s="569">
        <f>IFERROR(Y142/H142,"0")</f>
        <v>45</v>
      </c>
      <c r="Z143" s="569">
        <f>IFERROR(IF(Z142="",0,Z142),"0")</f>
        <v>0.40590000000000004</v>
      </c>
      <c r="AA143" s="570"/>
      <c r="AB143" s="570"/>
      <c r="AC143" s="570"/>
    </row>
    <row r="144" spans="1:68" x14ac:dyDescent="0.2">
      <c r="A144" s="572"/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7"/>
      <c r="P144" s="573" t="s">
        <v>72</v>
      </c>
      <c r="Q144" s="574"/>
      <c r="R144" s="574"/>
      <c r="S144" s="574"/>
      <c r="T144" s="574"/>
      <c r="U144" s="574"/>
      <c r="V144" s="575"/>
      <c r="W144" s="37" t="s">
        <v>70</v>
      </c>
      <c r="X144" s="569">
        <f>IFERROR(SUM(X142:X142),"0")</f>
        <v>180</v>
      </c>
      <c r="Y144" s="569">
        <f>IFERROR(SUM(Y142:Y142),"0")</f>
        <v>180</v>
      </c>
      <c r="Z144" s="37"/>
      <c r="AA144" s="570"/>
      <c r="AB144" s="570"/>
      <c r="AC144" s="570"/>
    </row>
    <row r="145" spans="1:68" ht="14.25" hidden="1" customHeight="1" x14ac:dyDescent="0.25">
      <c r="A145" s="571" t="s">
        <v>64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82">
        <v>4607091387667</v>
      </c>
      <c r="E146" s="583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9"/>
      <c r="R146" s="579"/>
      <c r="S146" s="579"/>
      <c r="T146" s="580"/>
      <c r="U146" s="34"/>
      <c r="V146" s="34"/>
      <c r="W146" s="35" t="s">
        <v>70</v>
      </c>
      <c r="X146" s="567">
        <v>57</v>
      </c>
      <c r="Y146" s="568">
        <f>IFERROR(IF(X146="",0,CEILING((X146/$H146),1)*$H146),"")</f>
        <v>63</v>
      </c>
      <c r="Z146" s="36">
        <f>IFERROR(IF(Y146=0,"",ROUNDUP(Y146/H146,0)*0.01898),"")</f>
        <v>0.13286000000000001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60.705000000000005</v>
      </c>
      <c r="BN146" s="64">
        <f>IFERROR(Y146*I146/H146,"0")</f>
        <v>67.094999999999999</v>
      </c>
      <c r="BO146" s="64">
        <f>IFERROR(1/J146*(X146/H146),"0")</f>
        <v>9.8958333333333329E-2</v>
      </c>
      <c r="BP146" s="64">
        <f>IFERROR(1/J146*(Y146/H146),"0")</f>
        <v>0.109375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82">
        <v>4607091387636</v>
      </c>
      <c r="E147" s="583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9"/>
      <c r="R147" s="579"/>
      <c r="S147" s="579"/>
      <c r="T147" s="580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82">
        <v>4607091382426</v>
      </c>
      <c r="E148" s="583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9"/>
      <c r="R148" s="579"/>
      <c r="S148" s="579"/>
      <c r="T148" s="580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6"/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7"/>
      <c r="P149" s="573" t="s">
        <v>72</v>
      </c>
      <c r="Q149" s="574"/>
      <c r="R149" s="574"/>
      <c r="S149" s="574"/>
      <c r="T149" s="574"/>
      <c r="U149" s="574"/>
      <c r="V149" s="575"/>
      <c r="W149" s="37" t="s">
        <v>73</v>
      </c>
      <c r="X149" s="569">
        <f>IFERROR(X146/H146,"0")+IFERROR(X147/H147,"0")+IFERROR(X148/H148,"0")</f>
        <v>6.333333333333333</v>
      </c>
      <c r="Y149" s="569">
        <f>IFERROR(Y146/H146,"0")+IFERROR(Y147/H147,"0")+IFERROR(Y148/H148,"0")</f>
        <v>7</v>
      </c>
      <c r="Z149" s="569">
        <f>IFERROR(IF(Z146="",0,Z146),"0")+IFERROR(IF(Z147="",0,Z147),"0")+IFERROR(IF(Z148="",0,Z148),"0")</f>
        <v>0.13286000000000001</v>
      </c>
      <c r="AA149" s="570"/>
      <c r="AB149" s="570"/>
      <c r="AC149" s="570"/>
    </row>
    <row r="150" spans="1:68" x14ac:dyDescent="0.2">
      <c r="A150" s="572"/>
      <c r="B150" s="572"/>
      <c r="C150" s="572"/>
      <c r="D150" s="572"/>
      <c r="E150" s="572"/>
      <c r="F150" s="572"/>
      <c r="G150" s="572"/>
      <c r="H150" s="572"/>
      <c r="I150" s="572"/>
      <c r="J150" s="572"/>
      <c r="K150" s="572"/>
      <c r="L150" s="572"/>
      <c r="M150" s="572"/>
      <c r="N150" s="572"/>
      <c r="O150" s="577"/>
      <c r="P150" s="573" t="s">
        <v>72</v>
      </c>
      <c r="Q150" s="574"/>
      <c r="R150" s="574"/>
      <c r="S150" s="574"/>
      <c r="T150" s="574"/>
      <c r="U150" s="574"/>
      <c r="V150" s="575"/>
      <c r="W150" s="37" t="s">
        <v>70</v>
      </c>
      <c r="X150" s="569">
        <f>IFERROR(SUM(X146:X148),"0")</f>
        <v>57</v>
      </c>
      <c r="Y150" s="569">
        <f>IFERROR(SUM(Y146:Y148),"0")</f>
        <v>63</v>
      </c>
      <c r="Z150" s="37"/>
      <c r="AA150" s="570"/>
      <c r="AB150" s="570"/>
      <c r="AC150" s="570"/>
    </row>
    <row r="151" spans="1:68" ht="27.75" hidden="1" customHeight="1" x14ac:dyDescent="0.2">
      <c r="A151" s="637" t="s">
        <v>258</v>
      </c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8"/>
      <c r="P151" s="638"/>
      <c r="Q151" s="638"/>
      <c r="R151" s="638"/>
      <c r="S151" s="638"/>
      <c r="T151" s="638"/>
      <c r="U151" s="638"/>
      <c r="V151" s="638"/>
      <c r="W151" s="638"/>
      <c r="X151" s="638"/>
      <c r="Y151" s="638"/>
      <c r="Z151" s="638"/>
      <c r="AA151" s="48"/>
      <c r="AB151" s="48"/>
      <c r="AC151" s="48"/>
    </row>
    <row r="152" spans="1:68" ht="16.5" hidden="1" customHeight="1" x14ac:dyDescent="0.25">
      <c r="A152" s="581" t="s">
        <v>259</v>
      </c>
      <c r="B152" s="572"/>
      <c r="C152" s="572"/>
      <c r="D152" s="572"/>
      <c r="E152" s="572"/>
      <c r="F152" s="572"/>
      <c r="G152" s="572"/>
      <c r="H152" s="572"/>
      <c r="I152" s="572"/>
      <c r="J152" s="572"/>
      <c r="K152" s="572"/>
      <c r="L152" s="572"/>
      <c r="M152" s="572"/>
      <c r="N152" s="572"/>
      <c r="O152" s="572"/>
      <c r="P152" s="572"/>
      <c r="Q152" s="572"/>
      <c r="R152" s="572"/>
      <c r="S152" s="572"/>
      <c r="T152" s="572"/>
      <c r="U152" s="572"/>
      <c r="V152" s="572"/>
      <c r="W152" s="572"/>
      <c r="X152" s="572"/>
      <c r="Y152" s="572"/>
      <c r="Z152" s="572"/>
      <c r="AA152" s="562"/>
      <c r="AB152" s="562"/>
      <c r="AC152" s="562"/>
    </row>
    <row r="153" spans="1:68" ht="14.25" hidden="1" customHeight="1" x14ac:dyDescent="0.25">
      <c r="A153" s="571" t="s">
        <v>139</v>
      </c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2"/>
      <c r="P153" s="572"/>
      <c r="Q153" s="572"/>
      <c r="R153" s="572"/>
      <c r="S153" s="572"/>
      <c r="T153" s="572"/>
      <c r="U153" s="572"/>
      <c r="V153" s="572"/>
      <c r="W153" s="572"/>
      <c r="X153" s="572"/>
      <c r="Y153" s="572"/>
      <c r="Z153" s="572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82">
        <v>4680115886223</v>
      </c>
      <c r="E154" s="583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9"/>
      <c r="R154" s="579"/>
      <c r="S154" s="579"/>
      <c r="T154" s="580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6"/>
      <c r="B155" s="572"/>
      <c r="C155" s="572"/>
      <c r="D155" s="572"/>
      <c r="E155" s="572"/>
      <c r="F155" s="572"/>
      <c r="G155" s="572"/>
      <c r="H155" s="572"/>
      <c r="I155" s="572"/>
      <c r="J155" s="572"/>
      <c r="K155" s="572"/>
      <c r="L155" s="572"/>
      <c r="M155" s="572"/>
      <c r="N155" s="572"/>
      <c r="O155" s="577"/>
      <c r="P155" s="573" t="s">
        <v>72</v>
      </c>
      <c r="Q155" s="574"/>
      <c r="R155" s="574"/>
      <c r="S155" s="574"/>
      <c r="T155" s="574"/>
      <c r="U155" s="574"/>
      <c r="V155" s="57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72"/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7"/>
      <c r="P156" s="573" t="s">
        <v>72</v>
      </c>
      <c r="Q156" s="574"/>
      <c r="R156" s="574"/>
      <c r="S156" s="574"/>
      <c r="T156" s="574"/>
      <c r="U156" s="574"/>
      <c r="V156" s="57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1" t="s">
        <v>64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82">
        <v>4680115880993</v>
      </c>
      <c r="E158" s="583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9"/>
      <c r="R158" s="579"/>
      <c r="S158" s="579"/>
      <c r="T158" s="580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82">
        <v>4680115881761</v>
      </c>
      <c r="E159" s="583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9"/>
      <c r="R159" s="579"/>
      <c r="S159" s="579"/>
      <c r="T159" s="580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82">
        <v>4680115881563</v>
      </c>
      <c r="E160" s="583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9"/>
      <c r="R160" s="579"/>
      <c r="S160" s="579"/>
      <c r="T160" s="580"/>
      <c r="U160" s="34"/>
      <c r="V160" s="34"/>
      <c r="W160" s="35" t="s">
        <v>70</v>
      </c>
      <c r="X160" s="567">
        <v>44</v>
      </c>
      <c r="Y160" s="568">
        <f t="shared" si="21"/>
        <v>46.2</v>
      </c>
      <c r="Z160" s="36">
        <f>IFERROR(IF(Y160=0,"",ROUNDUP(Y160/H160,0)*0.00902),"")</f>
        <v>9.9220000000000003E-2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46.2</v>
      </c>
      <c r="BN160" s="64">
        <f t="shared" si="23"/>
        <v>48.510000000000005</v>
      </c>
      <c r="BO160" s="64">
        <f t="shared" si="24"/>
        <v>7.9365079365079375E-2</v>
      </c>
      <c r="BP160" s="64">
        <f t="shared" si="25"/>
        <v>8.3333333333333343E-2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82">
        <v>4680115880986</v>
      </c>
      <c r="E161" s="583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9"/>
      <c r="R161" s="579"/>
      <c r="S161" s="579"/>
      <c r="T161" s="580"/>
      <c r="U161" s="34"/>
      <c r="V161" s="34"/>
      <c r="W161" s="35" t="s">
        <v>70</v>
      </c>
      <c r="X161" s="567">
        <v>158</v>
      </c>
      <c r="Y161" s="568">
        <f t="shared" si="21"/>
        <v>159.6</v>
      </c>
      <c r="Z161" s="36">
        <f>IFERROR(IF(Y161=0,"",ROUNDUP(Y161/H161,0)*0.00502),"")</f>
        <v>0.38152000000000003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167.78095238095236</v>
      </c>
      <c r="BN161" s="64">
        <f t="shared" si="23"/>
        <v>169.47999999999996</v>
      </c>
      <c r="BO161" s="64">
        <f t="shared" si="24"/>
        <v>0.32153032153032157</v>
      </c>
      <c r="BP161" s="64">
        <f t="shared" si="25"/>
        <v>0.3247863247863248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82">
        <v>4680115881785</v>
      </c>
      <c r="E162" s="583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9"/>
      <c r="R162" s="579"/>
      <c r="S162" s="579"/>
      <c r="T162" s="580"/>
      <c r="U162" s="34"/>
      <c r="V162" s="34"/>
      <c r="W162" s="35" t="s">
        <v>70</v>
      </c>
      <c r="X162" s="567">
        <v>128</v>
      </c>
      <c r="Y162" s="568">
        <f t="shared" si="21"/>
        <v>128.1</v>
      </c>
      <c r="Z162" s="36">
        <f>IFERROR(IF(Y162=0,"",ROUNDUP(Y162/H162,0)*0.00502),"")</f>
        <v>0.30621999999999999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135.92380952380952</v>
      </c>
      <c r="BN162" s="64">
        <f t="shared" si="23"/>
        <v>136.03</v>
      </c>
      <c r="BO162" s="64">
        <f t="shared" si="24"/>
        <v>0.26048026048026052</v>
      </c>
      <c r="BP162" s="64">
        <f t="shared" si="25"/>
        <v>0.2606837606837607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82">
        <v>4680115886537</v>
      </c>
      <c r="E163" s="583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9"/>
      <c r="R163" s="579"/>
      <c r="S163" s="579"/>
      <c r="T163" s="580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82">
        <v>4680115881679</v>
      </c>
      <c r="E164" s="583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9"/>
      <c r="R164" s="579"/>
      <c r="S164" s="579"/>
      <c r="T164" s="580"/>
      <c r="U164" s="34"/>
      <c r="V164" s="34"/>
      <c r="W164" s="35" t="s">
        <v>70</v>
      </c>
      <c r="X164" s="567">
        <v>193</v>
      </c>
      <c r="Y164" s="568">
        <f t="shared" si="21"/>
        <v>193.20000000000002</v>
      </c>
      <c r="Z164" s="36">
        <f>IFERROR(IF(Y164=0,"",ROUNDUP(Y164/H164,0)*0.00502),"")</f>
        <v>0.46184000000000003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202.1904761904762</v>
      </c>
      <c r="BN164" s="64">
        <f t="shared" si="23"/>
        <v>202.40000000000003</v>
      </c>
      <c r="BO164" s="64">
        <f t="shared" si="24"/>
        <v>0.39275539275539278</v>
      </c>
      <c r="BP164" s="64">
        <f t="shared" si="25"/>
        <v>0.39316239316239321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82">
        <v>4680115880191</v>
      </c>
      <c r="E165" s="583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9"/>
      <c r="R165" s="579"/>
      <c r="S165" s="579"/>
      <c r="T165" s="580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82">
        <v>4680115883963</v>
      </c>
      <c r="E166" s="583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9"/>
      <c r="R166" s="579"/>
      <c r="S166" s="579"/>
      <c r="T166" s="580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76"/>
      <c r="B167" s="572"/>
      <c r="C167" s="572"/>
      <c r="D167" s="572"/>
      <c r="E167" s="572"/>
      <c r="F167" s="572"/>
      <c r="G167" s="572"/>
      <c r="H167" s="572"/>
      <c r="I167" s="572"/>
      <c r="J167" s="572"/>
      <c r="K167" s="572"/>
      <c r="L167" s="572"/>
      <c r="M167" s="572"/>
      <c r="N167" s="572"/>
      <c r="O167" s="577"/>
      <c r="P167" s="573" t="s">
        <v>72</v>
      </c>
      <c r="Q167" s="574"/>
      <c r="R167" s="574"/>
      <c r="S167" s="574"/>
      <c r="T167" s="574"/>
      <c r="U167" s="574"/>
      <c r="V167" s="57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238.57142857142858</v>
      </c>
      <c r="Y167" s="569">
        <f>IFERROR(Y158/H158,"0")+IFERROR(Y159/H159,"0")+IFERROR(Y160/H160,"0")+IFERROR(Y161/H161,"0")+IFERROR(Y162/H162,"0")+IFERROR(Y163/H163,"0")+IFERROR(Y164/H164,"0")+IFERROR(Y165/H165,"0")+IFERROR(Y166/H166,"0")</f>
        <v>240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1.2488000000000001</v>
      </c>
      <c r="AA167" s="570"/>
      <c r="AB167" s="570"/>
      <c r="AC167" s="570"/>
    </row>
    <row r="168" spans="1:68" x14ac:dyDescent="0.2">
      <c r="A168" s="572"/>
      <c r="B168" s="572"/>
      <c r="C168" s="572"/>
      <c r="D168" s="572"/>
      <c r="E168" s="572"/>
      <c r="F168" s="572"/>
      <c r="G168" s="572"/>
      <c r="H168" s="572"/>
      <c r="I168" s="572"/>
      <c r="J168" s="572"/>
      <c r="K168" s="572"/>
      <c r="L168" s="572"/>
      <c r="M168" s="572"/>
      <c r="N168" s="572"/>
      <c r="O168" s="577"/>
      <c r="P168" s="573" t="s">
        <v>72</v>
      </c>
      <c r="Q168" s="574"/>
      <c r="R168" s="574"/>
      <c r="S168" s="574"/>
      <c r="T168" s="574"/>
      <c r="U168" s="574"/>
      <c r="V168" s="575"/>
      <c r="W168" s="37" t="s">
        <v>70</v>
      </c>
      <c r="X168" s="569">
        <f>IFERROR(SUM(X158:X166),"0")</f>
        <v>523</v>
      </c>
      <c r="Y168" s="569">
        <f>IFERROR(SUM(Y158:Y166),"0")</f>
        <v>527.1</v>
      </c>
      <c r="Z168" s="37"/>
      <c r="AA168" s="570"/>
      <c r="AB168" s="570"/>
      <c r="AC168" s="570"/>
    </row>
    <row r="169" spans="1:68" ht="14.25" hidden="1" customHeight="1" x14ac:dyDescent="0.25">
      <c r="A169" s="571" t="s">
        <v>95</v>
      </c>
      <c r="B169" s="572"/>
      <c r="C169" s="572"/>
      <c r="D169" s="572"/>
      <c r="E169" s="572"/>
      <c r="F169" s="572"/>
      <c r="G169" s="572"/>
      <c r="H169" s="572"/>
      <c r="I169" s="572"/>
      <c r="J169" s="572"/>
      <c r="K169" s="572"/>
      <c r="L169" s="572"/>
      <c r="M169" s="572"/>
      <c r="N169" s="572"/>
      <c r="O169" s="572"/>
      <c r="P169" s="572"/>
      <c r="Q169" s="572"/>
      <c r="R169" s="572"/>
      <c r="S169" s="572"/>
      <c r="T169" s="572"/>
      <c r="U169" s="572"/>
      <c r="V169" s="572"/>
      <c r="W169" s="572"/>
      <c r="X169" s="572"/>
      <c r="Y169" s="572"/>
      <c r="Z169" s="57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82">
        <v>4680115886780</v>
      </c>
      <c r="E170" s="583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9"/>
      <c r="R170" s="579"/>
      <c r="S170" s="579"/>
      <c r="T170" s="580"/>
      <c r="U170" s="34"/>
      <c r="V170" s="34"/>
      <c r="W170" s="35" t="s">
        <v>70</v>
      </c>
      <c r="X170" s="567">
        <v>11</v>
      </c>
      <c r="Y170" s="568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12.658730158730158</v>
      </c>
      <c r="BN170" s="64">
        <f>IFERROR(Y170*I170/H170,"0")</f>
        <v>13.049999999999999</v>
      </c>
      <c r="BO170" s="64">
        <f>IFERROR(1/J170*(X170/H170),"0")</f>
        <v>4.0417401528512635E-2</v>
      </c>
      <c r="BP170" s="64">
        <f>IFERROR(1/J170*(Y170/H170),"0")</f>
        <v>4.1666666666666664E-2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82">
        <v>4680115886742</v>
      </c>
      <c r="E171" s="583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9"/>
      <c r="R171" s="579"/>
      <c r="S171" s="579"/>
      <c r="T171" s="580"/>
      <c r="U171" s="34"/>
      <c r="V171" s="34"/>
      <c r="W171" s="35" t="s">
        <v>70</v>
      </c>
      <c r="X171" s="567">
        <v>28</v>
      </c>
      <c r="Y171" s="568">
        <f>IFERROR(IF(X171="",0,CEILING((X171/$H171),1)*$H171),"")</f>
        <v>28.98</v>
      </c>
      <c r="Z171" s="36">
        <f>IFERROR(IF(Y171=0,"",ROUNDUP(Y171/H171,0)*0.0059),"")</f>
        <v>0.13569999999999999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32.222222222222221</v>
      </c>
      <c r="BN171" s="64">
        <f>IFERROR(Y171*I171/H171,"0")</f>
        <v>33.35</v>
      </c>
      <c r="BO171" s="64">
        <f>IFERROR(1/J171*(X171/H171),"0")</f>
        <v>0.10288065843621398</v>
      </c>
      <c r="BP171" s="64">
        <f>IFERROR(1/J171*(Y171/H171),"0")</f>
        <v>0.10648148148148148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82">
        <v>4680115886766</v>
      </c>
      <c r="E172" s="583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9"/>
      <c r="R172" s="579"/>
      <c r="S172" s="579"/>
      <c r="T172" s="580"/>
      <c r="U172" s="34"/>
      <c r="V172" s="34"/>
      <c r="W172" s="35" t="s">
        <v>70</v>
      </c>
      <c r="X172" s="567">
        <v>28</v>
      </c>
      <c r="Y172" s="568">
        <f>IFERROR(IF(X172="",0,CEILING((X172/$H172),1)*$H172),"")</f>
        <v>28.98</v>
      </c>
      <c r="Z172" s="36">
        <f>IFERROR(IF(Y172=0,"",ROUNDUP(Y172/H172,0)*0.0059),"")</f>
        <v>0.13569999999999999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32.222222222222221</v>
      </c>
      <c r="BN172" s="64">
        <f>IFERROR(Y172*I172/H172,"0")</f>
        <v>33.35</v>
      </c>
      <c r="BO172" s="64">
        <f>IFERROR(1/J172*(X172/H172),"0")</f>
        <v>0.10288065843621398</v>
      </c>
      <c r="BP172" s="64">
        <f>IFERROR(1/J172*(Y172/H172),"0")</f>
        <v>0.10648148148148148</v>
      </c>
    </row>
    <row r="173" spans="1:68" x14ac:dyDescent="0.2">
      <c r="A173" s="576"/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7"/>
      <c r="P173" s="573" t="s">
        <v>72</v>
      </c>
      <c r="Q173" s="574"/>
      <c r="R173" s="574"/>
      <c r="S173" s="574"/>
      <c r="T173" s="574"/>
      <c r="U173" s="574"/>
      <c r="V173" s="575"/>
      <c r="W173" s="37" t="s">
        <v>73</v>
      </c>
      <c r="X173" s="569">
        <f>IFERROR(X170/H170,"0")+IFERROR(X171/H171,"0")+IFERROR(X172/H172,"0")</f>
        <v>53.17460317460317</v>
      </c>
      <c r="Y173" s="569">
        <f>IFERROR(Y170/H170,"0")+IFERROR(Y171/H171,"0")+IFERROR(Y172/H172,"0")</f>
        <v>55</v>
      </c>
      <c r="Z173" s="569">
        <f>IFERROR(IF(Z170="",0,Z170),"0")+IFERROR(IF(Z171="",0,Z171),"0")+IFERROR(IF(Z172="",0,Z172),"0")</f>
        <v>0.32450000000000001</v>
      </c>
      <c r="AA173" s="570"/>
      <c r="AB173" s="570"/>
      <c r="AC173" s="570"/>
    </row>
    <row r="174" spans="1:68" x14ac:dyDescent="0.2">
      <c r="A174" s="572"/>
      <c r="B174" s="572"/>
      <c r="C174" s="572"/>
      <c r="D174" s="572"/>
      <c r="E174" s="572"/>
      <c r="F174" s="572"/>
      <c r="G174" s="572"/>
      <c r="H174" s="572"/>
      <c r="I174" s="572"/>
      <c r="J174" s="572"/>
      <c r="K174" s="572"/>
      <c r="L174" s="572"/>
      <c r="M174" s="572"/>
      <c r="N174" s="572"/>
      <c r="O174" s="577"/>
      <c r="P174" s="573" t="s">
        <v>72</v>
      </c>
      <c r="Q174" s="574"/>
      <c r="R174" s="574"/>
      <c r="S174" s="574"/>
      <c r="T174" s="574"/>
      <c r="U174" s="574"/>
      <c r="V174" s="575"/>
      <c r="W174" s="37" t="s">
        <v>70</v>
      </c>
      <c r="X174" s="569">
        <f>IFERROR(SUM(X170:X172),"0")</f>
        <v>67</v>
      </c>
      <c r="Y174" s="569">
        <f>IFERROR(SUM(Y170:Y172),"0")</f>
        <v>69.3</v>
      </c>
      <c r="Z174" s="37"/>
      <c r="AA174" s="570"/>
      <c r="AB174" s="570"/>
      <c r="AC174" s="570"/>
    </row>
    <row r="175" spans="1:68" ht="14.25" hidden="1" customHeight="1" x14ac:dyDescent="0.25">
      <c r="A175" s="571" t="s">
        <v>296</v>
      </c>
      <c r="B175" s="572"/>
      <c r="C175" s="572"/>
      <c r="D175" s="572"/>
      <c r="E175" s="572"/>
      <c r="F175" s="572"/>
      <c r="G175" s="572"/>
      <c r="H175" s="572"/>
      <c r="I175" s="572"/>
      <c r="J175" s="572"/>
      <c r="K175" s="572"/>
      <c r="L175" s="572"/>
      <c r="M175" s="572"/>
      <c r="N175" s="572"/>
      <c r="O175" s="572"/>
      <c r="P175" s="572"/>
      <c r="Q175" s="572"/>
      <c r="R175" s="572"/>
      <c r="S175" s="572"/>
      <c r="T175" s="572"/>
      <c r="U175" s="572"/>
      <c r="V175" s="572"/>
      <c r="W175" s="572"/>
      <c r="X175" s="572"/>
      <c r="Y175" s="572"/>
      <c r="Z175" s="57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82">
        <v>4680115886797</v>
      </c>
      <c r="E176" s="583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9"/>
      <c r="R176" s="579"/>
      <c r="S176" s="579"/>
      <c r="T176" s="580"/>
      <c r="U176" s="34"/>
      <c r="V176" s="34"/>
      <c r="W176" s="35" t="s">
        <v>70</v>
      </c>
      <c r="X176" s="567">
        <v>21</v>
      </c>
      <c r="Y176" s="56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76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77"/>
      <c r="P177" s="573" t="s">
        <v>72</v>
      </c>
      <c r="Q177" s="574"/>
      <c r="R177" s="574"/>
      <c r="S177" s="574"/>
      <c r="T177" s="574"/>
      <c r="U177" s="574"/>
      <c r="V177" s="575"/>
      <c r="W177" s="37" t="s">
        <v>73</v>
      </c>
      <c r="X177" s="569">
        <f>IFERROR(X176/H176,"0")</f>
        <v>16.666666666666668</v>
      </c>
      <c r="Y177" s="569">
        <f>IFERROR(Y176/H176,"0")</f>
        <v>17</v>
      </c>
      <c r="Z177" s="569">
        <f>IFERROR(IF(Z176="",0,Z176),"0")</f>
        <v>0.1003</v>
      </c>
      <c r="AA177" s="570"/>
      <c r="AB177" s="570"/>
      <c r="AC177" s="570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77"/>
      <c r="P178" s="573" t="s">
        <v>72</v>
      </c>
      <c r="Q178" s="574"/>
      <c r="R178" s="574"/>
      <c r="S178" s="574"/>
      <c r="T178" s="574"/>
      <c r="U178" s="574"/>
      <c r="V178" s="575"/>
      <c r="W178" s="37" t="s">
        <v>70</v>
      </c>
      <c r="X178" s="569">
        <f>IFERROR(SUM(X176:X176),"0")</f>
        <v>21</v>
      </c>
      <c r="Y178" s="569">
        <f>IFERROR(SUM(Y176:Y176),"0")</f>
        <v>21.42</v>
      </c>
      <c r="Z178" s="37"/>
      <c r="AA178" s="570"/>
      <c r="AB178" s="570"/>
      <c r="AC178" s="570"/>
    </row>
    <row r="179" spans="1:68" ht="16.5" hidden="1" customHeight="1" x14ac:dyDescent="0.25">
      <c r="A179" s="581" t="s">
        <v>299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62"/>
      <c r="AB179" s="562"/>
      <c r="AC179" s="562"/>
    </row>
    <row r="180" spans="1:68" ht="14.25" hidden="1" customHeight="1" x14ac:dyDescent="0.25">
      <c r="A180" s="571" t="s">
        <v>103</v>
      </c>
      <c r="B180" s="572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2"/>
      <c r="O180" s="572"/>
      <c r="P180" s="572"/>
      <c r="Q180" s="572"/>
      <c r="R180" s="572"/>
      <c r="S180" s="572"/>
      <c r="T180" s="572"/>
      <c r="U180" s="572"/>
      <c r="V180" s="572"/>
      <c r="W180" s="572"/>
      <c r="X180" s="572"/>
      <c r="Y180" s="572"/>
      <c r="Z180" s="572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82">
        <v>4680115881402</v>
      </c>
      <c r="E181" s="583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9"/>
      <c r="R181" s="579"/>
      <c r="S181" s="579"/>
      <c r="T181" s="580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82">
        <v>4680115881396</v>
      </c>
      <c r="E182" s="583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9"/>
      <c r="R182" s="579"/>
      <c r="S182" s="579"/>
      <c r="T182" s="580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6"/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7"/>
      <c r="P183" s="573" t="s">
        <v>72</v>
      </c>
      <c r="Q183" s="574"/>
      <c r="R183" s="574"/>
      <c r="S183" s="574"/>
      <c r="T183" s="574"/>
      <c r="U183" s="574"/>
      <c r="V183" s="57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72"/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7"/>
      <c r="P184" s="573" t="s">
        <v>72</v>
      </c>
      <c r="Q184" s="574"/>
      <c r="R184" s="574"/>
      <c r="S184" s="574"/>
      <c r="T184" s="574"/>
      <c r="U184" s="574"/>
      <c r="V184" s="57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1" t="s">
        <v>139</v>
      </c>
      <c r="B185" s="572"/>
      <c r="C185" s="572"/>
      <c r="D185" s="572"/>
      <c r="E185" s="572"/>
      <c r="F185" s="572"/>
      <c r="G185" s="572"/>
      <c r="H185" s="572"/>
      <c r="I185" s="572"/>
      <c r="J185" s="572"/>
      <c r="K185" s="572"/>
      <c r="L185" s="572"/>
      <c r="M185" s="572"/>
      <c r="N185" s="572"/>
      <c r="O185" s="572"/>
      <c r="P185" s="572"/>
      <c r="Q185" s="572"/>
      <c r="R185" s="572"/>
      <c r="S185" s="572"/>
      <c r="T185" s="572"/>
      <c r="U185" s="572"/>
      <c r="V185" s="572"/>
      <c r="W185" s="572"/>
      <c r="X185" s="572"/>
      <c r="Y185" s="572"/>
      <c r="Z185" s="572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82">
        <v>4680115882935</v>
      </c>
      <c r="E186" s="583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9"/>
      <c r="R186" s="579"/>
      <c r="S186" s="579"/>
      <c r="T186" s="580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82">
        <v>4680115880764</v>
      </c>
      <c r="E187" s="583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9"/>
      <c r="R187" s="579"/>
      <c r="S187" s="579"/>
      <c r="T187" s="580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6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77"/>
      <c r="P188" s="573" t="s">
        <v>72</v>
      </c>
      <c r="Q188" s="574"/>
      <c r="R188" s="574"/>
      <c r="S188" s="574"/>
      <c r="T188" s="574"/>
      <c r="U188" s="574"/>
      <c r="V188" s="57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72"/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7"/>
      <c r="P189" s="573" t="s">
        <v>72</v>
      </c>
      <c r="Q189" s="574"/>
      <c r="R189" s="574"/>
      <c r="S189" s="574"/>
      <c r="T189" s="574"/>
      <c r="U189" s="574"/>
      <c r="V189" s="57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1" t="s">
        <v>64</v>
      </c>
      <c r="B190" s="572"/>
      <c r="C190" s="572"/>
      <c r="D190" s="572"/>
      <c r="E190" s="572"/>
      <c r="F190" s="572"/>
      <c r="G190" s="572"/>
      <c r="H190" s="572"/>
      <c r="I190" s="572"/>
      <c r="J190" s="572"/>
      <c r="K190" s="572"/>
      <c r="L190" s="572"/>
      <c r="M190" s="572"/>
      <c r="N190" s="572"/>
      <c r="O190" s="572"/>
      <c r="P190" s="572"/>
      <c r="Q190" s="572"/>
      <c r="R190" s="572"/>
      <c r="S190" s="572"/>
      <c r="T190" s="572"/>
      <c r="U190" s="572"/>
      <c r="V190" s="572"/>
      <c r="W190" s="572"/>
      <c r="X190" s="572"/>
      <c r="Y190" s="572"/>
      <c r="Z190" s="572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82">
        <v>4680115882683</v>
      </c>
      <c r="E191" s="583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9"/>
      <c r="R191" s="579"/>
      <c r="S191" s="579"/>
      <c r="T191" s="580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82">
        <v>4680115882690</v>
      </c>
      <c r="E192" s="583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9"/>
      <c r="R192" s="579"/>
      <c r="S192" s="579"/>
      <c r="T192" s="580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82">
        <v>4680115882669</v>
      </c>
      <c r="E193" s="583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9"/>
      <c r="R193" s="579"/>
      <c r="S193" s="579"/>
      <c r="T193" s="580"/>
      <c r="U193" s="34"/>
      <c r="V193" s="34"/>
      <c r="W193" s="35" t="s">
        <v>70</v>
      </c>
      <c r="X193" s="567">
        <v>76</v>
      </c>
      <c r="Y193" s="568">
        <f t="shared" si="26"/>
        <v>81</v>
      </c>
      <c r="Z193" s="36">
        <f>IFERROR(IF(Y193=0,"",ROUNDUP(Y193/H193,0)*0.00902),"")</f>
        <v>0.1353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78.955555555555549</v>
      </c>
      <c r="BN193" s="64">
        <f t="shared" si="28"/>
        <v>84.15</v>
      </c>
      <c r="BO193" s="64">
        <f t="shared" si="29"/>
        <v>0.10662177328843994</v>
      </c>
      <c r="BP193" s="64">
        <f t="shared" si="30"/>
        <v>0.11363636363636363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82">
        <v>4680115882676</v>
      </c>
      <c r="E194" s="583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9"/>
      <c r="R194" s="579"/>
      <c r="S194" s="579"/>
      <c r="T194" s="580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82">
        <v>4680115884014</v>
      </c>
      <c r="E195" s="583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9"/>
      <c r="R195" s="579"/>
      <c r="S195" s="579"/>
      <c r="T195" s="580"/>
      <c r="U195" s="34"/>
      <c r="V195" s="34"/>
      <c r="W195" s="35" t="s">
        <v>70</v>
      </c>
      <c r="X195" s="567">
        <v>120</v>
      </c>
      <c r="Y195" s="568">
        <f t="shared" si="26"/>
        <v>120.60000000000001</v>
      </c>
      <c r="Z195" s="36">
        <f>IFERROR(IF(Y195=0,"",ROUNDUP(Y195/H195,0)*0.00502),"")</f>
        <v>0.33634000000000003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128.66666666666666</v>
      </c>
      <c r="BN195" s="64">
        <f t="shared" si="28"/>
        <v>129.31</v>
      </c>
      <c r="BO195" s="64">
        <f t="shared" si="29"/>
        <v>0.28490028490028496</v>
      </c>
      <c r="BP195" s="64">
        <f t="shared" si="30"/>
        <v>0.28632478632478636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82">
        <v>4680115884007</v>
      </c>
      <c r="E196" s="583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9"/>
      <c r="R196" s="579"/>
      <c r="S196" s="579"/>
      <c r="T196" s="580"/>
      <c r="U196" s="34"/>
      <c r="V196" s="34"/>
      <c r="W196" s="35" t="s">
        <v>70</v>
      </c>
      <c r="X196" s="567">
        <v>120</v>
      </c>
      <c r="Y196" s="568">
        <f t="shared" si="26"/>
        <v>120.60000000000001</v>
      </c>
      <c r="Z196" s="36">
        <f>IFERROR(IF(Y196=0,"",ROUNDUP(Y196/H196,0)*0.00502),"")</f>
        <v>0.33634000000000003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126.66666666666666</v>
      </c>
      <c r="BN196" s="64">
        <f t="shared" si="28"/>
        <v>127.30000000000001</v>
      </c>
      <c r="BO196" s="64">
        <f t="shared" si="29"/>
        <v>0.28490028490028496</v>
      </c>
      <c r="BP196" s="64">
        <f t="shared" si="30"/>
        <v>0.28632478632478636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82">
        <v>4680115884038</v>
      </c>
      <c r="E197" s="583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9"/>
      <c r="R197" s="579"/>
      <c r="S197" s="579"/>
      <c r="T197" s="580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82">
        <v>4680115884021</v>
      </c>
      <c r="E198" s="583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9"/>
      <c r="R198" s="579"/>
      <c r="S198" s="579"/>
      <c r="T198" s="580"/>
      <c r="U198" s="34"/>
      <c r="V198" s="34"/>
      <c r="W198" s="35" t="s">
        <v>70</v>
      </c>
      <c r="X198" s="567">
        <v>90</v>
      </c>
      <c r="Y198" s="568">
        <f t="shared" si="26"/>
        <v>90</v>
      </c>
      <c r="Z198" s="36">
        <f>IFERROR(IF(Y198=0,"",ROUNDUP(Y198/H198,0)*0.00502),"")</f>
        <v>0.251</v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95</v>
      </c>
      <c r="BN198" s="64">
        <f t="shared" si="28"/>
        <v>95</v>
      </c>
      <c r="BO198" s="64">
        <f t="shared" si="29"/>
        <v>0.21367521367521369</v>
      </c>
      <c r="BP198" s="64">
        <f t="shared" si="30"/>
        <v>0.21367521367521369</v>
      </c>
    </row>
    <row r="199" spans="1:68" x14ac:dyDescent="0.2">
      <c r="A199" s="576"/>
      <c r="B199" s="572"/>
      <c r="C199" s="572"/>
      <c r="D199" s="572"/>
      <c r="E199" s="572"/>
      <c r="F199" s="572"/>
      <c r="G199" s="572"/>
      <c r="H199" s="572"/>
      <c r="I199" s="572"/>
      <c r="J199" s="572"/>
      <c r="K199" s="572"/>
      <c r="L199" s="572"/>
      <c r="M199" s="572"/>
      <c r="N199" s="572"/>
      <c r="O199" s="577"/>
      <c r="P199" s="573" t="s">
        <v>72</v>
      </c>
      <c r="Q199" s="574"/>
      <c r="R199" s="574"/>
      <c r="S199" s="574"/>
      <c r="T199" s="574"/>
      <c r="U199" s="574"/>
      <c r="V199" s="57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197.40740740740742</v>
      </c>
      <c r="Y199" s="569">
        <f>IFERROR(Y191/H191,"0")+IFERROR(Y192/H192,"0")+IFERROR(Y193/H193,"0")+IFERROR(Y194/H194,"0")+IFERROR(Y195/H195,"0")+IFERROR(Y196/H196,"0")+IFERROR(Y197/H197,"0")+IFERROR(Y198/H198,"0")</f>
        <v>199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1.05898</v>
      </c>
      <c r="AA199" s="570"/>
      <c r="AB199" s="570"/>
      <c r="AC199" s="570"/>
    </row>
    <row r="200" spans="1:68" x14ac:dyDescent="0.2">
      <c r="A200" s="572"/>
      <c r="B200" s="572"/>
      <c r="C200" s="572"/>
      <c r="D200" s="572"/>
      <c r="E200" s="572"/>
      <c r="F200" s="572"/>
      <c r="G200" s="572"/>
      <c r="H200" s="572"/>
      <c r="I200" s="572"/>
      <c r="J200" s="572"/>
      <c r="K200" s="572"/>
      <c r="L200" s="572"/>
      <c r="M200" s="572"/>
      <c r="N200" s="572"/>
      <c r="O200" s="577"/>
      <c r="P200" s="573" t="s">
        <v>72</v>
      </c>
      <c r="Q200" s="574"/>
      <c r="R200" s="574"/>
      <c r="S200" s="574"/>
      <c r="T200" s="574"/>
      <c r="U200" s="574"/>
      <c r="V200" s="575"/>
      <c r="W200" s="37" t="s">
        <v>70</v>
      </c>
      <c r="X200" s="569">
        <f>IFERROR(SUM(X191:X198),"0")</f>
        <v>406</v>
      </c>
      <c r="Y200" s="569">
        <f>IFERROR(SUM(Y191:Y198),"0")</f>
        <v>412.20000000000005</v>
      </c>
      <c r="Z200" s="37"/>
      <c r="AA200" s="570"/>
      <c r="AB200" s="570"/>
      <c r="AC200" s="570"/>
    </row>
    <row r="201" spans="1:68" ht="14.25" hidden="1" customHeight="1" x14ac:dyDescent="0.25">
      <c r="A201" s="571" t="s">
        <v>74</v>
      </c>
      <c r="B201" s="572"/>
      <c r="C201" s="572"/>
      <c r="D201" s="572"/>
      <c r="E201" s="572"/>
      <c r="F201" s="572"/>
      <c r="G201" s="572"/>
      <c r="H201" s="572"/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2"/>
      <c r="V201" s="572"/>
      <c r="W201" s="572"/>
      <c r="X201" s="572"/>
      <c r="Y201" s="572"/>
      <c r="Z201" s="572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82">
        <v>4680115881594</v>
      </c>
      <c r="E202" s="583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9"/>
      <c r="R202" s="579"/>
      <c r="S202" s="579"/>
      <c r="T202" s="580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82">
        <v>4680115881617</v>
      </c>
      <c r="E203" s="583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9"/>
      <c r="R203" s="579"/>
      <c r="S203" s="579"/>
      <c r="T203" s="580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82">
        <v>4680115880573</v>
      </c>
      <c r="E204" s="583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9"/>
      <c r="R204" s="579"/>
      <c r="S204" s="579"/>
      <c r="T204" s="580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82">
        <v>4680115882195</v>
      </c>
      <c r="E205" s="583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9"/>
      <c r="R205" s="579"/>
      <c r="S205" s="579"/>
      <c r="T205" s="580"/>
      <c r="U205" s="34"/>
      <c r="V205" s="34"/>
      <c r="W205" s="35" t="s">
        <v>70</v>
      </c>
      <c r="X205" s="567">
        <v>220</v>
      </c>
      <c r="Y205" s="568">
        <f t="shared" si="31"/>
        <v>220.79999999999998</v>
      </c>
      <c r="Z205" s="36">
        <f t="shared" ref="Z205:Z210" si="36">IFERROR(IF(Y205=0,"",ROUNDUP(Y205/H205,0)*0.00651),"")</f>
        <v>0.59892000000000001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244.75</v>
      </c>
      <c r="BN205" s="64">
        <f t="shared" si="33"/>
        <v>245.64</v>
      </c>
      <c r="BO205" s="64">
        <f t="shared" si="34"/>
        <v>0.50366300366300376</v>
      </c>
      <c r="BP205" s="64">
        <f t="shared" si="35"/>
        <v>0.50549450549450559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82">
        <v>4680115882607</v>
      </c>
      <c r="E206" s="583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9"/>
      <c r="R206" s="579"/>
      <c r="S206" s="579"/>
      <c r="T206" s="580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82">
        <v>4680115880092</v>
      </c>
      <c r="E207" s="583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9"/>
      <c r="R207" s="579"/>
      <c r="S207" s="579"/>
      <c r="T207" s="580"/>
      <c r="U207" s="34"/>
      <c r="V207" s="34"/>
      <c r="W207" s="35" t="s">
        <v>70</v>
      </c>
      <c r="X207" s="567">
        <v>260</v>
      </c>
      <c r="Y207" s="568">
        <f t="shared" si="31"/>
        <v>261.59999999999997</v>
      </c>
      <c r="Z207" s="36">
        <f t="shared" si="36"/>
        <v>0.70959000000000005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287.3</v>
      </c>
      <c r="BN207" s="64">
        <f t="shared" si="33"/>
        <v>289.06799999999998</v>
      </c>
      <c r="BO207" s="64">
        <f t="shared" si="34"/>
        <v>0.59523809523809534</v>
      </c>
      <c r="BP207" s="64">
        <f t="shared" si="35"/>
        <v>0.59890109890109888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82">
        <v>4680115880221</v>
      </c>
      <c r="E208" s="583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9"/>
      <c r="R208" s="579"/>
      <c r="S208" s="579"/>
      <c r="T208" s="580"/>
      <c r="U208" s="34"/>
      <c r="V208" s="34"/>
      <c r="W208" s="35" t="s">
        <v>70</v>
      </c>
      <c r="X208" s="567">
        <v>220</v>
      </c>
      <c r="Y208" s="568">
        <f t="shared" si="31"/>
        <v>220.79999999999998</v>
      </c>
      <c r="Z208" s="36">
        <f t="shared" si="36"/>
        <v>0.59892000000000001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243.10000000000002</v>
      </c>
      <c r="BN208" s="64">
        <f t="shared" si="33"/>
        <v>243.98400000000001</v>
      </c>
      <c r="BO208" s="64">
        <f t="shared" si="34"/>
        <v>0.50366300366300376</v>
      </c>
      <c r="BP208" s="64">
        <f t="shared" si="35"/>
        <v>0.50549450549450559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82">
        <v>4680115880504</v>
      </c>
      <c r="E209" s="583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9"/>
      <c r="R209" s="579"/>
      <c r="S209" s="579"/>
      <c r="T209" s="580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82">
        <v>4680115882164</v>
      </c>
      <c r="E210" s="583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9"/>
      <c r="R210" s="579"/>
      <c r="S210" s="579"/>
      <c r="T210" s="580"/>
      <c r="U210" s="34"/>
      <c r="V210" s="34"/>
      <c r="W210" s="35" t="s">
        <v>70</v>
      </c>
      <c r="X210" s="567">
        <v>180</v>
      </c>
      <c r="Y210" s="568">
        <f t="shared" si="31"/>
        <v>180</v>
      </c>
      <c r="Z210" s="36">
        <f t="shared" si="36"/>
        <v>0.48825000000000002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199.35</v>
      </c>
      <c r="BN210" s="64">
        <f t="shared" si="33"/>
        <v>199.35</v>
      </c>
      <c r="BO210" s="64">
        <f t="shared" si="34"/>
        <v>0.41208791208791212</v>
      </c>
      <c r="BP210" s="64">
        <f t="shared" si="35"/>
        <v>0.41208791208791212</v>
      </c>
    </row>
    <row r="211" spans="1:68" x14ac:dyDescent="0.2">
      <c r="A211" s="576"/>
      <c r="B211" s="572"/>
      <c r="C211" s="572"/>
      <c r="D211" s="572"/>
      <c r="E211" s="572"/>
      <c r="F211" s="572"/>
      <c r="G211" s="572"/>
      <c r="H211" s="572"/>
      <c r="I211" s="572"/>
      <c r="J211" s="572"/>
      <c r="K211" s="572"/>
      <c r="L211" s="572"/>
      <c r="M211" s="572"/>
      <c r="N211" s="572"/>
      <c r="O211" s="577"/>
      <c r="P211" s="573" t="s">
        <v>72</v>
      </c>
      <c r="Q211" s="574"/>
      <c r="R211" s="574"/>
      <c r="S211" s="574"/>
      <c r="T211" s="574"/>
      <c r="U211" s="574"/>
      <c r="V211" s="57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366.66666666666669</v>
      </c>
      <c r="Y211" s="569">
        <f>IFERROR(Y202/H202,"0")+IFERROR(Y203/H203,"0")+IFERROR(Y204/H204,"0")+IFERROR(Y205/H205,"0")+IFERROR(Y206/H206,"0")+IFERROR(Y207/H207,"0")+IFERROR(Y208/H208,"0")+IFERROR(Y209/H209,"0")+IFERROR(Y210/H210,"0")</f>
        <v>368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2.39568</v>
      </c>
      <c r="AA211" s="570"/>
      <c r="AB211" s="570"/>
      <c r="AC211" s="570"/>
    </row>
    <row r="212" spans="1:68" x14ac:dyDescent="0.2">
      <c r="A212" s="572"/>
      <c r="B212" s="572"/>
      <c r="C212" s="572"/>
      <c r="D212" s="572"/>
      <c r="E212" s="572"/>
      <c r="F212" s="572"/>
      <c r="G212" s="572"/>
      <c r="H212" s="572"/>
      <c r="I212" s="572"/>
      <c r="J212" s="572"/>
      <c r="K212" s="572"/>
      <c r="L212" s="572"/>
      <c r="M212" s="572"/>
      <c r="N212" s="572"/>
      <c r="O212" s="577"/>
      <c r="P212" s="573" t="s">
        <v>72</v>
      </c>
      <c r="Q212" s="574"/>
      <c r="R212" s="574"/>
      <c r="S212" s="574"/>
      <c r="T212" s="574"/>
      <c r="U212" s="574"/>
      <c r="V212" s="575"/>
      <c r="W212" s="37" t="s">
        <v>70</v>
      </c>
      <c r="X212" s="569">
        <f>IFERROR(SUM(X202:X210),"0")</f>
        <v>880</v>
      </c>
      <c r="Y212" s="569">
        <f>IFERROR(SUM(Y202:Y210),"0")</f>
        <v>883.19999999999993</v>
      </c>
      <c r="Z212" s="37"/>
      <c r="AA212" s="570"/>
      <c r="AB212" s="570"/>
      <c r="AC212" s="570"/>
    </row>
    <row r="213" spans="1:68" ht="14.25" hidden="1" customHeight="1" x14ac:dyDescent="0.25">
      <c r="A213" s="571" t="s">
        <v>174</v>
      </c>
      <c r="B213" s="572"/>
      <c r="C213" s="572"/>
      <c r="D213" s="572"/>
      <c r="E213" s="572"/>
      <c r="F213" s="572"/>
      <c r="G213" s="572"/>
      <c r="H213" s="572"/>
      <c r="I213" s="572"/>
      <c r="J213" s="572"/>
      <c r="K213" s="572"/>
      <c r="L213" s="572"/>
      <c r="M213" s="572"/>
      <c r="N213" s="572"/>
      <c r="O213" s="572"/>
      <c r="P213" s="572"/>
      <c r="Q213" s="572"/>
      <c r="R213" s="572"/>
      <c r="S213" s="572"/>
      <c r="T213" s="572"/>
      <c r="U213" s="572"/>
      <c r="V213" s="572"/>
      <c r="W213" s="572"/>
      <c r="X213" s="572"/>
      <c r="Y213" s="572"/>
      <c r="Z213" s="572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82">
        <v>4680115880818</v>
      </c>
      <c r="E214" s="583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9"/>
      <c r="R214" s="579"/>
      <c r="S214" s="579"/>
      <c r="T214" s="580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82">
        <v>4680115880801</v>
      </c>
      <c r="E215" s="583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9"/>
      <c r="R215" s="579"/>
      <c r="S215" s="579"/>
      <c r="T215" s="580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6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77"/>
      <c r="P216" s="573" t="s">
        <v>72</v>
      </c>
      <c r="Q216" s="574"/>
      <c r="R216" s="574"/>
      <c r="S216" s="574"/>
      <c r="T216" s="574"/>
      <c r="U216" s="574"/>
      <c r="V216" s="57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72"/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7"/>
      <c r="P217" s="573" t="s">
        <v>72</v>
      </c>
      <c r="Q217" s="574"/>
      <c r="R217" s="574"/>
      <c r="S217" s="574"/>
      <c r="T217" s="574"/>
      <c r="U217" s="574"/>
      <c r="V217" s="57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1" t="s">
        <v>360</v>
      </c>
      <c r="B218" s="572"/>
      <c r="C218" s="572"/>
      <c r="D218" s="572"/>
      <c r="E218" s="572"/>
      <c r="F218" s="572"/>
      <c r="G218" s="572"/>
      <c r="H218" s="572"/>
      <c r="I218" s="572"/>
      <c r="J218" s="572"/>
      <c r="K218" s="572"/>
      <c r="L218" s="572"/>
      <c r="M218" s="572"/>
      <c r="N218" s="572"/>
      <c r="O218" s="572"/>
      <c r="P218" s="572"/>
      <c r="Q218" s="572"/>
      <c r="R218" s="572"/>
      <c r="S218" s="572"/>
      <c r="T218" s="572"/>
      <c r="U218" s="572"/>
      <c r="V218" s="572"/>
      <c r="W218" s="572"/>
      <c r="X218" s="572"/>
      <c r="Y218" s="572"/>
      <c r="Z218" s="572"/>
      <c r="AA218" s="562"/>
      <c r="AB218" s="562"/>
      <c r="AC218" s="562"/>
    </row>
    <row r="219" spans="1:68" ht="14.25" hidden="1" customHeight="1" x14ac:dyDescent="0.25">
      <c r="A219" s="571" t="s">
        <v>103</v>
      </c>
      <c r="B219" s="572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2"/>
      <c r="O219" s="572"/>
      <c r="P219" s="572"/>
      <c r="Q219" s="572"/>
      <c r="R219" s="572"/>
      <c r="S219" s="572"/>
      <c r="T219" s="572"/>
      <c r="U219" s="572"/>
      <c r="V219" s="572"/>
      <c r="W219" s="572"/>
      <c r="X219" s="572"/>
      <c r="Y219" s="572"/>
      <c r="Z219" s="572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82">
        <v>4680115884137</v>
      </c>
      <c r="E220" s="583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9"/>
      <c r="R220" s="579"/>
      <c r="S220" s="579"/>
      <c r="T220" s="580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82">
        <v>4680115884236</v>
      </c>
      <c r="E221" s="583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9"/>
      <c r="R221" s="579"/>
      <c r="S221" s="579"/>
      <c r="T221" s="580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82">
        <v>4680115884175</v>
      </c>
      <c r="E222" s="583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9"/>
      <c r="R222" s="579"/>
      <c r="S222" s="579"/>
      <c r="T222" s="580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82">
        <v>4680115884144</v>
      </c>
      <c r="E223" s="583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9"/>
      <c r="R223" s="579"/>
      <c r="S223" s="579"/>
      <c r="T223" s="580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82">
        <v>4680115886551</v>
      </c>
      <c r="E224" s="583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9"/>
      <c r="R224" s="579"/>
      <c r="S224" s="579"/>
      <c r="T224" s="580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82">
        <v>4680115884182</v>
      </c>
      <c r="E225" s="583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9"/>
      <c r="R225" s="579"/>
      <c r="S225" s="579"/>
      <c r="T225" s="580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82">
        <v>4680115884205</v>
      </c>
      <c r="E226" s="583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9"/>
      <c r="R226" s="579"/>
      <c r="S226" s="579"/>
      <c r="T226" s="580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76"/>
      <c r="B227" s="572"/>
      <c r="C227" s="572"/>
      <c r="D227" s="572"/>
      <c r="E227" s="572"/>
      <c r="F227" s="572"/>
      <c r="G227" s="572"/>
      <c r="H227" s="572"/>
      <c r="I227" s="572"/>
      <c r="J227" s="572"/>
      <c r="K227" s="572"/>
      <c r="L227" s="572"/>
      <c r="M227" s="572"/>
      <c r="N227" s="572"/>
      <c r="O227" s="577"/>
      <c r="P227" s="573" t="s">
        <v>72</v>
      </c>
      <c r="Q227" s="574"/>
      <c r="R227" s="574"/>
      <c r="S227" s="574"/>
      <c r="T227" s="574"/>
      <c r="U227" s="574"/>
      <c r="V227" s="57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72"/>
      <c r="B228" s="572"/>
      <c r="C228" s="572"/>
      <c r="D228" s="572"/>
      <c r="E228" s="572"/>
      <c r="F228" s="572"/>
      <c r="G228" s="572"/>
      <c r="H228" s="572"/>
      <c r="I228" s="572"/>
      <c r="J228" s="572"/>
      <c r="K228" s="572"/>
      <c r="L228" s="572"/>
      <c r="M228" s="572"/>
      <c r="N228" s="572"/>
      <c r="O228" s="577"/>
      <c r="P228" s="573" t="s">
        <v>72</v>
      </c>
      <c r="Q228" s="574"/>
      <c r="R228" s="574"/>
      <c r="S228" s="574"/>
      <c r="T228" s="574"/>
      <c r="U228" s="574"/>
      <c r="V228" s="57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1" t="s">
        <v>139</v>
      </c>
      <c r="B229" s="572"/>
      <c r="C229" s="572"/>
      <c r="D229" s="572"/>
      <c r="E229" s="572"/>
      <c r="F229" s="572"/>
      <c r="G229" s="572"/>
      <c r="H229" s="572"/>
      <c r="I229" s="572"/>
      <c r="J229" s="572"/>
      <c r="K229" s="572"/>
      <c r="L229" s="572"/>
      <c r="M229" s="572"/>
      <c r="N229" s="572"/>
      <c r="O229" s="572"/>
      <c r="P229" s="572"/>
      <c r="Q229" s="572"/>
      <c r="R229" s="572"/>
      <c r="S229" s="572"/>
      <c r="T229" s="572"/>
      <c r="U229" s="572"/>
      <c r="V229" s="572"/>
      <c r="W229" s="572"/>
      <c r="X229" s="572"/>
      <c r="Y229" s="572"/>
      <c r="Z229" s="572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82">
        <v>4680115885721</v>
      </c>
      <c r="E230" s="583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9"/>
      <c r="R230" s="579"/>
      <c r="S230" s="579"/>
      <c r="T230" s="580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82">
        <v>4680115885981</v>
      </c>
      <c r="E231" s="583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70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9"/>
      <c r="R231" s="579"/>
      <c r="S231" s="579"/>
      <c r="T231" s="580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76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77"/>
      <c r="P232" s="573" t="s">
        <v>72</v>
      </c>
      <c r="Q232" s="574"/>
      <c r="R232" s="574"/>
      <c r="S232" s="574"/>
      <c r="T232" s="574"/>
      <c r="U232" s="574"/>
      <c r="V232" s="57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72"/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7"/>
      <c r="P233" s="573" t="s">
        <v>72</v>
      </c>
      <c r="Q233" s="574"/>
      <c r="R233" s="574"/>
      <c r="S233" s="574"/>
      <c r="T233" s="574"/>
      <c r="U233" s="574"/>
      <c r="V233" s="57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1" t="s">
        <v>383</v>
      </c>
      <c r="B234" s="572"/>
      <c r="C234" s="572"/>
      <c r="D234" s="572"/>
      <c r="E234" s="572"/>
      <c r="F234" s="572"/>
      <c r="G234" s="572"/>
      <c r="H234" s="572"/>
      <c r="I234" s="572"/>
      <c r="J234" s="572"/>
      <c r="K234" s="572"/>
      <c r="L234" s="572"/>
      <c r="M234" s="572"/>
      <c r="N234" s="572"/>
      <c r="O234" s="572"/>
      <c r="P234" s="572"/>
      <c r="Q234" s="572"/>
      <c r="R234" s="572"/>
      <c r="S234" s="572"/>
      <c r="T234" s="572"/>
      <c r="U234" s="572"/>
      <c r="V234" s="572"/>
      <c r="W234" s="572"/>
      <c r="X234" s="572"/>
      <c r="Y234" s="572"/>
      <c r="Z234" s="57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82">
        <v>4680115886803</v>
      </c>
      <c r="E235" s="583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9"/>
      <c r="R235" s="579"/>
      <c r="S235" s="579"/>
      <c r="T235" s="580"/>
      <c r="U235" s="34"/>
      <c r="V235" s="34"/>
      <c r="W235" s="35" t="s">
        <v>70</v>
      </c>
      <c r="X235" s="567">
        <v>17</v>
      </c>
      <c r="Y235" s="568">
        <f>IFERROR(IF(X235="",0,CEILING((X235/$H235),1)*$H235),"")</f>
        <v>18</v>
      </c>
      <c r="Z235" s="36">
        <f>IFERROR(IF(Y235=0,"",ROUNDUP(Y235/H235,0)*0.0059),"")</f>
        <v>5.8999999999999997E-2</v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18.652777777777779</v>
      </c>
      <c r="BN235" s="64">
        <f>IFERROR(Y235*I235/H235,"0")</f>
        <v>19.750000000000004</v>
      </c>
      <c r="BO235" s="64">
        <f>IFERROR(1/J235*(X235/H235),"0")</f>
        <v>4.3724279835390942E-2</v>
      </c>
      <c r="BP235" s="64">
        <f>IFERROR(1/J235*(Y235/H235),"0")</f>
        <v>4.6296296296296294E-2</v>
      </c>
    </row>
    <row r="236" spans="1:68" x14ac:dyDescent="0.2">
      <c r="A236" s="576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77"/>
      <c r="P236" s="573" t="s">
        <v>72</v>
      </c>
      <c r="Q236" s="574"/>
      <c r="R236" s="574"/>
      <c r="S236" s="574"/>
      <c r="T236" s="574"/>
      <c r="U236" s="574"/>
      <c r="V236" s="575"/>
      <c r="W236" s="37" t="s">
        <v>73</v>
      </c>
      <c r="X236" s="569">
        <f>IFERROR(X235/H235,"0")</f>
        <v>9.4444444444444446</v>
      </c>
      <c r="Y236" s="569">
        <f>IFERROR(Y235/H235,"0")</f>
        <v>10</v>
      </c>
      <c r="Z236" s="569">
        <f>IFERROR(IF(Z235="",0,Z235),"0")</f>
        <v>5.8999999999999997E-2</v>
      </c>
      <c r="AA236" s="570"/>
      <c r="AB236" s="570"/>
      <c r="AC236" s="570"/>
    </row>
    <row r="237" spans="1:68" x14ac:dyDescent="0.2">
      <c r="A237" s="572"/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7"/>
      <c r="P237" s="573" t="s">
        <v>72</v>
      </c>
      <c r="Q237" s="574"/>
      <c r="R237" s="574"/>
      <c r="S237" s="574"/>
      <c r="T237" s="574"/>
      <c r="U237" s="574"/>
      <c r="V237" s="575"/>
      <c r="W237" s="37" t="s">
        <v>70</v>
      </c>
      <c r="X237" s="569">
        <f>IFERROR(SUM(X235:X235),"0")</f>
        <v>17</v>
      </c>
      <c r="Y237" s="569">
        <f>IFERROR(SUM(Y235:Y235),"0")</f>
        <v>18</v>
      </c>
      <c r="Z237" s="37"/>
      <c r="AA237" s="570"/>
      <c r="AB237" s="570"/>
      <c r="AC237" s="570"/>
    </row>
    <row r="238" spans="1:68" ht="14.25" hidden="1" customHeight="1" x14ac:dyDescent="0.25">
      <c r="A238" s="571" t="s">
        <v>388</v>
      </c>
      <c r="B238" s="572"/>
      <c r="C238" s="572"/>
      <c r="D238" s="572"/>
      <c r="E238" s="572"/>
      <c r="F238" s="572"/>
      <c r="G238" s="572"/>
      <c r="H238" s="572"/>
      <c r="I238" s="572"/>
      <c r="J238" s="572"/>
      <c r="K238" s="572"/>
      <c r="L238" s="572"/>
      <c r="M238" s="572"/>
      <c r="N238" s="572"/>
      <c r="O238" s="572"/>
      <c r="P238" s="572"/>
      <c r="Q238" s="572"/>
      <c r="R238" s="572"/>
      <c r="S238" s="572"/>
      <c r="T238" s="572"/>
      <c r="U238" s="572"/>
      <c r="V238" s="572"/>
      <c r="W238" s="572"/>
      <c r="X238" s="572"/>
      <c r="Y238" s="572"/>
      <c r="Z238" s="57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82">
        <v>4680115886704</v>
      </c>
      <c r="E239" s="583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9"/>
      <c r="R239" s="579"/>
      <c r="S239" s="579"/>
      <c r="T239" s="580"/>
      <c r="U239" s="34"/>
      <c r="V239" s="34"/>
      <c r="W239" s="35" t="s">
        <v>70</v>
      </c>
      <c r="X239" s="567">
        <v>3</v>
      </c>
      <c r="Y239" s="568">
        <f t="shared" ref="Y239:Y244" si="42">IFERROR(IF(X239="",0,CEILING((X239/$H239),1)*$H239),"")</f>
        <v>3.96</v>
      </c>
      <c r="Z239" s="36">
        <f t="shared" ref="Z239:Z244" si="43">IFERROR(IF(Y239=0,"",ROUNDUP(Y239/H239,0)*0.0059),"")</f>
        <v>2.3599999999999999E-2</v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3.5757575757575757</v>
      </c>
      <c r="BN239" s="64">
        <f t="shared" ref="BN239:BN244" si="45">IFERROR(Y239*I239/H239,"0")</f>
        <v>4.72</v>
      </c>
      <c r="BO239" s="64">
        <f t="shared" ref="BO239:BO244" si="46">IFERROR(1/J239*(X239/H239),"0")</f>
        <v>1.4029180695847361E-2</v>
      </c>
      <c r="BP239" s="64">
        <f t="shared" ref="BP239:BP244" si="47">IFERROR(1/J239*(Y239/H239),"0")</f>
        <v>1.8518518518518517E-2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82">
        <v>4680115886681</v>
      </c>
      <c r="E240" s="583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9" t="s">
        <v>394</v>
      </c>
      <c r="Q240" s="579"/>
      <c r="R240" s="579"/>
      <c r="S240" s="579"/>
      <c r="T240" s="580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82">
        <v>4680115886681</v>
      </c>
      <c r="E241" s="583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9"/>
      <c r="R241" s="579"/>
      <c r="S241" s="579"/>
      <c r="T241" s="580"/>
      <c r="U241" s="34"/>
      <c r="V241" s="34"/>
      <c r="W241" s="35" t="s">
        <v>70</v>
      </c>
      <c r="X241" s="567">
        <v>18</v>
      </c>
      <c r="Y241" s="568">
        <f t="shared" si="42"/>
        <v>19.440000000000001</v>
      </c>
      <c r="Z241" s="36">
        <f t="shared" si="43"/>
        <v>5.3100000000000001E-2</v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19.583333333333336</v>
      </c>
      <c r="BN241" s="64">
        <f t="shared" si="45"/>
        <v>21.150000000000002</v>
      </c>
      <c r="BO241" s="64">
        <f t="shared" si="46"/>
        <v>3.8580246913580238E-2</v>
      </c>
      <c r="BP241" s="64">
        <f t="shared" si="47"/>
        <v>4.1666666666666664E-2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82">
        <v>4680115886735</v>
      </c>
      <c r="E242" s="583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9"/>
      <c r="R242" s="579"/>
      <c r="S242" s="579"/>
      <c r="T242" s="580"/>
      <c r="U242" s="34"/>
      <c r="V242" s="34"/>
      <c r="W242" s="35" t="s">
        <v>70</v>
      </c>
      <c r="X242" s="567">
        <v>13</v>
      </c>
      <c r="Y242" s="568">
        <f t="shared" si="42"/>
        <v>13.5</v>
      </c>
      <c r="Z242" s="36">
        <f t="shared" si="43"/>
        <v>8.8499999999999995E-2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15.744444444444445</v>
      </c>
      <c r="BN242" s="64">
        <f t="shared" si="45"/>
        <v>16.350000000000001</v>
      </c>
      <c r="BO242" s="64">
        <f t="shared" si="46"/>
        <v>6.6872427983539096E-2</v>
      </c>
      <c r="BP242" s="64">
        <f t="shared" si="47"/>
        <v>6.9444444444444448E-2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82">
        <v>4680115886728</v>
      </c>
      <c r="E243" s="583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9"/>
      <c r="R243" s="579"/>
      <c r="S243" s="579"/>
      <c r="T243" s="580"/>
      <c r="U243" s="34"/>
      <c r="V243" s="34"/>
      <c r="W243" s="35" t="s">
        <v>70</v>
      </c>
      <c r="X243" s="567">
        <v>17</v>
      </c>
      <c r="Y243" s="568">
        <f t="shared" si="42"/>
        <v>17.82</v>
      </c>
      <c r="Z243" s="36">
        <f t="shared" si="43"/>
        <v>0.1062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20.262626262626263</v>
      </c>
      <c r="BN243" s="64">
        <f t="shared" si="45"/>
        <v>21.24</v>
      </c>
      <c r="BO243" s="64">
        <f t="shared" si="46"/>
        <v>7.949869060980172E-2</v>
      </c>
      <c r="BP243" s="64">
        <f t="shared" si="47"/>
        <v>8.3333333333333329E-2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82">
        <v>4680115886711</v>
      </c>
      <c r="E244" s="583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0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9"/>
      <c r="R244" s="579"/>
      <c r="S244" s="579"/>
      <c r="T244" s="580"/>
      <c r="U244" s="34"/>
      <c r="V244" s="34"/>
      <c r="W244" s="35" t="s">
        <v>70</v>
      </c>
      <c r="X244" s="567">
        <v>11</v>
      </c>
      <c r="Y244" s="568">
        <f t="shared" si="42"/>
        <v>11.879999999999999</v>
      </c>
      <c r="Z244" s="36">
        <f t="shared" si="43"/>
        <v>7.0800000000000002E-2</v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13.111111111111111</v>
      </c>
      <c r="BN244" s="64">
        <f t="shared" si="45"/>
        <v>14.159999999999998</v>
      </c>
      <c r="BO244" s="64">
        <f t="shared" si="46"/>
        <v>5.1440329218106991E-2</v>
      </c>
      <c r="BP244" s="64">
        <f t="shared" si="47"/>
        <v>5.5555555555555546E-2</v>
      </c>
    </row>
    <row r="245" spans="1:68" x14ac:dyDescent="0.2">
      <c r="A245" s="576"/>
      <c r="B245" s="572"/>
      <c r="C245" s="572"/>
      <c r="D245" s="572"/>
      <c r="E245" s="572"/>
      <c r="F245" s="572"/>
      <c r="G245" s="572"/>
      <c r="H245" s="572"/>
      <c r="I245" s="572"/>
      <c r="J245" s="572"/>
      <c r="K245" s="572"/>
      <c r="L245" s="572"/>
      <c r="M245" s="572"/>
      <c r="N245" s="572"/>
      <c r="O245" s="577"/>
      <c r="P245" s="573" t="s">
        <v>72</v>
      </c>
      <c r="Q245" s="574"/>
      <c r="R245" s="574"/>
      <c r="S245" s="574"/>
      <c r="T245" s="574"/>
      <c r="U245" s="574"/>
      <c r="V245" s="575"/>
      <c r="W245" s="37" t="s">
        <v>73</v>
      </c>
      <c r="X245" s="569">
        <f>IFERROR(X239/H239,"0")+IFERROR(X240/H240,"0")+IFERROR(X241/H241,"0")+IFERROR(X242/H242,"0")+IFERROR(X243/H243,"0")+IFERROR(X244/H244,"0")</f>
        <v>54.090909090909093</v>
      </c>
      <c r="Y245" s="569">
        <f>IFERROR(Y239/H239,"0")+IFERROR(Y240/H240,"0")+IFERROR(Y241/H241,"0")+IFERROR(Y242/H242,"0")+IFERROR(Y243/H243,"0")+IFERROR(Y244/H244,"0")</f>
        <v>58</v>
      </c>
      <c r="Z245" s="569">
        <f>IFERROR(IF(Z239="",0,Z239),"0")+IFERROR(IF(Z240="",0,Z240),"0")+IFERROR(IF(Z241="",0,Z241),"0")+IFERROR(IF(Z242="",0,Z242),"0")+IFERROR(IF(Z243="",0,Z243),"0")+IFERROR(IF(Z244="",0,Z244),"0")</f>
        <v>0.34220000000000006</v>
      </c>
      <c r="AA245" s="570"/>
      <c r="AB245" s="570"/>
      <c r="AC245" s="570"/>
    </row>
    <row r="246" spans="1:68" x14ac:dyDescent="0.2">
      <c r="A246" s="572"/>
      <c r="B246" s="572"/>
      <c r="C246" s="572"/>
      <c r="D246" s="572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7"/>
      <c r="P246" s="573" t="s">
        <v>72</v>
      </c>
      <c r="Q246" s="574"/>
      <c r="R246" s="574"/>
      <c r="S246" s="574"/>
      <c r="T246" s="574"/>
      <c r="U246" s="574"/>
      <c r="V246" s="575"/>
      <c r="W246" s="37" t="s">
        <v>70</v>
      </c>
      <c r="X246" s="569">
        <f>IFERROR(SUM(X239:X244),"0")</f>
        <v>62</v>
      </c>
      <c r="Y246" s="569">
        <f>IFERROR(SUM(Y239:Y244),"0")</f>
        <v>66.600000000000009</v>
      </c>
      <c r="Z246" s="37"/>
      <c r="AA246" s="570"/>
      <c r="AB246" s="570"/>
      <c r="AC246" s="570"/>
    </row>
    <row r="247" spans="1:68" ht="16.5" hidden="1" customHeight="1" x14ac:dyDescent="0.25">
      <c r="A247" s="581" t="s">
        <v>402</v>
      </c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2"/>
      <c r="V247" s="572"/>
      <c r="W247" s="572"/>
      <c r="X247" s="572"/>
      <c r="Y247" s="572"/>
      <c r="Z247" s="572"/>
      <c r="AA247" s="562"/>
      <c r="AB247" s="562"/>
      <c r="AC247" s="562"/>
    </row>
    <row r="248" spans="1:68" ht="14.25" hidden="1" customHeight="1" x14ac:dyDescent="0.25">
      <c r="A248" s="571" t="s">
        <v>103</v>
      </c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82">
        <v>4680115885837</v>
      </c>
      <c r="E249" s="583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9"/>
      <c r="R249" s="579"/>
      <c r="S249" s="579"/>
      <c r="T249" s="580"/>
      <c r="U249" s="34"/>
      <c r="V249" s="34"/>
      <c r="W249" s="35" t="s">
        <v>70</v>
      </c>
      <c r="X249" s="567">
        <v>50</v>
      </c>
      <c r="Y249" s="568">
        <f>IFERROR(IF(X249="",0,CEILING((X249/$H249),1)*$H249),"")</f>
        <v>54</v>
      </c>
      <c r="Z249" s="36">
        <f>IFERROR(IF(Y249=0,"",ROUNDUP(Y249/H249,0)*0.01898),"")</f>
        <v>9.4899999999999998E-2</v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52.013888888888886</v>
      </c>
      <c r="BN249" s="64">
        <f>IFERROR(Y249*I249/H249,"0")</f>
        <v>56.17499999999999</v>
      </c>
      <c r="BO249" s="64">
        <f>IFERROR(1/J249*(X249/H249),"0")</f>
        <v>7.2337962962962965E-2</v>
      </c>
      <c r="BP249" s="64">
        <f>IFERROR(1/J249*(Y249/H249),"0")</f>
        <v>7.8125E-2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82">
        <v>4680115885806</v>
      </c>
      <c r="E250" s="583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9"/>
      <c r="R250" s="579"/>
      <c r="S250" s="579"/>
      <c r="T250" s="580"/>
      <c r="U250" s="34"/>
      <c r="V250" s="34"/>
      <c r="W250" s="35" t="s">
        <v>70</v>
      </c>
      <c r="X250" s="567">
        <v>761</v>
      </c>
      <c r="Y250" s="568">
        <f>IFERROR(IF(X250="",0,CEILING((X250/$H250),1)*$H250),"")</f>
        <v>766.80000000000007</v>
      </c>
      <c r="Z250" s="36">
        <f>IFERROR(IF(Y250=0,"",ROUNDUP(Y250/H250,0)*0.01898),"")</f>
        <v>1.34758</v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791.65138888888873</v>
      </c>
      <c r="BN250" s="64">
        <f>IFERROR(Y250*I250/H250,"0")</f>
        <v>797.68499999999995</v>
      </c>
      <c r="BO250" s="64">
        <f>IFERROR(1/J250*(X250/H250),"0")</f>
        <v>1.1009837962962963</v>
      </c>
      <c r="BP250" s="64">
        <f>IFERROR(1/J250*(Y250/H250),"0")</f>
        <v>1.109375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82">
        <v>4680115885851</v>
      </c>
      <c r="E251" s="583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9"/>
      <c r="R251" s="579"/>
      <c r="S251" s="579"/>
      <c r="T251" s="580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82">
        <v>4680115885844</v>
      </c>
      <c r="E252" s="583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9"/>
      <c r="R252" s="579"/>
      <c r="S252" s="579"/>
      <c r="T252" s="580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82">
        <v>4680115885820</v>
      </c>
      <c r="E253" s="583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9"/>
      <c r="R253" s="579"/>
      <c r="S253" s="579"/>
      <c r="T253" s="580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6"/>
      <c r="B254" s="572"/>
      <c r="C254" s="572"/>
      <c r="D254" s="572"/>
      <c r="E254" s="572"/>
      <c r="F254" s="572"/>
      <c r="G254" s="572"/>
      <c r="H254" s="572"/>
      <c r="I254" s="572"/>
      <c r="J254" s="572"/>
      <c r="K254" s="572"/>
      <c r="L254" s="572"/>
      <c r="M254" s="572"/>
      <c r="N254" s="572"/>
      <c r="O254" s="577"/>
      <c r="P254" s="573" t="s">
        <v>72</v>
      </c>
      <c r="Q254" s="574"/>
      <c r="R254" s="574"/>
      <c r="S254" s="574"/>
      <c r="T254" s="574"/>
      <c r="U254" s="574"/>
      <c r="V254" s="575"/>
      <c r="W254" s="37" t="s">
        <v>73</v>
      </c>
      <c r="X254" s="569">
        <f>IFERROR(X249/H249,"0")+IFERROR(X250/H250,"0")+IFERROR(X251/H251,"0")+IFERROR(X252/H252,"0")+IFERROR(X253/H253,"0")</f>
        <v>75.092592592592595</v>
      </c>
      <c r="Y254" s="569">
        <f>IFERROR(Y249/H249,"0")+IFERROR(Y250/H250,"0")+IFERROR(Y251/H251,"0")+IFERROR(Y252/H252,"0")+IFERROR(Y253/H253,"0")</f>
        <v>76</v>
      </c>
      <c r="Z254" s="569">
        <f>IFERROR(IF(Z249="",0,Z249),"0")+IFERROR(IF(Z250="",0,Z250),"0")+IFERROR(IF(Z251="",0,Z251),"0")+IFERROR(IF(Z252="",0,Z252),"0")+IFERROR(IF(Z253="",0,Z253),"0")</f>
        <v>1.44248</v>
      </c>
      <c r="AA254" s="570"/>
      <c r="AB254" s="570"/>
      <c r="AC254" s="570"/>
    </row>
    <row r="255" spans="1:68" x14ac:dyDescent="0.2">
      <c r="A255" s="572"/>
      <c r="B255" s="572"/>
      <c r="C255" s="572"/>
      <c r="D255" s="572"/>
      <c r="E255" s="572"/>
      <c r="F255" s="572"/>
      <c r="G255" s="572"/>
      <c r="H255" s="572"/>
      <c r="I255" s="572"/>
      <c r="J255" s="572"/>
      <c r="K255" s="572"/>
      <c r="L255" s="572"/>
      <c r="M255" s="572"/>
      <c r="N255" s="572"/>
      <c r="O255" s="577"/>
      <c r="P255" s="573" t="s">
        <v>72</v>
      </c>
      <c r="Q255" s="574"/>
      <c r="R255" s="574"/>
      <c r="S255" s="574"/>
      <c r="T255" s="574"/>
      <c r="U255" s="574"/>
      <c r="V255" s="575"/>
      <c r="W255" s="37" t="s">
        <v>70</v>
      </c>
      <c r="X255" s="569">
        <f>IFERROR(SUM(X249:X253),"0")</f>
        <v>811</v>
      </c>
      <c r="Y255" s="569">
        <f>IFERROR(SUM(Y249:Y253),"0")</f>
        <v>820.80000000000007</v>
      </c>
      <c r="Z255" s="37"/>
      <c r="AA255" s="570"/>
      <c r="AB255" s="570"/>
      <c r="AC255" s="570"/>
    </row>
    <row r="256" spans="1:68" ht="16.5" hidden="1" customHeight="1" x14ac:dyDescent="0.25">
      <c r="A256" s="581" t="s">
        <v>418</v>
      </c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2"/>
      <c r="P256" s="572"/>
      <c r="Q256" s="572"/>
      <c r="R256" s="572"/>
      <c r="S256" s="572"/>
      <c r="T256" s="572"/>
      <c r="U256" s="572"/>
      <c r="V256" s="572"/>
      <c r="W256" s="572"/>
      <c r="X256" s="572"/>
      <c r="Y256" s="572"/>
      <c r="Z256" s="572"/>
      <c r="AA256" s="562"/>
      <c r="AB256" s="562"/>
      <c r="AC256" s="562"/>
    </row>
    <row r="257" spans="1:68" ht="14.25" hidden="1" customHeight="1" x14ac:dyDescent="0.25">
      <c r="A257" s="571" t="s">
        <v>103</v>
      </c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82">
        <v>4607091383423</v>
      </c>
      <c r="E258" s="583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9"/>
      <c r="R258" s="579"/>
      <c r="S258" s="579"/>
      <c r="T258" s="580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82">
        <v>4680115885691</v>
      </c>
      <c r="E259" s="583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9"/>
      <c r="R259" s="579"/>
      <c r="S259" s="579"/>
      <c r="T259" s="580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82">
        <v>4680115885660</v>
      </c>
      <c r="E260" s="583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9"/>
      <c r="R260" s="579"/>
      <c r="S260" s="579"/>
      <c r="T260" s="580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82">
        <v>4680115886773</v>
      </c>
      <c r="E261" s="583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9"/>
      <c r="R261" s="579"/>
      <c r="S261" s="579"/>
      <c r="T261" s="580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6"/>
      <c r="B262" s="572"/>
      <c r="C262" s="572"/>
      <c r="D262" s="572"/>
      <c r="E262" s="572"/>
      <c r="F262" s="572"/>
      <c r="G262" s="572"/>
      <c r="H262" s="572"/>
      <c r="I262" s="572"/>
      <c r="J262" s="572"/>
      <c r="K262" s="572"/>
      <c r="L262" s="572"/>
      <c r="M262" s="572"/>
      <c r="N262" s="572"/>
      <c r="O262" s="577"/>
      <c r="P262" s="573" t="s">
        <v>72</v>
      </c>
      <c r="Q262" s="574"/>
      <c r="R262" s="574"/>
      <c r="S262" s="574"/>
      <c r="T262" s="574"/>
      <c r="U262" s="574"/>
      <c r="V262" s="57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72"/>
      <c r="B263" s="572"/>
      <c r="C263" s="572"/>
      <c r="D263" s="572"/>
      <c r="E263" s="572"/>
      <c r="F263" s="572"/>
      <c r="G263" s="572"/>
      <c r="H263" s="572"/>
      <c r="I263" s="572"/>
      <c r="J263" s="572"/>
      <c r="K263" s="572"/>
      <c r="L263" s="572"/>
      <c r="M263" s="572"/>
      <c r="N263" s="572"/>
      <c r="O263" s="577"/>
      <c r="P263" s="573" t="s">
        <v>72</v>
      </c>
      <c r="Q263" s="574"/>
      <c r="R263" s="574"/>
      <c r="S263" s="574"/>
      <c r="T263" s="574"/>
      <c r="U263" s="574"/>
      <c r="V263" s="57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1" t="s">
        <v>431</v>
      </c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2"/>
      <c r="P264" s="572"/>
      <c r="Q264" s="572"/>
      <c r="R264" s="572"/>
      <c r="S264" s="572"/>
      <c r="T264" s="572"/>
      <c r="U264" s="572"/>
      <c r="V264" s="572"/>
      <c r="W264" s="572"/>
      <c r="X264" s="572"/>
      <c r="Y264" s="572"/>
      <c r="Z264" s="572"/>
      <c r="AA264" s="562"/>
      <c r="AB264" s="562"/>
      <c r="AC264" s="562"/>
    </row>
    <row r="265" spans="1:68" ht="14.25" hidden="1" customHeight="1" x14ac:dyDescent="0.25">
      <c r="A265" s="571" t="s">
        <v>74</v>
      </c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  <c r="T265" s="572"/>
      <c r="U265" s="572"/>
      <c r="V265" s="572"/>
      <c r="W265" s="572"/>
      <c r="X265" s="572"/>
      <c r="Y265" s="572"/>
      <c r="Z265" s="572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82">
        <v>4680115886186</v>
      </c>
      <c r="E266" s="583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9"/>
      <c r="R266" s="579"/>
      <c r="S266" s="579"/>
      <c r="T266" s="580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82">
        <v>4680115881228</v>
      </c>
      <c r="E267" s="583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9"/>
      <c r="R267" s="579"/>
      <c r="S267" s="579"/>
      <c r="T267" s="580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82">
        <v>4680115881211</v>
      </c>
      <c r="E268" s="583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9"/>
      <c r="R268" s="579"/>
      <c r="S268" s="579"/>
      <c r="T268" s="580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76"/>
      <c r="B269" s="572"/>
      <c r="C269" s="572"/>
      <c r="D269" s="572"/>
      <c r="E269" s="572"/>
      <c r="F269" s="572"/>
      <c r="G269" s="572"/>
      <c r="H269" s="572"/>
      <c r="I269" s="572"/>
      <c r="J269" s="572"/>
      <c r="K269" s="572"/>
      <c r="L269" s="572"/>
      <c r="M269" s="572"/>
      <c r="N269" s="572"/>
      <c r="O269" s="577"/>
      <c r="P269" s="573" t="s">
        <v>72</v>
      </c>
      <c r="Q269" s="574"/>
      <c r="R269" s="574"/>
      <c r="S269" s="574"/>
      <c r="T269" s="574"/>
      <c r="U269" s="574"/>
      <c r="V269" s="57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72"/>
      <c r="B270" s="572"/>
      <c r="C270" s="572"/>
      <c r="D270" s="572"/>
      <c r="E270" s="572"/>
      <c r="F270" s="572"/>
      <c r="G270" s="572"/>
      <c r="H270" s="572"/>
      <c r="I270" s="572"/>
      <c r="J270" s="572"/>
      <c r="K270" s="572"/>
      <c r="L270" s="572"/>
      <c r="M270" s="572"/>
      <c r="N270" s="572"/>
      <c r="O270" s="577"/>
      <c r="P270" s="573" t="s">
        <v>72</v>
      </c>
      <c r="Q270" s="574"/>
      <c r="R270" s="574"/>
      <c r="S270" s="574"/>
      <c r="T270" s="574"/>
      <c r="U270" s="574"/>
      <c r="V270" s="57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1" t="s">
        <v>441</v>
      </c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72"/>
      <c r="P271" s="572"/>
      <c r="Q271" s="572"/>
      <c r="R271" s="572"/>
      <c r="S271" s="572"/>
      <c r="T271" s="572"/>
      <c r="U271" s="572"/>
      <c r="V271" s="572"/>
      <c r="W271" s="572"/>
      <c r="X271" s="572"/>
      <c r="Y271" s="572"/>
      <c r="Z271" s="572"/>
      <c r="AA271" s="562"/>
      <c r="AB271" s="562"/>
      <c r="AC271" s="562"/>
    </row>
    <row r="272" spans="1:68" ht="14.25" hidden="1" customHeight="1" x14ac:dyDescent="0.25">
      <c r="A272" s="571" t="s">
        <v>64</v>
      </c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2"/>
      <c r="P272" s="572"/>
      <c r="Q272" s="572"/>
      <c r="R272" s="572"/>
      <c r="S272" s="572"/>
      <c r="T272" s="572"/>
      <c r="U272" s="572"/>
      <c r="V272" s="572"/>
      <c r="W272" s="572"/>
      <c r="X272" s="572"/>
      <c r="Y272" s="572"/>
      <c r="Z272" s="572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82">
        <v>4680115880344</v>
      </c>
      <c r="E273" s="583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9"/>
      <c r="R273" s="579"/>
      <c r="S273" s="579"/>
      <c r="T273" s="580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6"/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7"/>
      <c r="P274" s="573" t="s">
        <v>72</v>
      </c>
      <c r="Q274" s="574"/>
      <c r="R274" s="574"/>
      <c r="S274" s="574"/>
      <c r="T274" s="574"/>
      <c r="U274" s="574"/>
      <c r="V274" s="57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72"/>
      <c r="B275" s="572"/>
      <c r="C275" s="572"/>
      <c r="D275" s="572"/>
      <c r="E275" s="572"/>
      <c r="F275" s="572"/>
      <c r="G275" s="572"/>
      <c r="H275" s="572"/>
      <c r="I275" s="572"/>
      <c r="J275" s="572"/>
      <c r="K275" s="572"/>
      <c r="L275" s="572"/>
      <c r="M275" s="572"/>
      <c r="N275" s="572"/>
      <c r="O275" s="577"/>
      <c r="P275" s="573" t="s">
        <v>72</v>
      </c>
      <c r="Q275" s="574"/>
      <c r="R275" s="574"/>
      <c r="S275" s="574"/>
      <c r="T275" s="574"/>
      <c r="U275" s="574"/>
      <c r="V275" s="57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1" t="s">
        <v>74</v>
      </c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72"/>
      <c r="P276" s="572"/>
      <c r="Q276" s="572"/>
      <c r="R276" s="572"/>
      <c r="S276" s="572"/>
      <c r="T276" s="572"/>
      <c r="U276" s="572"/>
      <c r="V276" s="572"/>
      <c r="W276" s="572"/>
      <c r="X276" s="572"/>
      <c r="Y276" s="572"/>
      <c r="Z276" s="572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82">
        <v>4680115884618</v>
      </c>
      <c r="E277" s="583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9"/>
      <c r="R277" s="579"/>
      <c r="S277" s="579"/>
      <c r="T277" s="580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6"/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7"/>
      <c r="P278" s="573" t="s">
        <v>72</v>
      </c>
      <c r="Q278" s="574"/>
      <c r="R278" s="574"/>
      <c r="S278" s="574"/>
      <c r="T278" s="574"/>
      <c r="U278" s="574"/>
      <c r="V278" s="57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72"/>
      <c r="B279" s="572"/>
      <c r="C279" s="572"/>
      <c r="D279" s="572"/>
      <c r="E279" s="572"/>
      <c r="F279" s="572"/>
      <c r="G279" s="572"/>
      <c r="H279" s="572"/>
      <c r="I279" s="572"/>
      <c r="J279" s="572"/>
      <c r="K279" s="572"/>
      <c r="L279" s="572"/>
      <c r="M279" s="572"/>
      <c r="N279" s="572"/>
      <c r="O279" s="577"/>
      <c r="P279" s="573" t="s">
        <v>72</v>
      </c>
      <c r="Q279" s="574"/>
      <c r="R279" s="574"/>
      <c r="S279" s="574"/>
      <c r="T279" s="574"/>
      <c r="U279" s="574"/>
      <c r="V279" s="57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1" t="s">
        <v>448</v>
      </c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72"/>
      <c r="P280" s="572"/>
      <c r="Q280" s="572"/>
      <c r="R280" s="572"/>
      <c r="S280" s="572"/>
      <c r="T280" s="572"/>
      <c r="U280" s="572"/>
      <c r="V280" s="572"/>
      <c r="W280" s="572"/>
      <c r="X280" s="572"/>
      <c r="Y280" s="572"/>
      <c r="Z280" s="572"/>
      <c r="AA280" s="562"/>
      <c r="AB280" s="562"/>
      <c r="AC280" s="562"/>
    </row>
    <row r="281" spans="1:68" ht="14.25" hidden="1" customHeight="1" x14ac:dyDescent="0.25">
      <c r="A281" s="571" t="s">
        <v>103</v>
      </c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2"/>
      <c r="P281" s="572"/>
      <c r="Q281" s="572"/>
      <c r="R281" s="572"/>
      <c r="S281" s="572"/>
      <c r="T281" s="572"/>
      <c r="U281" s="572"/>
      <c r="V281" s="572"/>
      <c r="W281" s="572"/>
      <c r="X281" s="572"/>
      <c r="Y281" s="572"/>
      <c r="Z281" s="572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82">
        <v>4680115883703</v>
      </c>
      <c r="E282" s="583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9"/>
      <c r="R282" s="579"/>
      <c r="S282" s="579"/>
      <c r="T282" s="580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6"/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7"/>
      <c r="P283" s="573" t="s">
        <v>72</v>
      </c>
      <c r="Q283" s="574"/>
      <c r="R283" s="574"/>
      <c r="S283" s="574"/>
      <c r="T283" s="574"/>
      <c r="U283" s="574"/>
      <c r="V283" s="57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72"/>
      <c r="B284" s="572"/>
      <c r="C284" s="572"/>
      <c r="D284" s="572"/>
      <c r="E284" s="572"/>
      <c r="F284" s="572"/>
      <c r="G284" s="572"/>
      <c r="H284" s="572"/>
      <c r="I284" s="572"/>
      <c r="J284" s="572"/>
      <c r="K284" s="572"/>
      <c r="L284" s="572"/>
      <c r="M284" s="572"/>
      <c r="N284" s="572"/>
      <c r="O284" s="577"/>
      <c r="P284" s="573" t="s">
        <v>72</v>
      </c>
      <c r="Q284" s="574"/>
      <c r="R284" s="574"/>
      <c r="S284" s="574"/>
      <c r="T284" s="574"/>
      <c r="U284" s="574"/>
      <c r="V284" s="57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1" t="s">
        <v>453</v>
      </c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72"/>
      <c r="P285" s="572"/>
      <c r="Q285" s="572"/>
      <c r="R285" s="572"/>
      <c r="S285" s="572"/>
      <c r="T285" s="572"/>
      <c r="U285" s="572"/>
      <c r="V285" s="572"/>
      <c r="W285" s="572"/>
      <c r="X285" s="572"/>
      <c r="Y285" s="572"/>
      <c r="Z285" s="572"/>
      <c r="AA285" s="562"/>
      <c r="AB285" s="562"/>
      <c r="AC285" s="562"/>
    </row>
    <row r="286" spans="1:68" ht="14.25" hidden="1" customHeight="1" x14ac:dyDescent="0.25">
      <c r="A286" s="571" t="s">
        <v>103</v>
      </c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T286" s="572"/>
      <c r="U286" s="572"/>
      <c r="V286" s="572"/>
      <c r="W286" s="572"/>
      <c r="X286" s="572"/>
      <c r="Y286" s="572"/>
      <c r="Z286" s="572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82">
        <v>4680115885615</v>
      </c>
      <c r="E287" s="583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9"/>
      <c r="R287" s="579"/>
      <c r="S287" s="579"/>
      <c r="T287" s="580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82">
        <v>4680115885554</v>
      </c>
      <c r="E288" s="583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9"/>
      <c r="R288" s="579"/>
      <c r="S288" s="579"/>
      <c r="T288" s="580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82">
        <v>4680115885554</v>
      </c>
      <c r="E289" s="583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5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9"/>
      <c r="R289" s="579"/>
      <c r="S289" s="579"/>
      <c r="T289" s="580"/>
      <c r="U289" s="34"/>
      <c r="V289" s="34"/>
      <c r="W289" s="35" t="s">
        <v>70</v>
      </c>
      <c r="X289" s="567">
        <v>793</v>
      </c>
      <c r="Y289" s="568">
        <f t="shared" si="48"/>
        <v>799.2</v>
      </c>
      <c r="Z289" s="36">
        <f>IFERROR(IF(Y289=0,"",ROUNDUP(Y289/H289,0)*0.01898),"")</f>
        <v>1.40452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824.94027777777774</v>
      </c>
      <c r="BN289" s="64">
        <f t="shared" si="50"/>
        <v>831.39</v>
      </c>
      <c r="BO289" s="64">
        <f t="shared" si="51"/>
        <v>1.1472800925925926</v>
      </c>
      <c r="BP289" s="64">
        <f t="shared" si="52"/>
        <v>1.15625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82">
        <v>4680115885646</v>
      </c>
      <c r="E290" s="583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9"/>
      <c r="R290" s="579"/>
      <c r="S290" s="579"/>
      <c r="T290" s="580"/>
      <c r="U290" s="34"/>
      <c r="V290" s="34"/>
      <c r="W290" s="35" t="s">
        <v>70</v>
      </c>
      <c r="X290" s="567">
        <v>223</v>
      </c>
      <c r="Y290" s="568">
        <f t="shared" si="48"/>
        <v>226.8</v>
      </c>
      <c r="Z290" s="36">
        <f>IFERROR(IF(Y290=0,"",ROUNDUP(Y290/H290,0)*0.01898),"")</f>
        <v>0.39857999999999999</v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231.98194444444439</v>
      </c>
      <c r="BN290" s="64">
        <f t="shared" si="50"/>
        <v>235.93499999999997</v>
      </c>
      <c r="BO290" s="64">
        <f t="shared" si="51"/>
        <v>0.32262731481481477</v>
      </c>
      <c r="BP290" s="64">
        <f t="shared" si="52"/>
        <v>0.328125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82">
        <v>4680115885622</v>
      </c>
      <c r="E291" s="583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9"/>
      <c r="R291" s="579"/>
      <c r="S291" s="579"/>
      <c r="T291" s="580"/>
      <c r="U291" s="34"/>
      <c r="V291" s="34"/>
      <c r="W291" s="35" t="s">
        <v>70</v>
      </c>
      <c r="X291" s="567">
        <v>80</v>
      </c>
      <c r="Y291" s="568">
        <f t="shared" si="48"/>
        <v>80</v>
      </c>
      <c r="Z291" s="36">
        <f>IFERROR(IF(Y291=0,"",ROUNDUP(Y291/H291,0)*0.00902),"")</f>
        <v>0.1804</v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84.2</v>
      </c>
      <c r="BN291" s="64">
        <f t="shared" si="50"/>
        <v>84.2</v>
      </c>
      <c r="BO291" s="64">
        <f t="shared" si="51"/>
        <v>0.15151515151515152</v>
      </c>
      <c r="BP291" s="64">
        <f t="shared" si="52"/>
        <v>0.15151515151515152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82">
        <v>4680115885608</v>
      </c>
      <c r="E292" s="583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9"/>
      <c r="R292" s="579"/>
      <c r="S292" s="579"/>
      <c r="T292" s="580"/>
      <c r="U292" s="34"/>
      <c r="V292" s="34"/>
      <c r="W292" s="35" t="s">
        <v>70</v>
      </c>
      <c r="X292" s="567">
        <v>114</v>
      </c>
      <c r="Y292" s="568">
        <f t="shared" si="48"/>
        <v>116</v>
      </c>
      <c r="Z292" s="36">
        <f>IFERROR(IF(Y292=0,"",ROUNDUP(Y292/H292,0)*0.00902),"")</f>
        <v>0.26158000000000003</v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119.985</v>
      </c>
      <c r="BN292" s="64">
        <f t="shared" si="50"/>
        <v>122.09</v>
      </c>
      <c r="BO292" s="64">
        <f t="shared" si="51"/>
        <v>0.21590909090909091</v>
      </c>
      <c r="BP292" s="64">
        <f t="shared" si="52"/>
        <v>0.2196969696969697</v>
      </c>
    </row>
    <row r="293" spans="1:68" x14ac:dyDescent="0.2">
      <c r="A293" s="576"/>
      <c r="B293" s="572"/>
      <c r="C293" s="572"/>
      <c r="D293" s="572"/>
      <c r="E293" s="572"/>
      <c r="F293" s="572"/>
      <c r="G293" s="572"/>
      <c r="H293" s="572"/>
      <c r="I293" s="572"/>
      <c r="J293" s="572"/>
      <c r="K293" s="572"/>
      <c r="L293" s="572"/>
      <c r="M293" s="572"/>
      <c r="N293" s="572"/>
      <c r="O293" s="577"/>
      <c r="P293" s="573" t="s">
        <v>72</v>
      </c>
      <c r="Q293" s="574"/>
      <c r="R293" s="574"/>
      <c r="S293" s="574"/>
      <c r="T293" s="574"/>
      <c r="U293" s="574"/>
      <c r="V293" s="575"/>
      <c r="W293" s="37" t="s">
        <v>73</v>
      </c>
      <c r="X293" s="569">
        <f>IFERROR(X287/H287,"0")+IFERROR(X288/H288,"0")+IFERROR(X289/H289,"0")+IFERROR(X290/H290,"0")+IFERROR(X291/H291,"0")+IFERROR(X292/H292,"0")</f>
        <v>142.57407407407408</v>
      </c>
      <c r="Y293" s="569">
        <f>IFERROR(Y287/H287,"0")+IFERROR(Y288/H288,"0")+IFERROR(Y289/H289,"0")+IFERROR(Y290/H290,"0")+IFERROR(Y291/H291,"0")+IFERROR(Y292/H292,"0")</f>
        <v>144</v>
      </c>
      <c r="Z293" s="569">
        <f>IFERROR(IF(Z287="",0,Z287),"0")+IFERROR(IF(Z288="",0,Z288),"0")+IFERROR(IF(Z289="",0,Z289),"0")+IFERROR(IF(Z290="",0,Z290),"0")+IFERROR(IF(Z291="",0,Z291),"0")+IFERROR(IF(Z292="",0,Z292),"0")</f>
        <v>2.2450799999999997</v>
      </c>
      <c r="AA293" s="570"/>
      <c r="AB293" s="570"/>
      <c r="AC293" s="570"/>
    </row>
    <row r="294" spans="1:68" x14ac:dyDescent="0.2">
      <c r="A294" s="572"/>
      <c r="B294" s="572"/>
      <c r="C294" s="572"/>
      <c r="D294" s="572"/>
      <c r="E294" s="572"/>
      <c r="F294" s="572"/>
      <c r="G294" s="572"/>
      <c r="H294" s="572"/>
      <c r="I294" s="572"/>
      <c r="J294" s="572"/>
      <c r="K294" s="572"/>
      <c r="L294" s="572"/>
      <c r="M294" s="572"/>
      <c r="N294" s="572"/>
      <c r="O294" s="577"/>
      <c r="P294" s="573" t="s">
        <v>72</v>
      </c>
      <c r="Q294" s="574"/>
      <c r="R294" s="574"/>
      <c r="S294" s="574"/>
      <c r="T294" s="574"/>
      <c r="U294" s="574"/>
      <c r="V294" s="575"/>
      <c r="W294" s="37" t="s">
        <v>70</v>
      </c>
      <c r="X294" s="569">
        <f>IFERROR(SUM(X287:X292),"0")</f>
        <v>1210</v>
      </c>
      <c r="Y294" s="569">
        <f>IFERROR(SUM(Y287:Y292),"0")</f>
        <v>1222</v>
      </c>
      <c r="Z294" s="37"/>
      <c r="AA294" s="570"/>
      <c r="AB294" s="570"/>
      <c r="AC294" s="570"/>
    </row>
    <row r="295" spans="1:68" ht="14.25" hidden="1" customHeight="1" x14ac:dyDescent="0.25">
      <c r="A295" s="571" t="s">
        <v>64</v>
      </c>
      <c r="B295" s="572"/>
      <c r="C295" s="572"/>
      <c r="D295" s="572"/>
      <c r="E295" s="572"/>
      <c r="F295" s="572"/>
      <c r="G295" s="572"/>
      <c r="H295" s="572"/>
      <c r="I295" s="572"/>
      <c r="J295" s="572"/>
      <c r="K295" s="572"/>
      <c r="L295" s="572"/>
      <c r="M295" s="572"/>
      <c r="N295" s="572"/>
      <c r="O295" s="572"/>
      <c r="P295" s="572"/>
      <c r="Q295" s="572"/>
      <c r="R295" s="572"/>
      <c r="S295" s="572"/>
      <c r="T295" s="572"/>
      <c r="U295" s="572"/>
      <c r="V295" s="572"/>
      <c r="W295" s="572"/>
      <c r="X295" s="572"/>
      <c r="Y295" s="572"/>
      <c r="Z295" s="57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82">
        <v>4607091387193</v>
      </c>
      <c r="E296" s="583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9"/>
      <c r="R296" s="579"/>
      <c r="S296" s="579"/>
      <c r="T296" s="580"/>
      <c r="U296" s="34"/>
      <c r="V296" s="34"/>
      <c r="W296" s="35" t="s">
        <v>70</v>
      </c>
      <c r="X296" s="567">
        <v>388</v>
      </c>
      <c r="Y296" s="568">
        <f t="shared" ref="Y296:Y302" si="53">IFERROR(IF(X296="",0,CEILING((X296/$H296),1)*$H296),"")</f>
        <v>390.6</v>
      </c>
      <c r="Z296" s="36">
        <f>IFERROR(IF(Y296=0,"",ROUNDUP(Y296/H296,0)*0.00902),"")</f>
        <v>0.83886000000000005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412.94285714285712</v>
      </c>
      <c r="BN296" s="64">
        <f t="shared" ref="BN296:BN302" si="55">IFERROR(Y296*I296/H296,"0")</f>
        <v>415.71</v>
      </c>
      <c r="BO296" s="64">
        <f t="shared" ref="BO296:BO302" si="56">IFERROR(1/J296*(X296/H296),"0")</f>
        <v>0.69985569985569984</v>
      </c>
      <c r="BP296" s="64">
        <f t="shared" ref="BP296:BP302" si="57">IFERROR(1/J296*(Y296/H296),"0")</f>
        <v>0.70454545454545459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82">
        <v>4607091387230</v>
      </c>
      <c r="E297" s="583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9"/>
      <c r="R297" s="579"/>
      <c r="S297" s="579"/>
      <c r="T297" s="580"/>
      <c r="U297" s="34"/>
      <c r="V297" s="34"/>
      <c r="W297" s="35" t="s">
        <v>70</v>
      </c>
      <c r="X297" s="567">
        <v>350</v>
      </c>
      <c r="Y297" s="568">
        <f t="shared" si="53"/>
        <v>352.8</v>
      </c>
      <c r="Z297" s="36">
        <f>IFERROR(IF(Y297=0,"",ROUNDUP(Y297/H297,0)*0.00902),"")</f>
        <v>0.75768000000000002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372.5</v>
      </c>
      <c r="BN297" s="64">
        <f t="shared" si="55"/>
        <v>375.48</v>
      </c>
      <c r="BO297" s="64">
        <f t="shared" si="56"/>
        <v>0.63131313131313127</v>
      </c>
      <c r="BP297" s="64">
        <f t="shared" si="57"/>
        <v>0.63636363636363635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82">
        <v>4607091387292</v>
      </c>
      <c r="E298" s="583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9"/>
      <c r="R298" s="579"/>
      <c r="S298" s="579"/>
      <c r="T298" s="580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82">
        <v>4607091387285</v>
      </c>
      <c r="E299" s="583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9"/>
      <c r="R299" s="579"/>
      <c r="S299" s="579"/>
      <c r="T299" s="580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82">
        <v>4607091389845</v>
      </c>
      <c r="E300" s="583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9"/>
      <c r="R300" s="579"/>
      <c r="S300" s="579"/>
      <c r="T300" s="580"/>
      <c r="U300" s="34"/>
      <c r="V300" s="34"/>
      <c r="W300" s="35" t="s">
        <v>70</v>
      </c>
      <c r="X300" s="567">
        <v>82</v>
      </c>
      <c r="Y300" s="568">
        <f t="shared" si="53"/>
        <v>84</v>
      </c>
      <c r="Z300" s="36">
        <f>IFERROR(IF(Y300=0,"",ROUNDUP(Y300/H300,0)*0.00502),"")</f>
        <v>0.20080000000000001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85.904761904761898</v>
      </c>
      <c r="BN300" s="64">
        <f t="shared" si="55"/>
        <v>88</v>
      </c>
      <c r="BO300" s="64">
        <f t="shared" si="56"/>
        <v>0.16687016687016687</v>
      </c>
      <c r="BP300" s="64">
        <f t="shared" si="57"/>
        <v>0.17094017094017094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82">
        <v>4680115882881</v>
      </c>
      <c r="E301" s="583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9"/>
      <c r="R301" s="579"/>
      <c r="S301" s="579"/>
      <c r="T301" s="580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82">
        <v>4607091383836</v>
      </c>
      <c r="E302" s="583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7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9"/>
      <c r="R302" s="579"/>
      <c r="S302" s="579"/>
      <c r="T302" s="580"/>
      <c r="U302" s="34"/>
      <c r="V302" s="34"/>
      <c r="W302" s="35" t="s">
        <v>70</v>
      </c>
      <c r="X302" s="567">
        <v>120</v>
      </c>
      <c r="Y302" s="568">
        <f t="shared" si="53"/>
        <v>120.60000000000001</v>
      </c>
      <c r="Z302" s="36">
        <f>IFERROR(IF(Y302=0,"",ROUNDUP(Y302/H302,0)*0.00651),"")</f>
        <v>0.43617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135.20000000000002</v>
      </c>
      <c r="BN302" s="64">
        <f t="shared" si="55"/>
        <v>135.876</v>
      </c>
      <c r="BO302" s="64">
        <f t="shared" si="56"/>
        <v>0.36630036630036633</v>
      </c>
      <c r="BP302" s="64">
        <f t="shared" si="57"/>
        <v>0.36813186813186816</v>
      </c>
    </row>
    <row r="303" spans="1:68" x14ac:dyDescent="0.2">
      <c r="A303" s="576"/>
      <c r="B303" s="572"/>
      <c r="C303" s="572"/>
      <c r="D303" s="572"/>
      <c r="E303" s="572"/>
      <c r="F303" s="572"/>
      <c r="G303" s="572"/>
      <c r="H303" s="572"/>
      <c r="I303" s="572"/>
      <c r="J303" s="572"/>
      <c r="K303" s="572"/>
      <c r="L303" s="572"/>
      <c r="M303" s="572"/>
      <c r="N303" s="572"/>
      <c r="O303" s="577"/>
      <c r="P303" s="573" t="s">
        <v>72</v>
      </c>
      <c r="Q303" s="574"/>
      <c r="R303" s="574"/>
      <c r="S303" s="574"/>
      <c r="T303" s="574"/>
      <c r="U303" s="574"/>
      <c r="V303" s="57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281.42857142857144</v>
      </c>
      <c r="Y303" s="569">
        <f>IFERROR(Y296/H296,"0")+IFERROR(Y297/H297,"0")+IFERROR(Y298/H298,"0")+IFERROR(Y299/H299,"0")+IFERROR(Y300/H300,"0")+IFERROR(Y301/H301,"0")+IFERROR(Y302/H302,"0")</f>
        <v>284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2.2335100000000003</v>
      </c>
      <c r="AA303" s="570"/>
      <c r="AB303" s="570"/>
      <c r="AC303" s="570"/>
    </row>
    <row r="304" spans="1:68" x14ac:dyDescent="0.2">
      <c r="A304" s="572"/>
      <c r="B304" s="572"/>
      <c r="C304" s="572"/>
      <c r="D304" s="572"/>
      <c r="E304" s="572"/>
      <c r="F304" s="572"/>
      <c r="G304" s="572"/>
      <c r="H304" s="572"/>
      <c r="I304" s="572"/>
      <c r="J304" s="572"/>
      <c r="K304" s="572"/>
      <c r="L304" s="572"/>
      <c r="M304" s="572"/>
      <c r="N304" s="572"/>
      <c r="O304" s="577"/>
      <c r="P304" s="573" t="s">
        <v>72</v>
      </c>
      <c r="Q304" s="574"/>
      <c r="R304" s="574"/>
      <c r="S304" s="574"/>
      <c r="T304" s="574"/>
      <c r="U304" s="574"/>
      <c r="V304" s="575"/>
      <c r="W304" s="37" t="s">
        <v>70</v>
      </c>
      <c r="X304" s="569">
        <f>IFERROR(SUM(X296:X302),"0")</f>
        <v>940</v>
      </c>
      <c r="Y304" s="569">
        <f>IFERROR(SUM(Y296:Y302),"0")</f>
        <v>948.00000000000011</v>
      </c>
      <c r="Z304" s="37"/>
      <c r="AA304" s="570"/>
      <c r="AB304" s="570"/>
      <c r="AC304" s="570"/>
    </row>
    <row r="305" spans="1:68" ht="14.25" hidden="1" customHeight="1" x14ac:dyDescent="0.25">
      <c r="A305" s="571" t="s">
        <v>74</v>
      </c>
      <c r="B305" s="572"/>
      <c r="C305" s="572"/>
      <c r="D305" s="572"/>
      <c r="E305" s="572"/>
      <c r="F305" s="572"/>
      <c r="G305" s="572"/>
      <c r="H305" s="572"/>
      <c r="I305" s="572"/>
      <c r="J305" s="572"/>
      <c r="K305" s="572"/>
      <c r="L305" s="572"/>
      <c r="M305" s="572"/>
      <c r="N305" s="572"/>
      <c r="O305" s="572"/>
      <c r="P305" s="572"/>
      <c r="Q305" s="572"/>
      <c r="R305" s="572"/>
      <c r="S305" s="572"/>
      <c r="T305" s="572"/>
      <c r="U305" s="572"/>
      <c r="V305" s="572"/>
      <c r="W305" s="572"/>
      <c r="X305" s="572"/>
      <c r="Y305" s="572"/>
      <c r="Z305" s="57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82">
        <v>4607091387766</v>
      </c>
      <c r="E306" s="583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9"/>
      <c r="R306" s="579"/>
      <c r="S306" s="579"/>
      <c r="T306" s="580"/>
      <c r="U306" s="34"/>
      <c r="V306" s="34"/>
      <c r="W306" s="35" t="s">
        <v>70</v>
      </c>
      <c r="X306" s="567">
        <v>800</v>
      </c>
      <c r="Y306" s="568">
        <f>IFERROR(IF(X306="",0,CEILING((X306/$H306),1)*$H306),"")</f>
        <v>803.4</v>
      </c>
      <c r="Z306" s="36">
        <f>IFERROR(IF(Y306=0,"",ROUNDUP(Y306/H306,0)*0.01898),"")</f>
        <v>1.9549400000000001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852.61538461538476</v>
      </c>
      <c r="BN306" s="64">
        <f>IFERROR(Y306*I306/H306,"0")</f>
        <v>856.23900000000003</v>
      </c>
      <c r="BO306" s="64">
        <f>IFERROR(1/J306*(X306/H306),"0")</f>
        <v>1.6025641025641026</v>
      </c>
      <c r="BP306" s="64">
        <f>IFERROR(1/J306*(Y306/H306),"0")</f>
        <v>1.609375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82">
        <v>4607091387957</v>
      </c>
      <c r="E307" s="583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9"/>
      <c r="R307" s="579"/>
      <c r="S307" s="579"/>
      <c r="T307" s="580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82">
        <v>4607091387964</v>
      </c>
      <c r="E308" s="583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9"/>
      <c r="R308" s="579"/>
      <c r="S308" s="579"/>
      <c r="T308" s="580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82">
        <v>4680115884588</v>
      </c>
      <c r="E309" s="583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9"/>
      <c r="R309" s="579"/>
      <c r="S309" s="579"/>
      <c r="T309" s="580"/>
      <c r="U309" s="34"/>
      <c r="V309" s="34"/>
      <c r="W309" s="35" t="s">
        <v>70</v>
      </c>
      <c r="X309" s="567">
        <v>225</v>
      </c>
      <c r="Y309" s="568">
        <f>IFERROR(IF(X309="",0,CEILING((X309/$H309),1)*$H309),"")</f>
        <v>225</v>
      </c>
      <c r="Z309" s="36">
        <f>IFERROR(IF(Y309=0,"",ROUNDUP(Y309/H309,0)*0.00651),"")</f>
        <v>0.48825000000000002</v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243.45000000000002</v>
      </c>
      <c r="BN309" s="64">
        <f>IFERROR(Y309*I309/H309,"0")</f>
        <v>243.45000000000002</v>
      </c>
      <c r="BO309" s="64">
        <f>IFERROR(1/J309*(X309/H309),"0")</f>
        <v>0.41208791208791212</v>
      </c>
      <c r="BP309" s="64">
        <f>IFERROR(1/J309*(Y309/H309),"0")</f>
        <v>0.41208791208791212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82">
        <v>4607091387513</v>
      </c>
      <c r="E310" s="583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9"/>
      <c r="R310" s="579"/>
      <c r="S310" s="579"/>
      <c r="T310" s="580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6"/>
      <c r="B311" s="572"/>
      <c r="C311" s="572"/>
      <c r="D311" s="572"/>
      <c r="E311" s="572"/>
      <c r="F311" s="572"/>
      <c r="G311" s="572"/>
      <c r="H311" s="572"/>
      <c r="I311" s="572"/>
      <c r="J311" s="572"/>
      <c r="K311" s="572"/>
      <c r="L311" s="572"/>
      <c r="M311" s="572"/>
      <c r="N311" s="572"/>
      <c r="O311" s="577"/>
      <c r="P311" s="573" t="s">
        <v>72</v>
      </c>
      <c r="Q311" s="574"/>
      <c r="R311" s="574"/>
      <c r="S311" s="574"/>
      <c r="T311" s="574"/>
      <c r="U311" s="574"/>
      <c r="V311" s="575"/>
      <c r="W311" s="37" t="s">
        <v>73</v>
      </c>
      <c r="X311" s="569">
        <f>IFERROR(X306/H306,"0")+IFERROR(X307/H307,"0")+IFERROR(X308/H308,"0")+IFERROR(X309/H309,"0")+IFERROR(X310/H310,"0")</f>
        <v>177.56410256410257</v>
      </c>
      <c r="Y311" s="569">
        <f>IFERROR(Y306/H306,"0")+IFERROR(Y307/H307,"0")+IFERROR(Y308/H308,"0")+IFERROR(Y309/H309,"0")+IFERROR(Y310/H310,"0")</f>
        <v>178</v>
      </c>
      <c r="Z311" s="569">
        <f>IFERROR(IF(Z306="",0,Z306),"0")+IFERROR(IF(Z307="",0,Z307),"0")+IFERROR(IF(Z308="",0,Z308),"0")+IFERROR(IF(Z309="",0,Z309),"0")+IFERROR(IF(Z310="",0,Z310),"0")</f>
        <v>2.44319</v>
      </c>
      <c r="AA311" s="570"/>
      <c r="AB311" s="570"/>
      <c r="AC311" s="570"/>
    </row>
    <row r="312" spans="1:68" x14ac:dyDescent="0.2">
      <c r="A312" s="572"/>
      <c r="B312" s="572"/>
      <c r="C312" s="572"/>
      <c r="D312" s="572"/>
      <c r="E312" s="572"/>
      <c r="F312" s="572"/>
      <c r="G312" s="572"/>
      <c r="H312" s="572"/>
      <c r="I312" s="572"/>
      <c r="J312" s="572"/>
      <c r="K312" s="572"/>
      <c r="L312" s="572"/>
      <c r="M312" s="572"/>
      <c r="N312" s="572"/>
      <c r="O312" s="577"/>
      <c r="P312" s="573" t="s">
        <v>72</v>
      </c>
      <c r="Q312" s="574"/>
      <c r="R312" s="574"/>
      <c r="S312" s="574"/>
      <c r="T312" s="574"/>
      <c r="U312" s="574"/>
      <c r="V312" s="575"/>
      <c r="W312" s="37" t="s">
        <v>70</v>
      </c>
      <c r="X312" s="569">
        <f>IFERROR(SUM(X306:X310),"0")</f>
        <v>1025</v>
      </c>
      <c r="Y312" s="569">
        <f>IFERROR(SUM(Y306:Y310),"0")</f>
        <v>1028.4000000000001</v>
      </c>
      <c r="Z312" s="37"/>
      <c r="AA312" s="570"/>
      <c r="AB312" s="570"/>
      <c r="AC312" s="570"/>
    </row>
    <row r="313" spans="1:68" ht="14.25" hidden="1" customHeight="1" x14ac:dyDescent="0.25">
      <c r="A313" s="571" t="s">
        <v>174</v>
      </c>
      <c r="B313" s="572"/>
      <c r="C313" s="572"/>
      <c r="D313" s="572"/>
      <c r="E313" s="572"/>
      <c r="F313" s="572"/>
      <c r="G313" s="572"/>
      <c r="H313" s="572"/>
      <c r="I313" s="572"/>
      <c r="J313" s="572"/>
      <c r="K313" s="572"/>
      <c r="L313" s="572"/>
      <c r="M313" s="572"/>
      <c r="N313" s="572"/>
      <c r="O313" s="572"/>
      <c r="P313" s="572"/>
      <c r="Q313" s="572"/>
      <c r="R313" s="572"/>
      <c r="S313" s="572"/>
      <c r="T313" s="572"/>
      <c r="U313" s="572"/>
      <c r="V313" s="572"/>
      <c r="W313" s="572"/>
      <c r="X313" s="572"/>
      <c r="Y313" s="572"/>
      <c r="Z313" s="57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82">
        <v>4607091380880</v>
      </c>
      <c r="E314" s="583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9"/>
      <c r="R314" s="579"/>
      <c r="S314" s="579"/>
      <c r="T314" s="580"/>
      <c r="U314" s="34"/>
      <c r="V314" s="34"/>
      <c r="W314" s="35" t="s">
        <v>70</v>
      </c>
      <c r="X314" s="567">
        <v>280</v>
      </c>
      <c r="Y314" s="568">
        <f>IFERROR(IF(X314="",0,CEILING((X314/$H314),1)*$H314),"")</f>
        <v>285.60000000000002</v>
      </c>
      <c r="Z314" s="36">
        <f>IFERROR(IF(Y314=0,"",ROUNDUP(Y314/H314,0)*0.01898),"")</f>
        <v>0.64532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297.3</v>
      </c>
      <c r="BN314" s="64">
        <f>IFERROR(Y314*I314/H314,"0")</f>
        <v>303.24600000000004</v>
      </c>
      <c r="BO314" s="64">
        <f>IFERROR(1/J314*(X314/H314),"0")</f>
        <v>0.52083333333333326</v>
      </c>
      <c r="BP314" s="64">
        <f>IFERROR(1/J314*(Y314/H314),"0")</f>
        <v>0.53125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82">
        <v>4607091384482</v>
      </c>
      <c r="E315" s="583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7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9"/>
      <c r="R315" s="579"/>
      <c r="S315" s="579"/>
      <c r="T315" s="580"/>
      <c r="U315" s="34"/>
      <c r="V315" s="34"/>
      <c r="W315" s="35" t="s">
        <v>70</v>
      </c>
      <c r="X315" s="567">
        <v>550</v>
      </c>
      <c r="Y315" s="568">
        <f>IFERROR(IF(X315="",0,CEILING((X315/$H315),1)*$H315),"")</f>
        <v>553.79999999999995</v>
      </c>
      <c r="Z315" s="36">
        <f>IFERROR(IF(Y315=0,"",ROUNDUP(Y315/H315,0)*0.01898),"")</f>
        <v>1.34758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586.59615384615392</v>
      </c>
      <c r="BN315" s="64">
        <f>IFERROR(Y315*I315/H315,"0")</f>
        <v>590.649</v>
      </c>
      <c r="BO315" s="64">
        <f>IFERROR(1/J315*(X315/H315),"0")</f>
        <v>1.1017628205128205</v>
      </c>
      <c r="BP315" s="64">
        <f>IFERROR(1/J315*(Y315/H315),"0")</f>
        <v>1.109375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82">
        <v>4607091380897</v>
      </c>
      <c r="E316" s="583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9"/>
      <c r="R316" s="579"/>
      <c r="S316" s="579"/>
      <c r="T316" s="580"/>
      <c r="U316" s="34"/>
      <c r="V316" s="34"/>
      <c r="W316" s="35" t="s">
        <v>70</v>
      </c>
      <c r="X316" s="567">
        <v>120</v>
      </c>
      <c r="Y316" s="568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127.41428571428571</v>
      </c>
      <c r="BN316" s="64">
        <f>IFERROR(Y316*I316/H316,"0")</f>
        <v>133.785</v>
      </c>
      <c r="BO316" s="64">
        <f>IFERROR(1/J316*(X316/H316),"0")</f>
        <v>0.2232142857142857</v>
      </c>
      <c r="BP316" s="64">
        <f>IFERROR(1/J316*(Y316/H316),"0")</f>
        <v>0.234375</v>
      </c>
    </row>
    <row r="317" spans="1:68" x14ac:dyDescent="0.2">
      <c r="A317" s="576"/>
      <c r="B317" s="572"/>
      <c r="C317" s="572"/>
      <c r="D317" s="572"/>
      <c r="E317" s="572"/>
      <c r="F317" s="572"/>
      <c r="G317" s="572"/>
      <c r="H317" s="572"/>
      <c r="I317" s="572"/>
      <c r="J317" s="572"/>
      <c r="K317" s="572"/>
      <c r="L317" s="572"/>
      <c r="M317" s="572"/>
      <c r="N317" s="572"/>
      <c r="O317" s="577"/>
      <c r="P317" s="573" t="s">
        <v>72</v>
      </c>
      <c r="Q317" s="574"/>
      <c r="R317" s="574"/>
      <c r="S317" s="574"/>
      <c r="T317" s="574"/>
      <c r="U317" s="574"/>
      <c r="V317" s="575"/>
      <c r="W317" s="37" t="s">
        <v>73</v>
      </c>
      <c r="X317" s="569">
        <f>IFERROR(X314/H314,"0")+IFERROR(X315/H315,"0")+IFERROR(X316/H316,"0")</f>
        <v>118.13186813186812</v>
      </c>
      <c r="Y317" s="569">
        <f>IFERROR(Y314/H314,"0")+IFERROR(Y315/H315,"0")+IFERROR(Y316/H316,"0")</f>
        <v>120</v>
      </c>
      <c r="Z317" s="569">
        <f>IFERROR(IF(Z314="",0,Z314),"0")+IFERROR(IF(Z315="",0,Z315),"0")+IFERROR(IF(Z316="",0,Z316),"0")</f>
        <v>2.2776000000000001</v>
      </c>
      <c r="AA317" s="570"/>
      <c r="AB317" s="570"/>
      <c r="AC317" s="570"/>
    </row>
    <row r="318" spans="1:68" x14ac:dyDescent="0.2">
      <c r="A318" s="572"/>
      <c r="B318" s="572"/>
      <c r="C318" s="572"/>
      <c r="D318" s="572"/>
      <c r="E318" s="572"/>
      <c r="F318" s="572"/>
      <c r="G318" s="572"/>
      <c r="H318" s="572"/>
      <c r="I318" s="572"/>
      <c r="J318" s="572"/>
      <c r="K318" s="572"/>
      <c r="L318" s="572"/>
      <c r="M318" s="572"/>
      <c r="N318" s="572"/>
      <c r="O318" s="577"/>
      <c r="P318" s="573" t="s">
        <v>72</v>
      </c>
      <c r="Q318" s="574"/>
      <c r="R318" s="574"/>
      <c r="S318" s="574"/>
      <c r="T318" s="574"/>
      <c r="U318" s="574"/>
      <c r="V318" s="575"/>
      <c r="W318" s="37" t="s">
        <v>70</v>
      </c>
      <c r="X318" s="569">
        <f>IFERROR(SUM(X314:X316),"0")</f>
        <v>950</v>
      </c>
      <c r="Y318" s="569">
        <f>IFERROR(SUM(Y314:Y316),"0")</f>
        <v>965.4</v>
      </c>
      <c r="Z318" s="37"/>
      <c r="AA318" s="570"/>
      <c r="AB318" s="570"/>
      <c r="AC318" s="570"/>
    </row>
    <row r="319" spans="1:68" ht="14.25" hidden="1" customHeight="1" x14ac:dyDescent="0.25">
      <c r="A319" s="571" t="s">
        <v>95</v>
      </c>
      <c r="B319" s="572"/>
      <c r="C319" s="572"/>
      <c r="D319" s="572"/>
      <c r="E319" s="572"/>
      <c r="F319" s="572"/>
      <c r="G319" s="572"/>
      <c r="H319" s="572"/>
      <c r="I319" s="572"/>
      <c r="J319" s="572"/>
      <c r="K319" s="572"/>
      <c r="L319" s="572"/>
      <c r="M319" s="572"/>
      <c r="N319" s="572"/>
      <c r="O319" s="572"/>
      <c r="P319" s="572"/>
      <c r="Q319" s="572"/>
      <c r="R319" s="572"/>
      <c r="S319" s="572"/>
      <c r="T319" s="572"/>
      <c r="U319" s="572"/>
      <c r="V319" s="572"/>
      <c r="W319" s="572"/>
      <c r="X319" s="572"/>
      <c r="Y319" s="572"/>
      <c r="Z319" s="572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82">
        <v>4607091388381</v>
      </c>
      <c r="E320" s="583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9"/>
      <c r="R320" s="579"/>
      <c r="S320" s="579"/>
      <c r="T320" s="580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82">
        <v>4607091388374</v>
      </c>
      <c r="E321" s="583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9"/>
      <c r="R321" s="579"/>
      <c r="S321" s="579"/>
      <c r="T321" s="580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82">
        <v>4607091383102</v>
      </c>
      <c r="E322" s="583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9"/>
      <c r="R322" s="579"/>
      <c r="S322" s="579"/>
      <c r="T322" s="580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82">
        <v>4607091388404</v>
      </c>
      <c r="E323" s="583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9"/>
      <c r="R323" s="579"/>
      <c r="S323" s="579"/>
      <c r="T323" s="580"/>
      <c r="U323" s="34"/>
      <c r="V323" s="34"/>
      <c r="W323" s="35" t="s">
        <v>70</v>
      </c>
      <c r="X323" s="567">
        <v>43</v>
      </c>
      <c r="Y323" s="568">
        <f>IFERROR(IF(X323="",0,CEILING((X323/$H323),1)*$H323),"")</f>
        <v>43.349999999999994</v>
      </c>
      <c r="Z323" s="36">
        <f>IFERROR(IF(Y323=0,"",ROUNDUP(Y323/H323,0)*0.00651),"")</f>
        <v>0.11067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48.564705882352939</v>
      </c>
      <c r="BN323" s="64">
        <f>IFERROR(Y323*I323/H323,"0")</f>
        <v>48.96</v>
      </c>
      <c r="BO323" s="64">
        <f>IFERROR(1/J323*(X323/H323),"0")</f>
        <v>9.2652445593622068E-2</v>
      </c>
      <c r="BP323" s="64">
        <f>IFERROR(1/J323*(Y323/H323),"0")</f>
        <v>9.3406593406593408E-2</v>
      </c>
    </row>
    <row r="324" spans="1:68" x14ac:dyDescent="0.2">
      <c r="A324" s="576"/>
      <c r="B324" s="572"/>
      <c r="C324" s="572"/>
      <c r="D324" s="572"/>
      <c r="E324" s="572"/>
      <c r="F324" s="572"/>
      <c r="G324" s="572"/>
      <c r="H324" s="572"/>
      <c r="I324" s="572"/>
      <c r="J324" s="572"/>
      <c r="K324" s="572"/>
      <c r="L324" s="572"/>
      <c r="M324" s="572"/>
      <c r="N324" s="572"/>
      <c r="O324" s="577"/>
      <c r="P324" s="573" t="s">
        <v>72</v>
      </c>
      <c r="Q324" s="574"/>
      <c r="R324" s="574"/>
      <c r="S324" s="574"/>
      <c r="T324" s="574"/>
      <c r="U324" s="574"/>
      <c r="V324" s="575"/>
      <c r="W324" s="37" t="s">
        <v>73</v>
      </c>
      <c r="X324" s="569">
        <f>IFERROR(X320/H320,"0")+IFERROR(X321/H321,"0")+IFERROR(X322/H322,"0")+IFERROR(X323/H323,"0")</f>
        <v>16.862745098039216</v>
      </c>
      <c r="Y324" s="569">
        <f>IFERROR(Y320/H320,"0")+IFERROR(Y321/H321,"0")+IFERROR(Y322/H322,"0")+IFERROR(Y323/H323,"0")</f>
        <v>17</v>
      </c>
      <c r="Z324" s="569">
        <f>IFERROR(IF(Z320="",0,Z320),"0")+IFERROR(IF(Z321="",0,Z321),"0")+IFERROR(IF(Z322="",0,Z322),"0")+IFERROR(IF(Z323="",0,Z323),"0")</f>
        <v>0.11067</v>
      </c>
      <c r="AA324" s="570"/>
      <c r="AB324" s="570"/>
      <c r="AC324" s="570"/>
    </row>
    <row r="325" spans="1:68" x14ac:dyDescent="0.2">
      <c r="A325" s="572"/>
      <c r="B325" s="572"/>
      <c r="C325" s="572"/>
      <c r="D325" s="572"/>
      <c r="E325" s="572"/>
      <c r="F325" s="572"/>
      <c r="G325" s="572"/>
      <c r="H325" s="572"/>
      <c r="I325" s="572"/>
      <c r="J325" s="572"/>
      <c r="K325" s="572"/>
      <c r="L325" s="572"/>
      <c r="M325" s="572"/>
      <c r="N325" s="572"/>
      <c r="O325" s="577"/>
      <c r="P325" s="573" t="s">
        <v>72</v>
      </c>
      <c r="Q325" s="574"/>
      <c r="R325" s="574"/>
      <c r="S325" s="574"/>
      <c r="T325" s="574"/>
      <c r="U325" s="574"/>
      <c r="V325" s="575"/>
      <c r="W325" s="37" t="s">
        <v>70</v>
      </c>
      <c r="X325" s="569">
        <f>IFERROR(SUM(X320:X323),"0")</f>
        <v>43</v>
      </c>
      <c r="Y325" s="569">
        <f>IFERROR(SUM(Y320:Y323),"0")</f>
        <v>43.349999999999994</v>
      </c>
      <c r="Z325" s="37"/>
      <c r="AA325" s="570"/>
      <c r="AB325" s="570"/>
      <c r="AC325" s="570"/>
    </row>
    <row r="326" spans="1:68" ht="14.25" hidden="1" customHeight="1" x14ac:dyDescent="0.25">
      <c r="A326" s="571" t="s">
        <v>526</v>
      </c>
      <c r="B326" s="572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2"/>
      <c r="O326" s="572"/>
      <c r="P326" s="572"/>
      <c r="Q326" s="572"/>
      <c r="R326" s="572"/>
      <c r="S326" s="572"/>
      <c r="T326" s="572"/>
      <c r="U326" s="572"/>
      <c r="V326" s="572"/>
      <c r="W326" s="572"/>
      <c r="X326" s="572"/>
      <c r="Y326" s="572"/>
      <c r="Z326" s="57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82">
        <v>4680115881808</v>
      </c>
      <c r="E327" s="583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9"/>
      <c r="R327" s="579"/>
      <c r="S327" s="579"/>
      <c r="T327" s="580"/>
      <c r="U327" s="34"/>
      <c r="V327" s="34"/>
      <c r="W327" s="35" t="s">
        <v>70</v>
      </c>
      <c r="X327" s="567">
        <v>30</v>
      </c>
      <c r="Y327" s="568">
        <f>IFERROR(IF(X327="",0,CEILING((X327/$H327),1)*$H327),"")</f>
        <v>30</v>
      </c>
      <c r="Z327" s="36">
        <f>IFERROR(IF(Y327=0,"",ROUNDUP(Y327/H327,0)*0.00474),"")</f>
        <v>7.110000000000001E-2</v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33.6</v>
      </c>
      <c r="BN327" s="64">
        <f>IFERROR(Y327*I327/H327,"0")</f>
        <v>33.6</v>
      </c>
      <c r="BO327" s="64">
        <f>IFERROR(1/J327*(X327/H327),"0")</f>
        <v>6.3025210084033612E-2</v>
      </c>
      <c r="BP327" s="64">
        <f>IFERROR(1/J327*(Y327/H327),"0")</f>
        <v>6.3025210084033612E-2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82">
        <v>4680115881822</v>
      </c>
      <c r="E328" s="583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9"/>
      <c r="R328" s="579"/>
      <c r="S328" s="579"/>
      <c r="T328" s="580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82">
        <v>4680115880016</v>
      </c>
      <c r="E329" s="583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9"/>
      <c r="R329" s="579"/>
      <c r="S329" s="579"/>
      <c r="T329" s="580"/>
      <c r="U329" s="34"/>
      <c r="V329" s="34"/>
      <c r="W329" s="35" t="s">
        <v>70</v>
      </c>
      <c r="X329" s="567">
        <v>50</v>
      </c>
      <c r="Y329" s="568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x14ac:dyDescent="0.2">
      <c r="A330" s="576"/>
      <c r="B330" s="572"/>
      <c r="C330" s="572"/>
      <c r="D330" s="572"/>
      <c r="E330" s="572"/>
      <c r="F330" s="572"/>
      <c r="G330" s="572"/>
      <c r="H330" s="572"/>
      <c r="I330" s="572"/>
      <c r="J330" s="572"/>
      <c r="K330" s="572"/>
      <c r="L330" s="572"/>
      <c r="M330" s="572"/>
      <c r="N330" s="572"/>
      <c r="O330" s="577"/>
      <c r="P330" s="573" t="s">
        <v>72</v>
      </c>
      <c r="Q330" s="574"/>
      <c r="R330" s="574"/>
      <c r="S330" s="574"/>
      <c r="T330" s="574"/>
      <c r="U330" s="574"/>
      <c r="V330" s="575"/>
      <c r="W330" s="37" t="s">
        <v>73</v>
      </c>
      <c r="X330" s="569">
        <f>IFERROR(X327/H327,"0")+IFERROR(X328/H328,"0")+IFERROR(X329/H329,"0")</f>
        <v>40</v>
      </c>
      <c r="Y330" s="569">
        <f>IFERROR(Y327/H327,"0")+IFERROR(Y328/H328,"0")+IFERROR(Y329/H329,"0")</f>
        <v>40</v>
      </c>
      <c r="Z330" s="569">
        <f>IFERROR(IF(Z327="",0,Z327),"0")+IFERROR(IF(Z328="",0,Z328),"0")+IFERROR(IF(Z329="",0,Z329),"0")</f>
        <v>0.18960000000000002</v>
      </c>
      <c r="AA330" s="570"/>
      <c r="AB330" s="570"/>
      <c r="AC330" s="570"/>
    </row>
    <row r="331" spans="1:68" x14ac:dyDescent="0.2">
      <c r="A331" s="572"/>
      <c r="B331" s="572"/>
      <c r="C331" s="572"/>
      <c r="D331" s="572"/>
      <c r="E331" s="572"/>
      <c r="F331" s="572"/>
      <c r="G331" s="572"/>
      <c r="H331" s="572"/>
      <c r="I331" s="572"/>
      <c r="J331" s="572"/>
      <c r="K331" s="572"/>
      <c r="L331" s="572"/>
      <c r="M331" s="572"/>
      <c r="N331" s="572"/>
      <c r="O331" s="577"/>
      <c r="P331" s="573" t="s">
        <v>72</v>
      </c>
      <c r="Q331" s="574"/>
      <c r="R331" s="574"/>
      <c r="S331" s="574"/>
      <c r="T331" s="574"/>
      <c r="U331" s="574"/>
      <c r="V331" s="575"/>
      <c r="W331" s="37" t="s">
        <v>70</v>
      </c>
      <c r="X331" s="569">
        <f>IFERROR(SUM(X327:X329),"0")</f>
        <v>80</v>
      </c>
      <c r="Y331" s="569">
        <f>IFERROR(SUM(Y327:Y329),"0")</f>
        <v>80</v>
      </c>
      <c r="Z331" s="37"/>
      <c r="AA331" s="570"/>
      <c r="AB331" s="570"/>
      <c r="AC331" s="570"/>
    </row>
    <row r="332" spans="1:68" ht="16.5" hidden="1" customHeight="1" x14ac:dyDescent="0.25">
      <c r="A332" s="581" t="s">
        <v>535</v>
      </c>
      <c r="B332" s="572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2"/>
      <c r="O332" s="572"/>
      <c r="P332" s="572"/>
      <c r="Q332" s="572"/>
      <c r="R332" s="572"/>
      <c r="S332" s="572"/>
      <c r="T332" s="572"/>
      <c r="U332" s="572"/>
      <c r="V332" s="572"/>
      <c r="W332" s="572"/>
      <c r="X332" s="572"/>
      <c r="Y332" s="572"/>
      <c r="Z332" s="572"/>
      <c r="AA332" s="562"/>
      <c r="AB332" s="562"/>
      <c r="AC332" s="562"/>
    </row>
    <row r="333" spans="1:68" ht="14.25" hidden="1" customHeight="1" x14ac:dyDescent="0.25">
      <c r="A333" s="571" t="s">
        <v>74</v>
      </c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2"/>
      <c r="P333" s="572"/>
      <c r="Q333" s="572"/>
      <c r="R333" s="572"/>
      <c r="S333" s="572"/>
      <c r="T333" s="572"/>
      <c r="U333" s="572"/>
      <c r="V333" s="572"/>
      <c r="W333" s="572"/>
      <c r="X333" s="572"/>
      <c r="Y333" s="572"/>
      <c r="Z333" s="572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82">
        <v>4607091387919</v>
      </c>
      <c r="E334" s="583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9"/>
      <c r="R334" s="579"/>
      <c r="S334" s="579"/>
      <c r="T334" s="580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82">
        <v>4680115883604</v>
      </c>
      <c r="E335" s="583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9"/>
      <c r="R335" s="579"/>
      <c r="S335" s="579"/>
      <c r="T335" s="580"/>
      <c r="U335" s="34"/>
      <c r="V335" s="34"/>
      <c r="W335" s="35" t="s">
        <v>70</v>
      </c>
      <c r="X335" s="567">
        <v>385</v>
      </c>
      <c r="Y335" s="568">
        <f>IFERROR(IF(X335="",0,CEILING((X335/$H335),1)*$H335),"")</f>
        <v>386.40000000000003</v>
      </c>
      <c r="Z335" s="36">
        <f>IFERROR(IF(Y335=0,"",ROUNDUP(Y335/H335,0)*0.00651),"")</f>
        <v>1.19784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431.2</v>
      </c>
      <c r="BN335" s="64">
        <f>IFERROR(Y335*I335/H335,"0")</f>
        <v>432.76799999999997</v>
      </c>
      <c r="BO335" s="64">
        <f>IFERROR(1/J335*(X335/H335),"0")</f>
        <v>1.0073260073260073</v>
      </c>
      <c r="BP335" s="64">
        <f>IFERROR(1/J335*(Y335/H335),"0")</f>
        <v>1.0109890109890112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82">
        <v>4680115883567</v>
      </c>
      <c r="E336" s="583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9"/>
      <c r="R336" s="579"/>
      <c r="S336" s="579"/>
      <c r="T336" s="580"/>
      <c r="U336" s="34"/>
      <c r="V336" s="34"/>
      <c r="W336" s="35" t="s">
        <v>70</v>
      </c>
      <c r="X336" s="567">
        <v>175</v>
      </c>
      <c r="Y336" s="568">
        <f>IFERROR(IF(X336="",0,CEILING((X336/$H336),1)*$H336),"")</f>
        <v>176.4</v>
      </c>
      <c r="Z336" s="36">
        <f>IFERROR(IF(Y336=0,"",ROUNDUP(Y336/H336,0)*0.00651),"")</f>
        <v>0.54683999999999999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195</v>
      </c>
      <c r="BN336" s="64">
        <f>IFERROR(Y336*I336/H336,"0")</f>
        <v>196.56</v>
      </c>
      <c r="BO336" s="64">
        <f>IFERROR(1/J336*(X336/H336),"0")</f>
        <v>0.45787545787545786</v>
      </c>
      <c r="BP336" s="64">
        <f>IFERROR(1/J336*(Y336/H336),"0")</f>
        <v>0.46153846153846156</v>
      </c>
    </row>
    <row r="337" spans="1:68" x14ac:dyDescent="0.2">
      <c r="A337" s="576"/>
      <c r="B337" s="572"/>
      <c r="C337" s="572"/>
      <c r="D337" s="572"/>
      <c r="E337" s="572"/>
      <c r="F337" s="572"/>
      <c r="G337" s="572"/>
      <c r="H337" s="572"/>
      <c r="I337" s="572"/>
      <c r="J337" s="572"/>
      <c r="K337" s="572"/>
      <c r="L337" s="572"/>
      <c r="M337" s="572"/>
      <c r="N337" s="572"/>
      <c r="O337" s="577"/>
      <c r="P337" s="573" t="s">
        <v>72</v>
      </c>
      <c r="Q337" s="574"/>
      <c r="R337" s="574"/>
      <c r="S337" s="574"/>
      <c r="T337" s="574"/>
      <c r="U337" s="574"/>
      <c r="V337" s="575"/>
      <c r="W337" s="37" t="s">
        <v>73</v>
      </c>
      <c r="X337" s="569">
        <f>IFERROR(X334/H334,"0")+IFERROR(X335/H335,"0")+IFERROR(X336/H336,"0")</f>
        <v>266.66666666666663</v>
      </c>
      <c r="Y337" s="569">
        <f>IFERROR(Y334/H334,"0")+IFERROR(Y335/H335,"0")+IFERROR(Y336/H336,"0")</f>
        <v>268</v>
      </c>
      <c r="Z337" s="569">
        <f>IFERROR(IF(Z334="",0,Z334),"0")+IFERROR(IF(Z335="",0,Z335),"0")+IFERROR(IF(Z336="",0,Z336),"0")</f>
        <v>1.74468</v>
      </c>
      <c r="AA337" s="570"/>
      <c r="AB337" s="570"/>
      <c r="AC337" s="570"/>
    </row>
    <row r="338" spans="1:68" x14ac:dyDescent="0.2">
      <c r="A338" s="572"/>
      <c r="B338" s="572"/>
      <c r="C338" s="572"/>
      <c r="D338" s="572"/>
      <c r="E338" s="572"/>
      <c r="F338" s="572"/>
      <c r="G338" s="572"/>
      <c r="H338" s="572"/>
      <c r="I338" s="572"/>
      <c r="J338" s="572"/>
      <c r="K338" s="572"/>
      <c r="L338" s="572"/>
      <c r="M338" s="572"/>
      <c r="N338" s="572"/>
      <c r="O338" s="577"/>
      <c r="P338" s="573" t="s">
        <v>72</v>
      </c>
      <c r="Q338" s="574"/>
      <c r="R338" s="574"/>
      <c r="S338" s="574"/>
      <c r="T338" s="574"/>
      <c r="U338" s="574"/>
      <c r="V338" s="575"/>
      <c r="W338" s="37" t="s">
        <v>70</v>
      </c>
      <c r="X338" s="569">
        <f>IFERROR(SUM(X334:X336),"0")</f>
        <v>560</v>
      </c>
      <c r="Y338" s="569">
        <f>IFERROR(SUM(Y334:Y336),"0")</f>
        <v>562.80000000000007</v>
      </c>
      <c r="Z338" s="37"/>
      <c r="AA338" s="570"/>
      <c r="AB338" s="570"/>
      <c r="AC338" s="570"/>
    </row>
    <row r="339" spans="1:68" ht="27.75" hidden="1" customHeight="1" x14ac:dyDescent="0.2">
      <c r="A339" s="637" t="s">
        <v>545</v>
      </c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8"/>
      <c r="P339" s="638"/>
      <c r="Q339" s="638"/>
      <c r="R339" s="638"/>
      <c r="S339" s="638"/>
      <c r="T339" s="638"/>
      <c r="U339" s="638"/>
      <c r="V339" s="638"/>
      <c r="W339" s="638"/>
      <c r="X339" s="638"/>
      <c r="Y339" s="638"/>
      <c r="Z339" s="638"/>
      <c r="AA339" s="48"/>
      <c r="AB339" s="48"/>
      <c r="AC339" s="48"/>
    </row>
    <row r="340" spans="1:68" ht="16.5" hidden="1" customHeight="1" x14ac:dyDescent="0.25">
      <c r="A340" s="581" t="s">
        <v>546</v>
      </c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72"/>
      <c r="P340" s="572"/>
      <c r="Q340" s="572"/>
      <c r="R340" s="572"/>
      <c r="S340" s="572"/>
      <c r="T340" s="572"/>
      <c r="U340" s="572"/>
      <c r="V340" s="572"/>
      <c r="W340" s="572"/>
      <c r="X340" s="572"/>
      <c r="Y340" s="572"/>
      <c r="Z340" s="572"/>
      <c r="AA340" s="562"/>
      <c r="AB340" s="562"/>
      <c r="AC340" s="562"/>
    </row>
    <row r="341" spans="1:68" ht="14.25" hidden="1" customHeight="1" x14ac:dyDescent="0.25">
      <c r="A341" s="571" t="s">
        <v>103</v>
      </c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2"/>
      <c r="P341" s="572"/>
      <c r="Q341" s="572"/>
      <c r="R341" s="572"/>
      <c r="S341" s="572"/>
      <c r="T341" s="572"/>
      <c r="U341" s="572"/>
      <c r="V341" s="572"/>
      <c r="W341" s="572"/>
      <c r="X341" s="572"/>
      <c r="Y341" s="572"/>
      <c r="Z341" s="57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82">
        <v>4680115884847</v>
      </c>
      <c r="E342" s="583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9"/>
      <c r="R342" s="579"/>
      <c r="S342" s="579"/>
      <c r="T342" s="580"/>
      <c r="U342" s="34"/>
      <c r="V342" s="34"/>
      <c r="W342" s="35" t="s">
        <v>70</v>
      </c>
      <c r="X342" s="567">
        <v>250</v>
      </c>
      <c r="Y342" s="568">
        <f t="shared" ref="Y342:Y348" si="58">IFERROR(IF(X342="",0,CEILING((X342/$H342),1)*$H342),"")</f>
        <v>255</v>
      </c>
      <c r="Z342" s="36">
        <f>IFERROR(IF(Y342=0,"",ROUNDUP(Y342/H342,0)*0.02175),"")</f>
        <v>0.36974999999999997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258</v>
      </c>
      <c r="BN342" s="64">
        <f t="shared" ref="BN342:BN348" si="60">IFERROR(Y342*I342/H342,"0")</f>
        <v>263.16000000000003</v>
      </c>
      <c r="BO342" s="64">
        <f t="shared" ref="BO342:BO348" si="61">IFERROR(1/J342*(X342/H342),"0")</f>
        <v>0.34722222222222221</v>
      </c>
      <c r="BP342" s="64">
        <f t="shared" ref="BP342:BP348" si="62">IFERROR(1/J342*(Y342/H342),"0")</f>
        <v>0.35416666666666663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82">
        <v>4680115884854</v>
      </c>
      <c r="E343" s="583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9"/>
      <c r="R343" s="579"/>
      <c r="S343" s="579"/>
      <c r="T343" s="580"/>
      <c r="U343" s="34"/>
      <c r="V343" s="34"/>
      <c r="W343" s="35" t="s">
        <v>70</v>
      </c>
      <c r="X343" s="567">
        <v>450</v>
      </c>
      <c r="Y343" s="568">
        <f t="shared" si="58"/>
        <v>450</v>
      </c>
      <c r="Z343" s="36">
        <f>IFERROR(IF(Y343=0,"",ROUNDUP(Y343/H343,0)*0.02175),"")</f>
        <v>0.65249999999999997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464.4</v>
      </c>
      <c r="BN343" s="64">
        <f t="shared" si="60"/>
        <v>464.4</v>
      </c>
      <c r="BO343" s="64">
        <f t="shared" si="61"/>
        <v>0.625</v>
      </c>
      <c r="BP343" s="64">
        <f t="shared" si="62"/>
        <v>0.625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82">
        <v>4607091383997</v>
      </c>
      <c r="E344" s="583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9"/>
      <c r="R344" s="579"/>
      <c r="S344" s="579"/>
      <c r="T344" s="580"/>
      <c r="U344" s="34"/>
      <c r="V344" s="34"/>
      <c r="W344" s="35" t="s">
        <v>70</v>
      </c>
      <c r="X344" s="567">
        <v>2028</v>
      </c>
      <c r="Y344" s="568">
        <f t="shared" si="58"/>
        <v>2040</v>
      </c>
      <c r="Z344" s="36">
        <f>IFERROR(IF(Y344=0,"",ROUNDUP(Y344/H344,0)*0.02175),"")</f>
        <v>2.9579999999999997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2092.8960000000002</v>
      </c>
      <c r="BN344" s="64">
        <f t="shared" si="60"/>
        <v>2105.2800000000002</v>
      </c>
      <c r="BO344" s="64">
        <f t="shared" si="61"/>
        <v>2.8166666666666664</v>
      </c>
      <c r="BP344" s="64">
        <f t="shared" si="62"/>
        <v>2.833333333333333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82">
        <v>4680115884830</v>
      </c>
      <c r="E345" s="583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9"/>
      <c r="R345" s="579"/>
      <c r="S345" s="579"/>
      <c r="T345" s="580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82">
        <v>4680115882638</v>
      </c>
      <c r="E346" s="583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9"/>
      <c r="R346" s="579"/>
      <c r="S346" s="579"/>
      <c r="T346" s="580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82">
        <v>4680115884922</v>
      </c>
      <c r="E347" s="583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9"/>
      <c r="R347" s="579"/>
      <c r="S347" s="579"/>
      <c r="T347" s="580"/>
      <c r="U347" s="34"/>
      <c r="V347" s="34"/>
      <c r="W347" s="35" t="s">
        <v>70</v>
      </c>
      <c r="X347" s="567">
        <v>70</v>
      </c>
      <c r="Y347" s="568">
        <f t="shared" si="58"/>
        <v>70</v>
      </c>
      <c r="Z347" s="36">
        <f>IFERROR(IF(Y347=0,"",ROUNDUP(Y347/H347,0)*0.00902),"")</f>
        <v>0.12628</v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72.94</v>
      </c>
      <c r="BN347" s="64">
        <f t="shared" si="60"/>
        <v>72.94</v>
      </c>
      <c r="BO347" s="64">
        <f t="shared" si="61"/>
        <v>0.10606060606060606</v>
      </c>
      <c r="BP347" s="64">
        <f t="shared" si="62"/>
        <v>0.10606060606060606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82">
        <v>4680115884861</v>
      </c>
      <c r="E348" s="583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9"/>
      <c r="R348" s="579"/>
      <c r="S348" s="579"/>
      <c r="T348" s="580"/>
      <c r="U348" s="34"/>
      <c r="V348" s="34"/>
      <c r="W348" s="35" t="s">
        <v>70</v>
      </c>
      <c r="X348" s="567">
        <v>150</v>
      </c>
      <c r="Y348" s="568">
        <f t="shared" si="58"/>
        <v>150</v>
      </c>
      <c r="Z348" s="36">
        <f>IFERROR(IF(Y348=0,"",ROUNDUP(Y348/H348,0)*0.00902),"")</f>
        <v>0.27060000000000001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156.30000000000001</v>
      </c>
      <c r="BN348" s="64">
        <f t="shared" si="60"/>
        <v>156.30000000000001</v>
      </c>
      <c r="BO348" s="64">
        <f t="shared" si="61"/>
        <v>0.22727272727272729</v>
      </c>
      <c r="BP348" s="64">
        <f t="shared" si="62"/>
        <v>0.22727272727272729</v>
      </c>
    </row>
    <row r="349" spans="1:68" x14ac:dyDescent="0.2">
      <c r="A349" s="576"/>
      <c r="B349" s="572"/>
      <c r="C349" s="572"/>
      <c r="D349" s="572"/>
      <c r="E349" s="572"/>
      <c r="F349" s="572"/>
      <c r="G349" s="572"/>
      <c r="H349" s="572"/>
      <c r="I349" s="572"/>
      <c r="J349" s="572"/>
      <c r="K349" s="572"/>
      <c r="L349" s="572"/>
      <c r="M349" s="572"/>
      <c r="N349" s="572"/>
      <c r="O349" s="577"/>
      <c r="P349" s="573" t="s">
        <v>72</v>
      </c>
      <c r="Q349" s="574"/>
      <c r="R349" s="574"/>
      <c r="S349" s="574"/>
      <c r="T349" s="574"/>
      <c r="U349" s="574"/>
      <c r="V349" s="57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225.86666666666667</v>
      </c>
      <c r="Y349" s="569">
        <f>IFERROR(Y342/H342,"0")+IFERROR(Y343/H343,"0")+IFERROR(Y344/H344,"0")+IFERROR(Y345/H345,"0")+IFERROR(Y346/H346,"0")+IFERROR(Y347/H347,"0")+IFERROR(Y348/H348,"0")</f>
        <v>227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4.3771300000000002</v>
      </c>
      <c r="AA349" s="570"/>
      <c r="AB349" s="570"/>
      <c r="AC349" s="570"/>
    </row>
    <row r="350" spans="1:68" x14ac:dyDescent="0.2">
      <c r="A350" s="572"/>
      <c r="B350" s="572"/>
      <c r="C350" s="572"/>
      <c r="D350" s="572"/>
      <c r="E350" s="572"/>
      <c r="F350" s="572"/>
      <c r="G350" s="572"/>
      <c r="H350" s="572"/>
      <c r="I350" s="572"/>
      <c r="J350" s="572"/>
      <c r="K350" s="572"/>
      <c r="L350" s="572"/>
      <c r="M350" s="572"/>
      <c r="N350" s="572"/>
      <c r="O350" s="577"/>
      <c r="P350" s="573" t="s">
        <v>72</v>
      </c>
      <c r="Q350" s="574"/>
      <c r="R350" s="574"/>
      <c r="S350" s="574"/>
      <c r="T350" s="574"/>
      <c r="U350" s="574"/>
      <c r="V350" s="575"/>
      <c r="W350" s="37" t="s">
        <v>70</v>
      </c>
      <c r="X350" s="569">
        <f>IFERROR(SUM(X342:X348),"0")</f>
        <v>2948</v>
      </c>
      <c r="Y350" s="569">
        <f>IFERROR(SUM(Y342:Y348),"0")</f>
        <v>2965</v>
      </c>
      <c r="Z350" s="37"/>
      <c r="AA350" s="570"/>
      <c r="AB350" s="570"/>
      <c r="AC350" s="570"/>
    </row>
    <row r="351" spans="1:68" ht="14.25" hidden="1" customHeight="1" x14ac:dyDescent="0.25">
      <c r="A351" s="571" t="s">
        <v>139</v>
      </c>
      <c r="B351" s="572"/>
      <c r="C351" s="572"/>
      <c r="D351" s="572"/>
      <c r="E351" s="572"/>
      <c r="F351" s="572"/>
      <c r="G351" s="572"/>
      <c r="H351" s="572"/>
      <c r="I351" s="572"/>
      <c r="J351" s="572"/>
      <c r="K351" s="572"/>
      <c r="L351" s="572"/>
      <c r="M351" s="572"/>
      <c r="N351" s="572"/>
      <c r="O351" s="572"/>
      <c r="P351" s="572"/>
      <c r="Q351" s="572"/>
      <c r="R351" s="572"/>
      <c r="S351" s="572"/>
      <c r="T351" s="572"/>
      <c r="U351" s="572"/>
      <c r="V351" s="572"/>
      <c r="W351" s="572"/>
      <c r="X351" s="572"/>
      <c r="Y351" s="572"/>
      <c r="Z351" s="57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82">
        <v>4607091383980</v>
      </c>
      <c r="E352" s="583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9"/>
      <c r="R352" s="579"/>
      <c r="S352" s="579"/>
      <c r="T352" s="580"/>
      <c r="U352" s="34"/>
      <c r="V352" s="34"/>
      <c r="W352" s="35" t="s">
        <v>70</v>
      </c>
      <c r="X352" s="567">
        <v>1700</v>
      </c>
      <c r="Y352" s="568">
        <f>IFERROR(IF(X352="",0,CEILING((X352/$H352),1)*$H352),"")</f>
        <v>1710</v>
      </c>
      <c r="Z352" s="36">
        <f>IFERROR(IF(Y352=0,"",ROUNDUP(Y352/H352,0)*0.02175),"")</f>
        <v>2.4794999999999998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1754.4</v>
      </c>
      <c r="BN352" s="64">
        <f>IFERROR(Y352*I352/H352,"0")</f>
        <v>1764.72</v>
      </c>
      <c r="BO352" s="64">
        <f>IFERROR(1/J352*(X352/H352),"0")</f>
        <v>2.3611111111111107</v>
      </c>
      <c r="BP352" s="64">
        <f>IFERROR(1/J352*(Y352/H352),"0")</f>
        <v>2.375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82">
        <v>4607091384178</v>
      </c>
      <c r="E353" s="583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9"/>
      <c r="R353" s="579"/>
      <c r="S353" s="579"/>
      <c r="T353" s="580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6"/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7"/>
      <c r="P354" s="573" t="s">
        <v>72</v>
      </c>
      <c r="Q354" s="574"/>
      <c r="R354" s="574"/>
      <c r="S354" s="574"/>
      <c r="T354" s="574"/>
      <c r="U354" s="574"/>
      <c r="V354" s="575"/>
      <c r="W354" s="37" t="s">
        <v>73</v>
      </c>
      <c r="X354" s="569">
        <f>IFERROR(X352/H352,"0")+IFERROR(X353/H353,"0")</f>
        <v>113.33333333333333</v>
      </c>
      <c r="Y354" s="569">
        <f>IFERROR(Y352/H352,"0")+IFERROR(Y353/H353,"0")</f>
        <v>114</v>
      </c>
      <c r="Z354" s="569">
        <f>IFERROR(IF(Z352="",0,Z352),"0")+IFERROR(IF(Z353="",0,Z353),"0")</f>
        <v>2.4794999999999998</v>
      </c>
      <c r="AA354" s="570"/>
      <c r="AB354" s="570"/>
      <c r="AC354" s="570"/>
    </row>
    <row r="355" spans="1:68" x14ac:dyDescent="0.2">
      <c r="A355" s="572"/>
      <c r="B355" s="572"/>
      <c r="C355" s="572"/>
      <c r="D355" s="572"/>
      <c r="E355" s="572"/>
      <c r="F355" s="572"/>
      <c r="G355" s="572"/>
      <c r="H355" s="572"/>
      <c r="I355" s="572"/>
      <c r="J355" s="572"/>
      <c r="K355" s="572"/>
      <c r="L355" s="572"/>
      <c r="M355" s="572"/>
      <c r="N355" s="572"/>
      <c r="O355" s="577"/>
      <c r="P355" s="573" t="s">
        <v>72</v>
      </c>
      <c r="Q355" s="574"/>
      <c r="R355" s="574"/>
      <c r="S355" s="574"/>
      <c r="T355" s="574"/>
      <c r="U355" s="574"/>
      <c r="V355" s="575"/>
      <c r="W355" s="37" t="s">
        <v>70</v>
      </c>
      <c r="X355" s="569">
        <f>IFERROR(SUM(X352:X353),"0")</f>
        <v>1700</v>
      </c>
      <c r="Y355" s="569">
        <f>IFERROR(SUM(Y352:Y353),"0")</f>
        <v>1710</v>
      </c>
      <c r="Z355" s="37"/>
      <c r="AA355" s="570"/>
      <c r="AB355" s="570"/>
      <c r="AC355" s="570"/>
    </row>
    <row r="356" spans="1:68" ht="14.25" hidden="1" customHeight="1" x14ac:dyDescent="0.25">
      <c r="A356" s="571" t="s">
        <v>74</v>
      </c>
      <c r="B356" s="572"/>
      <c r="C356" s="572"/>
      <c r="D356" s="572"/>
      <c r="E356" s="572"/>
      <c r="F356" s="572"/>
      <c r="G356" s="572"/>
      <c r="H356" s="572"/>
      <c r="I356" s="572"/>
      <c r="J356" s="572"/>
      <c r="K356" s="572"/>
      <c r="L356" s="572"/>
      <c r="M356" s="572"/>
      <c r="N356" s="572"/>
      <c r="O356" s="572"/>
      <c r="P356" s="572"/>
      <c r="Q356" s="572"/>
      <c r="R356" s="572"/>
      <c r="S356" s="572"/>
      <c r="T356" s="572"/>
      <c r="U356" s="572"/>
      <c r="V356" s="572"/>
      <c r="W356" s="572"/>
      <c r="X356" s="572"/>
      <c r="Y356" s="572"/>
      <c r="Z356" s="572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82">
        <v>4607091383928</v>
      </c>
      <c r="E357" s="583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9"/>
      <c r="R357" s="579"/>
      <c r="S357" s="579"/>
      <c r="T357" s="580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82">
        <v>4607091384260</v>
      </c>
      <c r="E358" s="583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9"/>
      <c r="R358" s="579"/>
      <c r="S358" s="579"/>
      <c r="T358" s="580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6"/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7"/>
      <c r="P359" s="573" t="s">
        <v>72</v>
      </c>
      <c r="Q359" s="574"/>
      <c r="R359" s="574"/>
      <c r="S359" s="574"/>
      <c r="T359" s="574"/>
      <c r="U359" s="574"/>
      <c r="V359" s="57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72"/>
      <c r="B360" s="572"/>
      <c r="C360" s="572"/>
      <c r="D360" s="572"/>
      <c r="E360" s="572"/>
      <c r="F360" s="572"/>
      <c r="G360" s="572"/>
      <c r="H360" s="572"/>
      <c r="I360" s="572"/>
      <c r="J360" s="572"/>
      <c r="K360" s="572"/>
      <c r="L360" s="572"/>
      <c r="M360" s="572"/>
      <c r="N360" s="572"/>
      <c r="O360" s="577"/>
      <c r="P360" s="573" t="s">
        <v>72</v>
      </c>
      <c r="Q360" s="574"/>
      <c r="R360" s="574"/>
      <c r="S360" s="574"/>
      <c r="T360" s="574"/>
      <c r="U360" s="574"/>
      <c r="V360" s="57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1" t="s">
        <v>174</v>
      </c>
      <c r="B361" s="572"/>
      <c r="C361" s="572"/>
      <c r="D361" s="572"/>
      <c r="E361" s="572"/>
      <c r="F361" s="572"/>
      <c r="G361" s="572"/>
      <c r="H361" s="572"/>
      <c r="I361" s="572"/>
      <c r="J361" s="572"/>
      <c r="K361" s="572"/>
      <c r="L361" s="572"/>
      <c r="M361" s="572"/>
      <c r="N361" s="572"/>
      <c r="O361" s="572"/>
      <c r="P361" s="572"/>
      <c r="Q361" s="572"/>
      <c r="R361" s="572"/>
      <c r="S361" s="572"/>
      <c r="T361" s="572"/>
      <c r="U361" s="572"/>
      <c r="V361" s="572"/>
      <c r="W361" s="572"/>
      <c r="X361" s="572"/>
      <c r="Y361" s="572"/>
      <c r="Z361" s="572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82">
        <v>4607091384673</v>
      </c>
      <c r="E362" s="583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9"/>
      <c r="R362" s="579"/>
      <c r="S362" s="579"/>
      <c r="T362" s="580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6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77"/>
      <c r="P363" s="573" t="s">
        <v>72</v>
      </c>
      <c r="Q363" s="574"/>
      <c r="R363" s="574"/>
      <c r="S363" s="574"/>
      <c r="T363" s="574"/>
      <c r="U363" s="574"/>
      <c r="V363" s="57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72"/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7"/>
      <c r="P364" s="573" t="s">
        <v>72</v>
      </c>
      <c r="Q364" s="574"/>
      <c r="R364" s="574"/>
      <c r="S364" s="574"/>
      <c r="T364" s="574"/>
      <c r="U364" s="574"/>
      <c r="V364" s="57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1" t="s">
        <v>580</v>
      </c>
      <c r="B365" s="572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2"/>
      <c r="O365" s="572"/>
      <c r="P365" s="572"/>
      <c r="Q365" s="572"/>
      <c r="R365" s="572"/>
      <c r="S365" s="572"/>
      <c r="T365" s="572"/>
      <c r="U365" s="572"/>
      <c r="V365" s="572"/>
      <c r="W365" s="572"/>
      <c r="X365" s="572"/>
      <c r="Y365" s="572"/>
      <c r="Z365" s="572"/>
      <c r="AA365" s="562"/>
      <c r="AB365" s="562"/>
      <c r="AC365" s="562"/>
    </row>
    <row r="366" spans="1:68" ht="14.25" hidden="1" customHeight="1" x14ac:dyDescent="0.25">
      <c r="A366" s="571" t="s">
        <v>103</v>
      </c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2"/>
      <c r="P366" s="572"/>
      <c r="Q366" s="572"/>
      <c r="R366" s="572"/>
      <c r="S366" s="572"/>
      <c r="T366" s="572"/>
      <c r="U366" s="572"/>
      <c r="V366" s="572"/>
      <c r="W366" s="572"/>
      <c r="X366" s="572"/>
      <c r="Y366" s="572"/>
      <c r="Z366" s="572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82">
        <v>4680115881907</v>
      </c>
      <c r="E367" s="583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9"/>
      <c r="R367" s="579"/>
      <c r="S367" s="579"/>
      <c r="T367" s="580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82">
        <v>4680115884892</v>
      </c>
      <c r="E368" s="583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9"/>
      <c r="R368" s="579"/>
      <c r="S368" s="579"/>
      <c r="T368" s="580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82">
        <v>4680115884885</v>
      </c>
      <c r="E369" s="583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9"/>
      <c r="R369" s="579"/>
      <c r="S369" s="579"/>
      <c r="T369" s="580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82">
        <v>4680115884908</v>
      </c>
      <c r="E370" s="583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9"/>
      <c r="R370" s="579"/>
      <c r="S370" s="579"/>
      <c r="T370" s="580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76"/>
      <c r="B371" s="572"/>
      <c r="C371" s="572"/>
      <c r="D371" s="572"/>
      <c r="E371" s="572"/>
      <c r="F371" s="572"/>
      <c r="G371" s="572"/>
      <c r="H371" s="572"/>
      <c r="I371" s="572"/>
      <c r="J371" s="572"/>
      <c r="K371" s="572"/>
      <c r="L371" s="572"/>
      <c r="M371" s="572"/>
      <c r="N371" s="572"/>
      <c r="O371" s="577"/>
      <c r="P371" s="573" t="s">
        <v>72</v>
      </c>
      <c r="Q371" s="574"/>
      <c r="R371" s="574"/>
      <c r="S371" s="574"/>
      <c r="T371" s="574"/>
      <c r="U371" s="574"/>
      <c r="V371" s="57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72"/>
      <c r="B372" s="572"/>
      <c r="C372" s="572"/>
      <c r="D372" s="572"/>
      <c r="E372" s="572"/>
      <c r="F372" s="572"/>
      <c r="G372" s="572"/>
      <c r="H372" s="572"/>
      <c r="I372" s="572"/>
      <c r="J372" s="572"/>
      <c r="K372" s="572"/>
      <c r="L372" s="572"/>
      <c r="M372" s="572"/>
      <c r="N372" s="572"/>
      <c r="O372" s="577"/>
      <c r="P372" s="573" t="s">
        <v>72</v>
      </c>
      <c r="Q372" s="574"/>
      <c r="R372" s="574"/>
      <c r="S372" s="574"/>
      <c r="T372" s="574"/>
      <c r="U372" s="574"/>
      <c r="V372" s="57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1" t="s">
        <v>64</v>
      </c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72"/>
      <c r="P373" s="572"/>
      <c r="Q373" s="572"/>
      <c r="R373" s="572"/>
      <c r="S373" s="572"/>
      <c r="T373" s="572"/>
      <c r="U373" s="572"/>
      <c r="V373" s="572"/>
      <c r="W373" s="572"/>
      <c r="X373" s="572"/>
      <c r="Y373" s="572"/>
      <c r="Z373" s="572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82">
        <v>4607091384802</v>
      </c>
      <c r="E374" s="583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9"/>
      <c r="R374" s="579"/>
      <c r="S374" s="579"/>
      <c r="T374" s="580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76"/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7"/>
      <c r="P375" s="573" t="s">
        <v>72</v>
      </c>
      <c r="Q375" s="574"/>
      <c r="R375" s="574"/>
      <c r="S375" s="574"/>
      <c r="T375" s="574"/>
      <c r="U375" s="574"/>
      <c r="V375" s="57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72"/>
      <c r="B376" s="572"/>
      <c r="C376" s="572"/>
      <c r="D376" s="572"/>
      <c r="E376" s="572"/>
      <c r="F376" s="572"/>
      <c r="G376" s="572"/>
      <c r="H376" s="572"/>
      <c r="I376" s="572"/>
      <c r="J376" s="572"/>
      <c r="K376" s="572"/>
      <c r="L376" s="572"/>
      <c r="M376" s="572"/>
      <c r="N376" s="572"/>
      <c r="O376" s="577"/>
      <c r="P376" s="573" t="s">
        <v>72</v>
      </c>
      <c r="Q376" s="574"/>
      <c r="R376" s="574"/>
      <c r="S376" s="574"/>
      <c r="T376" s="574"/>
      <c r="U376" s="574"/>
      <c r="V376" s="57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1" t="s">
        <v>74</v>
      </c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72"/>
      <c r="P377" s="572"/>
      <c r="Q377" s="572"/>
      <c r="R377" s="572"/>
      <c r="S377" s="572"/>
      <c r="T377" s="572"/>
      <c r="U377" s="572"/>
      <c r="V377" s="572"/>
      <c r="W377" s="572"/>
      <c r="X377" s="572"/>
      <c r="Y377" s="572"/>
      <c r="Z377" s="572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82">
        <v>4607091384246</v>
      </c>
      <c r="E378" s="583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9"/>
      <c r="R378" s="579"/>
      <c r="S378" s="579"/>
      <c r="T378" s="580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82">
        <v>4607091384253</v>
      </c>
      <c r="E379" s="583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9"/>
      <c r="R379" s="579"/>
      <c r="S379" s="579"/>
      <c r="T379" s="580"/>
      <c r="U379" s="34"/>
      <c r="V379" s="34"/>
      <c r="W379" s="35" t="s">
        <v>70</v>
      </c>
      <c r="X379" s="567">
        <v>180</v>
      </c>
      <c r="Y379" s="568">
        <f>IFERROR(IF(X379="",0,CEILING((X379/$H379),1)*$H379),"")</f>
        <v>180</v>
      </c>
      <c r="Z379" s="36">
        <f>IFERROR(IF(Y379=0,"",ROUNDUP(Y379/H379,0)*0.00651),"")</f>
        <v>0.48825000000000002</v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199.8</v>
      </c>
      <c r="BN379" s="64">
        <f>IFERROR(Y379*I379/H379,"0")</f>
        <v>199.8</v>
      </c>
      <c r="BO379" s="64">
        <f>IFERROR(1/J379*(X379/H379),"0")</f>
        <v>0.41208791208791212</v>
      </c>
      <c r="BP379" s="64">
        <f>IFERROR(1/J379*(Y379/H379),"0")</f>
        <v>0.41208791208791212</v>
      </c>
    </row>
    <row r="380" spans="1:68" x14ac:dyDescent="0.2">
      <c r="A380" s="576"/>
      <c r="B380" s="572"/>
      <c r="C380" s="572"/>
      <c r="D380" s="572"/>
      <c r="E380" s="572"/>
      <c r="F380" s="572"/>
      <c r="G380" s="572"/>
      <c r="H380" s="572"/>
      <c r="I380" s="572"/>
      <c r="J380" s="572"/>
      <c r="K380" s="572"/>
      <c r="L380" s="572"/>
      <c r="M380" s="572"/>
      <c r="N380" s="572"/>
      <c r="O380" s="577"/>
      <c r="P380" s="573" t="s">
        <v>72</v>
      </c>
      <c r="Q380" s="574"/>
      <c r="R380" s="574"/>
      <c r="S380" s="574"/>
      <c r="T380" s="574"/>
      <c r="U380" s="574"/>
      <c r="V380" s="575"/>
      <c r="W380" s="37" t="s">
        <v>73</v>
      </c>
      <c r="X380" s="569">
        <f>IFERROR(X378/H378,"0")+IFERROR(X379/H379,"0")</f>
        <v>75</v>
      </c>
      <c r="Y380" s="569">
        <f>IFERROR(Y378/H378,"0")+IFERROR(Y379/H379,"0")</f>
        <v>75</v>
      </c>
      <c r="Z380" s="569">
        <f>IFERROR(IF(Z378="",0,Z378),"0")+IFERROR(IF(Z379="",0,Z379),"0")</f>
        <v>0.48825000000000002</v>
      </c>
      <c r="AA380" s="570"/>
      <c r="AB380" s="570"/>
      <c r="AC380" s="570"/>
    </row>
    <row r="381" spans="1:68" x14ac:dyDescent="0.2">
      <c r="A381" s="572"/>
      <c r="B381" s="572"/>
      <c r="C381" s="572"/>
      <c r="D381" s="572"/>
      <c r="E381" s="572"/>
      <c r="F381" s="572"/>
      <c r="G381" s="572"/>
      <c r="H381" s="572"/>
      <c r="I381" s="572"/>
      <c r="J381" s="572"/>
      <c r="K381" s="572"/>
      <c r="L381" s="572"/>
      <c r="M381" s="572"/>
      <c r="N381" s="572"/>
      <c r="O381" s="577"/>
      <c r="P381" s="573" t="s">
        <v>72</v>
      </c>
      <c r="Q381" s="574"/>
      <c r="R381" s="574"/>
      <c r="S381" s="574"/>
      <c r="T381" s="574"/>
      <c r="U381" s="574"/>
      <c r="V381" s="575"/>
      <c r="W381" s="37" t="s">
        <v>70</v>
      </c>
      <c r="X381" s="569">
        <f>IFERROR(SUM(X378:X379),"0")</f>
        <v>180</v>
      </c>
      <c r="Y381" s="569">
        <f>IFERROR(SUM(Y378:Y379),"0")</f>
        <v>180</v>
      </c>
      <c r="Z381" s="37"/>
      <c r="AA381" s="570"/>
      <c r="AB381" s="570"/>
      <c r="AC381" s="570"/>
    </row>
    <row r="382" spans="1:68" ht="14.25" hidden="1" customHeight="1" x14ac:dyDescent="0.25">
      <c r="A382" s="571" t="s">
        <v>174</v>
      </c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72"/>
      <c r="P382" s="572"/>
      <c r="Q382" s="572"/>
      <c r="R382" s="572"/>
      <c r="S382" s="572"/>
      <c r="T382" s="572"/>
      <c r="U382" s="572"/>
      <c r="V382" s="572"/>
      <c r="W382" s="572"/>
      <c r="X382" s="572"/>
      <c r="Y382" s="572"/>
      <c r="Z382" s="572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82">
        <v>4607091389357</v>
      </c>
      <c r="E383" s="583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9"/>
      <c r="R383" s="579"/>
      <c r="S383" s="579"/>
      <c r="T383" s="580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76"/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7"/>
      <c r="P384" s="573" t="s">
        <v>72</v>
      </c>
      <c r="Q384" s="574"/>
      <c r="R384" s="574"/>
      <c r="S384" s="574"/>
      <c r="T384" s="574"/>
      <c r="U384" s="574"/>
      <c r="V384" s="57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72"/>
      <c r="B385" s="572"/>
      <c r="C385" s="572"/>
      <c r="D385" s="572"/>
      <c r="E385" s="572"/>
      <c r="F385" s="572"/>
      <c r="G385" s="572"/>
      <c r="H385" s="572"/>
      <c r="I385" s="572"/>
      <c r="J385" s="572"/>
      <c r="K385" s="572"/>
      <c r="L385" s="572"/>
      <c r="M385" s="572"/>
      <c r="N385" s="572"/>
      <c r="O385" s="577"/>
      <c r="P385" s="573" t="s">
        <v>72</v>
      </c>
      <c r="Q385" s="574"/>
      <c r="R385" s="574"/>
      <c r="S385" s="574"/>
      <c r="T385" s="574"/>
      <c r="U385" s="574"/>
      <c r="V385" s="57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7" t="s">
        <v>602</v>
      </c>
      <c r="B386" s="638"/>
      <c r="C386" s="638"/>
      <c r="D386" s="638"/>
      <c r="E386" s="638"/>
      <c r="F386" s="638"/>
      <c r="G386" s="638"/>
      <c r="H386" s="638"/>
      <c r="I386" s="638"/>
      <c r="J386" s="638"/>
      <c r="K386" s="638"/>
      <c r="L386" s="638"/>
      <c r="M386" s="638"/>
      <c r="N386" s="638"/>
      <c r="O386" s="638"/>
      <c r="P386" s="638"/>
      <c r="Q386" s="638"/>
      <c r="R386" s="638"/>
      <c r="S386" s="638"/>
      <c r="T386" s="638"/>
      <c r="U386" s="638"/>
      <c r="V386" s="638"/>
      <c r="W386" s="638"/>
      <c r="X386" s="638"/>
      <c r="Y386" s="638"/>
      <c r="Z386" s="638"/>
      <c r="AA386" s="48"/>
      <c r="AB386" s="48"/>
      <c r="AC386" s="48"/>
    </row>
    <row r="387" spans="1:68" ht="16.5" hidden="1" customHeight="1" x14ac:dyDescent="0.25">
      <c r="A387" s="581" t="s">
        <v>603</v>
      </c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2"/>
      <c r="P387" s="572"/>
      <c r="Q387" s="572"/>
      <c r="R387" s="572"/>
      <c r="S387" s="572"/>
      <c r="T387" s="572"/>
      <c r="U387" s="572"/>
      <c r="V387" s="572"/>
      <c r="W387" s="572"/>
      <c r="X387" s="572"/>
      <c r="Y387" s="572"/>
      <c r="Z387" s="572"/>
      <c r="AA387" s="562"/>
      <c r="AB387" s="562"/>
      <c r="AC387" s="562"/>
    </row>
    <row r="388" spans="1:68" ht="14.25" hidden="1" customHeight="1" x14ac:dyDescent="0.25">
      <c r="A388" s="571" t="s">
        <v>64</v>
      </c>
      <c r="B388" s="572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2"/>
      <c r="O388" s="572"/>
      <c r="P388" s="572"/>
      <c r="Q388" s="572"/>
      <c r="R388" s="572"/>
      <c r="S388" s="572"/>
      <c r="T388" s="572"/>
      <c r="U388" s="572"/>
      <c r="V388" s="572"/>
      <c r="W388" s="572"/>
      <c r="X388" s="572"/>
      <c r="Y388" s="572"/>
      <c r="Z388" s="572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82">
        <v>4680115886100</v>
      </c>
      <c r="E389" s="583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9"/>
      <c r="R389" s="579"/>
      <c r="S389" s="579"/>
      <c r="T389" s="580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82">
        <v>4680115886117</v>
      </c>
      <c r="E390" s="583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9"/>
      <c r="R390" s="579"/>
      <c r="S390" s="579"/>
      <c r="T390" s="580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82">
        <v>4680115886117</v>
      </c>
      <c r="E391" s="583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9"/>
      <c r="R391" s="579"/>
      <c r="S391" s="579"/>
      <c r="T391" s="580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82">
        <v>4680115886124</v>
      </c>
      <c r="E392" s="583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9"/>
      <c r="R392" s="579"/>
      <c r="S392" s="579"/>
      <c r="T392" s="580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82">
        <v>4680115883147</v>
      </c>
      <c r="E393" s="583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9"/>
      <c r="R393" s="579"/>
      <c r="S393" s="579"/>
      <c r="T393" s="580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82">
        <v>4607091384338</v>
      </c>
      <c r="E394" s="583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9"/>
      <c r="R394" s="579"/>
      <c r="S394" s="579"/>
      <c r="T394" s="580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82">
        <v>4607091389524</v>
      </c>
      <c r="E395" s="583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9"/>
      <c r="R395" s="579"/>
      <c r="S395" s="579"/>
      <c r="T395" s="580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82">
        <v>4680115883161</v>
      </c>
      <c r="E396" s="583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9"/>
      <c r="R396" s="579"/>
      <c r="S396" s="579"/>
      <c r="T396" s="580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82">
        <v>4607091389531</v>
      </c>
      <c r="E397" s="583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9"/>
      <c r="R397" s="579"/>
      <c r="S397" s="579"/>
      <c r="T397" s="580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82">
        <v>4607091384345</v>
      </c>
      <c r="E398" s="583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9"/>
      <c r="R398" s="579"/>
      <c r="S398" s="579"/>
      <c r="T398" s="580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76"/>
      <c r="B399" s="572"/>
      <c r="C399" s="572"/>
      <c r="D399" s="572"/>
      <c r="E399" s="572"/>
      <c r="F399" s="572"/>
      <c r="G399" s="572"/>
      <c r="H399" s="572"/>
      <c r="I399" s="572"/>
      <c r="J399" s="572"/>
      <c r="K399" s="572"/>
      <c r="L399" s="572"/>
      <c r="M399" s="572"/>
      <c r="N399" s="572"/>
      <c r="O399" s="577"/>
      <c r="P399" s="573" t="s">
        <v>72</v>
      </c>
      <c r="Q399" s="574"/>
      <c r="R399" s="574"/>
      <c r="S399" s="574"/>
      <c r="T399" s="574"/>
      <c r="U399" s="574"/>
      <c r="V399" s="57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72"/>
      <c r="B400" s="572"/>
      <c r="C400" s="572"/>
      <c r="D400" s="572"/>
      <c r="E400" s="572"/>
      <c r="F400" s="572"/>
      <c r="G400" s="572"/>
      <c r="H400" s="572"/>
      <c r="I400" s="572"/>
      <c r="J400" s="572"/>
      <c r="K400" s="572"/>
      <c r="L400" s="572"/>
      <c r="M400" s="572"/>
      <c r="N400" s="572"/>
      <c r="O400" s="577"/>
      <c r="P400" s="573" t="s">
        <v>72</v>
      </c>
      <c r="Q400" s="574"/>
      <c r="R400" s="574"/>
      <c r="S400" s="574"/>
      <c r="T400" s="574"/>
      <c r="U400" s="574"/>
      <c r="V400" s="575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1" t="s">
        <v>74</v>
      </c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72"/>
      <c r="P401" s="572"/>
      <c r="Q401" s="572"/>
      <c r="R401" s="572"/>
      <c r="S401" s="572"/>
      <c r="T401" s="572"/>
      <c r="U401" s="572"/>
      <c r="V401" s="572"/>
      <c r="W401" s="572"/>
      <c r="X401" s="572"/>
      <c r="Y401" s="572"/>
      <c r="Z401" s="572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82">
        <v>4607091384352</v>
      </c>
      <c r="E402" s="583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9"/>
      <c r="R402" s="579"/>
      <c r="S402" s="579"/>
      <c r="T402" s="580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82">
        <v>4607091389654</v>
      </c>
      <c r="E403" s="583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9"/>
      <c r="R403" s="579"/>
      <c r="S403" s="579"/>
      <c r="T403" s="580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76"/>
      <c r="B404" s="572"/>
      <c r="C404" s="572"/>
      <c r="D404" s="572"/>
      <c r="E404" s="572"/>
      <c r="F404" s="572"/>
      <c r="G404" s="572"/>
      <c r="H404" s="572"/>
      <c r="I404" s="572"/>
      <c r="J404" s="572"/>
      <c r="K404" s="572"/>
      <c r="L404" s="572"/>
      <c r="M404" s="572"/>
      <c r="N404" s="572"/>
      <c r="O404" s="577"/>
      <c r="P404" s="573" t="s">
        <v>72</v>
      </c>
      <c r="Q404" s="574"/>
      <c r="R404" s="574"/>
      <c r="S404" s="574"/>
      <c r="T404" s="574"/>
      <c r="U404" s="574"/>
      <c r="V404" s="57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72"/>
      <c r="B405" s="572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2"/>
      <c r="O405" s="577"/>
      <c r="P405" s="573" t="s">
        <v>72</v>
      </c>
      <c r="Q405" s="574"/>
      <c r="R405" s="574"/>
      <c r="S405" s="574"/>
      <c r="T405" s="574"/>
      <c r="U405" s="574"/>
      <c r="V405" s="57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1" t="s">
        <v>635</v>
      </c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72"/>
      <c r="P406" s="572"/>
      <c r="Q406" s="572"/>
      <c r="R406" s="572"/>
      <c r="S406" s="572"/>
      <c r="T406" s="572"/>
      <c r="U406" s="572"/>
      <c r="V406" s="572"/>
      <c r="W406" s="572"/>
      <c r="X406" s="572"/>
      <c r="Y406" s="572"/>
      <c r="Z406" s="572"/>
      <c r="AA406" s="562"/>
      <c r="AB406" s="562"/>
      <c r="AC406" s="562"/>
    </row>
    <row r="407" spans="1:68" ht="14.25" hidden="1" customHeight="1" x14ac:dyDescent="0.25">
      <c r="A407" s="571" t="s">
        <v>139</v>
      </c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72"/>
      <c r="P407" s="572"/>
      <c r="Q407" s="572"/>
      <c r="R407" s="572"/>
      <c r="S407" s="572"/>
      <c r="T407" s="572"/>
      <c r="U407" s="572"/>
      <c r="V407" s="572"/>
      <c r="W407" s="572"/>
      <c r="X407" s="572"/>
      <c r="Y407" s="572"/>
      <c r="Z407" s="572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82">
        <v>4680115885240</v>
      </c>
      <c r="E408" s="583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9"/>
      <c r="R408" s="579"/>
      <c r="S408" s="579"/>
      <c r="T408" s="580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82">
        <v>4607091389364</v>
      </c>
      <c r="E409" s="583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9"/>
      <c r="R409" s="579"/>
      <c r="S409" s="579"/>
      <c r="T409" s="580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6"/>
      <c r="B410" s="572"/>
      <c r="C410" s="572"/>
      <c r="D410" s="572"/>
      <c r="E410" s="572"/>
      <c r="F410" s="572"/>
      <c r="G410" s="572"/>
      <c r="H410" s="572"/>
      <c r="I410" s="572"/>
      <c r="J410" s="572"/>
      <c r="K410" s="572"/>
      <c r="L410" s="572"/>
      <c r="M410" s="572"/>
      <c r="N410" s="572"/>
      <c r="O410" s="577"/>
      <c r="P410" s="573" t="s">
        <v>72</v>
      </c>
      <c r="Q410" s="574"/>
      <c r="R410" s="574"/>
      <c r="S410" s="574"/>
      <c r="T410" s="574"/>
      <c r="U410" s="574"/>
      <c r="V410" s="57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72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77"/>
      <c r="P411" s="573" t="s">
        <v>72</v>
      </c>
      <c r="Q411" s="574"/>
      <c r="R411" s="574"/>
      <c r="S411" s="574"/>
      <c r="T411" s="574"/>
      <c r="U411" s="574"/>
      <c r="V411" s="57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1" t="s">
        <v>64</v>
      </c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72"/>
      <c r="P412" s="572"/>
      <c r="Q412" s="572"/>
      <c r="R412" s="572"/>
      <c r="S412" s="572"/>
      <c r="T412" s="572"/>
      <c r="U412" s="572"/>
      <c r="V412" s="572"/>
      <c r="W412" s="572"/>
      <c r="X412" s="572"/>
      <c r="Y412" s="572"/>
      <c r="Z412" s="572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82">
        <v>4680115886094</v>
      </c>
      <c r="E413" s="583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9"/>
      <c r="R413" s="579"/>
      <c r="S413" s="579"/>
      <c r="T413" s="580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82">
        <v>4607091389425</v>
      </c>
      <c r="E414" s="583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9"/>
      <c r="R414" s="579"/>
      <c r="S414" s="579"/>
      <c r="T414" s="580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82">
        <v>4680115880771</v>
      </c>
      <c r="E415" s="583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9"/>
      <c r="R415" s="579"/>
      <c r="S415" s="579"/>
      <c r="T415" s="580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82">
        <v>4607091389500</v>
      </c>
      <c r="E416" s="583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9"/>
      <c r="R416" s="579"/>
      <c r="S416" s="579"/>
      <c r="T416" s="580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76"/>
      <c r="B417" s="572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2"/>
      <c r="O417" s="577"/>
      <c r="P417" s="573" t="s">
        <v>72</v>
      </c>
      <c r="Q417" s="574"/>
      <c r="R417" s="574"/>
      <c r="S417" s="574"/>
      <c r="T417" s="574"/>
      <c r="U417" s="574"/>
      <c r="V417" s="57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72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77"/>
      <c r="P418" s="573" t="s">
        <v>72</v>
      </c>
      <c r="Q418" s="574"/>
      <c r="R418" s="574"/>
      <c r="S418" s="574"/>
      <c r="T418" s="574"/>
      <c r="U418" s="574"/>
      <c r="V418" s="57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1" t="s">
        <v>653</v>
      </c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72"/>
      <c r="P419" s="572"/>
      <c r="Q419" s="572"/>
      <c r="R419" s="572"/>
      <c r="S419" s="572"/>
      <c r="T419" s="572"/>
      <c r="U419" s="572"/>
      <c r="V419" s="572"/>
      <c r="W419" s="572"/>
      <c r="X419" s="572"/>
      <c r="Y419" s="572"/>
      <c r="Z419" s="572"/>
      <c r="AA419" s="562"/>
      <c r="AB419" s="562"/>
      <c r="AC419" s="562"/>
    </row>
    <row r="420" spans="1:68" ht="14.25" hidden="1" customHeight="1" x14ac:dyDescent="0.25">
      <c r="A420" s="571" t="s">
        <v>64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82">
        <v>4680115885110</v>
      </c>
      <c r="E421" s="583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9"/>
      <c r="R421" s="579"/>
      <c r="S421" s="579"/>
      <c r="T421" s="580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76"/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7"/>
      <c r="P422" s="573" t="s">
        <v>72</v>
      </c>
      <c r="Q422" s="574"/>
      <c r="R422" s="574"/>
      <c r="S422" s="574"/>
      <c r="T422" s="574"/>
      <c r="U422" s="574"/>
      <c r="V422" s="57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72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77"/>
      <c r="P423" s="573" t="s">
        <v>72</v>
      </c>
      <c r="Q423" s="574"/>
      <c r="R423" s="574"/>
      <c r="S423" s="574"/>
      <c r="T423" s="574"/>
      <c r="U423" s="574"/>
      <c r="V423" s="57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1" t="s">
        <v>657</v>
      </c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72"/>
      <c r="P424" s="572"/>
      <c r="Q424" s="572"/>
      <c r="R424" s="572"/>
      <c r="S424" s="572"/>
      <c r="T424" s="572"/>
      <c r="U424" s="572"/>
      <c r="V424" s="572"/>
      <c r="W424" s="572"/>
      <c r="X424" s="572"/>
      <c r="Y424" s="572"/>
      <c r="Z424" s="572"/>
      <c r="AA424" s="562"/>
      <c r="AB424" s="562"/>
      <c r="AC424" s="562"/>
    </row>
    <row r="425" spans="1:68" ht="14.25" hidden="1" customHeight="1" x14ac:dyDescent="0.25">
      <c r="A425" s="571" t="s">
        <v>64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82">
        <v>4680115885103</v>
      </c>
      <c r="E426" s="583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9"/>
      <c r="R426" s="579"/>
      <c r="S426" s="579"/>
      <c r="T426" s="580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76"/>
      <c r="B427" s="572"/>
      <c r="C427" s="572"/>
      <c r="D427" s="572"/>
      <c r="E427" s="572"/>
      <c r="F427" s="572"/>
      <c r="G427" s="572"/>
      <c r="H427" s="572"/>
      <c r="I427" s="572"/>
      <c r="J427" s="572"/>
      <c r="K427" s="572"/>
      <c r="L427" s="572"/>
      <c r="M427" s="572"/>
      <c r="N427" s="572"/>
      <c r="O427" s="577"/>
      <c r="P427" s="573" t="s">
        <v>72</v>
      </c>
      <c r="Q427" s="574"/>
      <c r="R427" s="574"/>
      <c r="S427" s="574"/>
      <c r="T427" s="574"/>
      <c r="U427" s="574"/>
      <c r="V427" s="57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72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7"/>
      <c r="P428" s="573" t="s">
        <v>72</v>
      </c>
      <c r="Q428" s="574"/>
      <c r="R428" s="574"/>
      <c r="S428" s="574"/>
      <c r="T428" s="574"/>
      <c r="U428" s="574"/>
      <c r="V428" s="57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7" t="s">
        <v>661</v>
      </c>
      <c r="B429" s="638"/>
      <c r="C429" s="638"/>
      <c r="D429" s="638"/>
      <c r="E429" s="638"/>
      <c r="F429" s="638"/>
      <c r="G429" s="638"/>
      <c r="H429" s="638"/>
      <c r="I429" s="638"/>
      <c r="J429" s="638"/>
      <c r="K429" s="638"/>
      <c r="L429" s="638"/>
      <c r="M429" s="638"/>
      <c r="N429" s="638"/>
      <c r="O429" s="638"/>
      <c r="P429" s="638"/>
      <c r="Q429" s="638"/>
      <c r="R429" s="638"/>
      <c r="S429" s="638"/>
      <c r="T429" s="638"/>
      <c r="U429" s="638"/>
      <c r="V429" s="638"/>
      <c r="W429" s="638"/>
      <c r="X429" s="638"/>
      <c r="Y429" s="638"/>
      <c r="Z429" s="638"/>
      <c r="AA429" s="48"/>
      <c r="AB429" s="48"/>
      <c r="AC429" s="48"/>
    </row>
    <row r="430" spans="1:68" ht="16.5" hidden="1" customHeight="1" x14ac:dyDescent="0.25">
      <c r="A430" s="581" t="s">
        <v>661</v>
      </c>
      <c r="B430" s="572"/>
      <c r="C430" s="572"/>
      <c r="D430" s="572"/>
      <c r="E430" s="572"/>
      <c r="F430" s="572"/>
      <c r="G430" s="572"/>
      <c r="H430" s="572"/>
      <c r="I430" s="572"/>
      <c r="J430" s="572"/>
      <c r="K430" s="572"/>
      <c r="L430" s="572"/>
      <c r="M430" s="572"/>
      <c r="N430" s="572"/>
      <c r="O430" s="572"/>
      <c r="P430" s="572"/>
      <c r="Q430" s="572"/>
      <c r="R430" s="572"/>
      <c r="S430" s="572"/>
      <c r="T430" s="572"/>
      <c r="U430" s="572"/>
      <c r="V430" s="572"/>
      <c r="W430" s="572"/>
      <c r="X430" s="572"/>
      <c r="Y430" s="572"/>
      <c r="Z430" s="572"/>
      <c r="AA430" s="562"/>
      <c r="AB430" s="562"/>
      <c r="AC430" s="562"/>
    </row>
    <row r="431" spans="1:68" ht="14.25" hidden="1" customHeight="1" x14ac:dyDescent="0.25">
      <c r="A431" s="571" t="s">
        <v>103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82">
        <v>4607091389067</v>
      </c>
      <c r="E432" s="583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9"/>
      <c r="R432" s="579"/>
      <c r="S432" s="579"/>
      <c r="T432" s="580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82">
        <v>4680115885271</v>
      </c>
      <c r="E433" s="583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9"/>
      <c r="R433" s="579"/>
      <c r="S433" s="579"/>
      <c r="T433" s="580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82">
        <v>4680115885226</v>
      </c>
      <c r="E434" s="583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9"/>
      <c r="R434" s="579"/>
      <c r="S434" s="579"/>
      <c r="T434" s="580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82">
        <v>4607091383522</v>
      </c>
      <c r="E435" s="583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9"/>
      <c r="R435" s="579"/>
      <c r="S435" s="579"/>
      <c r="T435" s="580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82">
        <v>4680115884502</v>
      </c>
      <c r="E436" s="583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9"/>
      <c r="R436" s="579"/>
      <c r="S436" s="579"/>
      <c r="T436" s="580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82">
        <v>4607091389104</v>
      </c>
      <c r="E437" s="583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9"/>
      <c r="R437" s="579"/>
      <c r="S437" s="579"/>
      <c r="T437" s="580"/>
      <c r="U437" s="34"/>
      <c r="V437" s="34"/>
      <c r="W437" s="35" t="s">
        <v>70</v>
      </c>
      <c r="X437" s="567">
        <v>55</v>
      </c>
      <c r="Y437" s="568">
        <f t="shared" si="69"/>
        <v>58.080000000000005</v>
      </c>
      <c r="Z437" s="36">
        <f t="shared" si="70"/>
        <v>0.13156000000000001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58.749999999999993</v>
      </c>
      <c r="BN437" s="64">
        <f t="shared" si="72"/>
        <v>62.040000000000006</v>
      </c>
      <c r="BO437" s="64">
        <f t="shared" si="73"/>
        <v>0.10016025641025642</v>
      </c>
      <c r="BP437" s="64">
        <f t="shared" si="74"/>
        <v>0.10576923076923078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82">
        <v>4680115884519</v>
      </c>
      <c r="E438" s="583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9"/>
      <c r="R438" s="579"/>
      <c r="S438" s="579"/>
      <c r="T438" s="580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82">
        <v>4680115886391</v>
      </c>
      <c r="E439" s="583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9"/>
      <c r="R439" s="579"/>
      <c r="S439" s="579"/>
      <c r="T439" s="580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82">
        <v>4680115880603</v>
      </c>
      <c r="E440" s="583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9"/>
      <c r="R440" s="579"/>
      <c r="S440" s="579"/>
      <c r="T440" s="580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82">
        <v>4680115880603</v>
      </c>
      <c r="E441" s="583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9"/>
      <c r="R441" s="579"/>
      <c r="S441" s="579"/>
      <c r="T441" s="580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82">
        <v>4607091389999</v>
      </c>
      <c r="E442" s="583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6" t="s">
        <v>691</v>
      </c>
      <c r="Q442" s="579"/>
      <c r="R442" s="579"/>
      <c r="S442" s="579"/>
      <c r="T442" s="580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82">
        <v>4680115882782</v>
      </c>
      <c r="E443" s="583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9"/>
      <c r="R443" s="579"/>
      <c r="S443" s="579"/>
      <c r="T443" s="580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82">
        <v>4680115885479</v>
      </c>
      <c r="E444" s="583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9"/>
      <c r="R444" s="579"/>
      <c r="S444" s="579"/>
      <c r="T444" s="580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82">
        <v>4607091389982</v>
      </c>
      <c r="E445" s="583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9"/>
      <c r="R445" s="579"/>
      <c r="S445" s="579"/>
      <c r="T445" s="580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82">
        <v>4607091389982</v>
      </c>
      <c r="E446" s="583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9"/>
      <c r="R446" s="579"/>
      <c r="S446" s="579"/>
      <c r="T446" s="580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76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77"/>
      <c r="P447" s="573" t="s">
        <v>72</v>
      </c>
      <c r="Q447" s="574"/>
      <c r="R447" s="574"/>
      <c r="S447" s="574"/>
      <c r="T447" s="574"/>
      <c r="U447" s="574"/>
      <c r="V447" s="57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10.416666666666666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0.13156000000000001</v>
      </c>
      <c r="AA447" s="570"/>
      <c r="AB447" s="570"/>
      <c r="AC447" s="570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77"/>
      <c r="P448" s="573" t="s">
        <v>72</v>
      </c>
      <c r="Q448" s="574"/>
      <c r="R448" s="574"/>
      <c r="S448" s="574"/>
      <c r="T448" s="574"/>
      <c r="U448" s="574"/>
      <c r="V448" s="575"/>
      <c r="W448" s="37" t="s">
        <v>70</v>
      </c>
      <c r="X448" s="569">
        <f>IFERROR(SUM(X432:X446),"0")</f>
        <v>55</v>
      </c>
      <c r="Y448" s="569">
        <f>IFERROR(SUM(Y432:Y446),"0")</f>
        <v>58.080000000000005</v>
      </c>
      <c r="Z448" s="37"/>
      <c r="AA448" s="570"/>
      <c r="AB448" s="570"/>
      <c r="AC448" s="570"/>
    </row>
    <row r="449" spans="1:68" ht="14.25" hidden="1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82">
        <v>4607091388930</v>
      </c>
      <c r="E450" s="583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9"/>
      <c r="R450" s="579"/>
      <c r="S450" s="579"/>
      <c r="T450" s="580"/>
      <c r="U450" s="34"/>
      <c r="V450" s="34"/>
      <c r="W450" s="35" t="s">
        <v>70</v>
      </c>
      <c r="X450" s="567">
        <v>42</v>
      </c>
      <c r="Y450" s="568">
        <f>IFERROR(IF(X450="",0,CEILING((X450/$H450),1)*$H450),"")</f>
        <v>42.24</v>
      </c>
      <c r="Z450" s="36">
        <f>IFERROR(IF(Y450=0,"",ROUNDUP(Y450/H450,0)*0.01196),"")</f>
        <v>9.5680000000000001E-2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44.86363636363636</v>
      </c>
      <c r="BN450" s="64">
        <f>IFERROR(Y450*I450/H450,"0")</f>
        <v>45.12</v>
      </c>
      <c r="BO450" s="64">
        <f>IFERROR(1/J450*(X450/H450),"0")</f>
        <v>7.6486013986013984E-2</v>
      </c>
      <c r="BP450" s="64">
        <f>IFERROR(1/J450*(Y450/H450),"0")</f>
        <v>7.6923076923076927E-2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82">
        <v>4680115886407</v>
      </c>
      <c r="E451" s="583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9"/>
      <c r="R451" s="579"/>
      <c r="S451" s="579"/>
      <c r="T451" s="580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82">
        <v>4680115880054</v>
      </c>
      <c r="E452" s="583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9"/>
      <c r="R452" s="579"/>
      <c r="S452" s="579"/>
      <c r="T452" s="580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6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77"/>
      <c r="P453" s="573" t="s">
        <v>72</v>
      </c>
      <c r="Q453" s="574"/>
      <c r="R453" s="574"/>
      <c r="S453" s="574"/>
      <c r="T453" s="574"/>
      <c r="U453" s="574"/>
      <c r="V453" s="575"/>
      <c r="W453" s="37" t="s">
        <v>73</v>
      </c>
      <c r="X453" s="569">
        <f>IFERROR(X450/H450,"0")+IFERROR(X451/H451,"0")+IFERROR(X452/H452,"0")</f>
        <v>7.9545454545454541</v>
      </c>
      <c r="Y453" s="569">
        <f>IFERROR(Y450/H450,"0")+IFERROR(Y451/H451,"0")+IFERROR(Y452/H452,"0")</f>
        <v>8</v>
      </c>
      <c r="Z453" s="569">
        <f>IFERROR(IF(Z450="",0,Z450),"0")+IFERROR(IF(Z451="",0,Z451),"0")+IFERROR(IF(Z452="",0,Z452),"0")</f>
        <v>9.5680000000000001E-2</v>
      </c>
      <c r="AA453" s="570"/>
      <c r="AB453" s="570"/>
      <c r="AC453" s="570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77"/>
      <c r="P454" s="573" t="s">
        <v>72</v>
      </c>
      <c r="Q454" s="574"/>
      <c r="R454" s="574"/>
      <c r="S454" s="574"/>
      <c r="T454" s="574"/>
      <c r="U454" s="574"/>
      <c r="V454" s="575"/>
      <c r="W454" s="37" t="s">
        <v>70</v>
      </c>
      <c r="X454" s="569">
        <f>IFERROR(SUM(X450:X452),"0")</f>
        <v>42</v>
      </c>
      <c r="Y454" s="569">
        <f>IFERROR(SUM(Y450:Y452),"0")</f>
        <v>42.24</v>
      </c>
      <c r="Z454" s="37"/>
      <c r="AA454" s="570"/>
      <c r="AB454" s="570"/>
      <c r="AC454" s="570"/>
    </row>
    <row r="455" spans="1:68" ht="14.25" hidden="1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82">
        <v>4680115883116</v>
      </c>
      <c r="E456" s="583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9"/>
      <c r="R456" s="579"/>
      <c r="S456" s="579"/>
      <c r="T456" s="580"/>
      <c r="U456" s="34"/>
      <c r="V456" s="34"/>
      <c r="W456" s="35" t="s">
        <v>70</v>
      </c>
      <c r="X456" s="567">
        <v>50</v>
      </c>
      <c r="Y456" s="568">
        <f t="shared" ref="Y456:Y462" si="75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53.409090909090907</v>
      </c>
      <c r="BN456" s="64">
        <f t="shared" ref="BN456:BN462" si="77">IFERROR(Y456*I456/H456,"0")</f>
        <v>56.400000000000006</v>
      </c>
      <c r="BO456" s="64">
        <f t="shared" ref="BO456:BO462" si="78">IFERROR(1/J456*(X456/H456),"0")</f>
        <v>9.1054778554778545E-2</v>
      </c>
      <c r="BP456" s="64">
        <f t="shared" ref="BP456:BP462" si="79">IFERROR(1/J456*(Y456/H456),"0")</f>
        <v>9.6153846153846159E-2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82">
        <v>4680115883093</v>
      </c>
      <c r="E457" s="583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9"/>
      <c r="R457" s="579"/>
      <c r="S457" s="579"/>
      <c r="T457" s="580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82">
        <v>4680115883109</v>
      </c>
      <c r="E458" s="583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9"/>
      <c r="R458" s="579"/>
      <c r="S458" s="579"/>
      <c r="T458" s="580"/>
      <c r="U458" s="34"/>
      <c r="V458" s="34"/>
      <c r="W458" s="35" t="s">
        <v>70</v>
      </c>
      <c r="X458" s="567">
        <v>180</v>
      </c>
      <c r="Y458" s="568">
        <f t="shared" si="75"/>
        <v>184.8</v>
      </c>
      <c r="Z458" s="36">
        <f>IFERROR(IF(Y458=0,"",ROUNDUP(Y458/H458,0)*0.01196),"")</f>
        <v>0.41860000000000003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192.27272727272725</v>
      </c>
      <c r="BN458" s="64">
        <f t="shared" si="77"/>
        <v>197.39999999999998</v>
      </c>
      <c r="BO458" s="64">
        <f t="shared" si="78"/>
        <v>0.32779720279720276</v>
      </c>
      <c r="BP458" s="64">
        <f t="shared" si="79"/>
        <v>0.33653846153846156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82">
        <v>4680115882072</v>
      </c>
      <c r="E459" s="583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9"/>
      <c r="R459" s="579"/>
      <c r="S459" s="579"/>
      <c r="T459" s="580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82">
        <v>4680115882072</v>
      </c>
      <c r="E460" s="583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9"/>
      <c r="R460" s="579"/>
      <c r="S460" s="579"/>
      <c r="T460" s="580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82">
        <v>4680115882102</v>
      </c>
      <c r="E461" s="583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9"/>
      <c r="R461" s="579"/>
      <c r="S461" s="579"/>
      <c r="T461" s="580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82">
        <v>4680115882096</v>
      </c>
      <c r="E462" s="583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9"/>
      <c r="R462" s="579"/>
      <c r="S462" s="579"/>
      <c r="T462" s="580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76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77"/>
      <c r="P463" s="573" t="s">
        <v>72</v>
      </c>
      <c r="Q463" s="574"/>
      <c r="R463" s="574"/>
      <c r="S463" s="574"/>
      <c r="T463" s="574"/>
      <c r="U463" s="574"/>
      <c r="V463" s="57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43.560606060606055</v>
      </c>
      <c r="Y463" s="569">
        <f>IFERROR(Y456/H456,"0")+IFERROR(Y457/H457,"0")+IFERROR(Y458/H458,"0")+IFERROR(Y459/H459,"0")+IFERROR(Y460/H460,"0")+IFERROR(Y461/H461,"0")+IFERROR(Y462/H462,"0")</f>
        <v>45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0.53820000000000001</v>
      </c>
      <c r="AA463" s="570"/>
      <c r="AB463" s="570"/>
      <c r="AC463" s="570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77"/>
      <c r="P464" s="573" t="s">
        <v>72</v>
      </c>
      <c r="Q464" s="574"/>
      <c r="R464" s="574"/>
      <c r="S464" s="574"/>
      <c r="T464" s="574"/>
      <c r="U464" s="574"/>
      <c r="V464" s="575"/>
      <c r="W464" s="37" t="s">
        <v>70</v>
      </c>
      <c r="X464" s="569">
        <f>IFERROR(SUM(X456:X462),"0")</f>
        <v>230</v>
      </c>
      <c r="Y464" s="569">
        <f>IFERROR(SUM(Y456:Y462),"0")</f>
        <v>237.60000000000002</v>
      </c>
      <c r="Z464" s="37"/>
      <c r="AA464" s="570"/>
      <c r="AB464" s="570"/>
      <c r="AC464" s="570"/>
    </row>
    <row r="465" spans="1:68" ht="14.25" hidden="1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82">
        <v>4607091383409</v>
      </c>
      <c r="E466" s="583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9"/>
      <c r="R466" s="579"/>
      <c r="S466" s="579"/>
      <c r="T466" s="580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82">
        <v>4607091383416</v>
      </c>
      <c r="E467" s="583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9"/>
      <c r="R467" s="579"/>
      <c r="S467" s="579"/>
      <c r="T467" s="580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82">
        <v>4680115883536</v>
      </c>
      <c r="E468" s="583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9"/>
      <c r="R468" s="579"/>
      <c r="S468" s="579"/>
      <c r="T468" s="580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6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77"/>
      <c r="P469" s="573" t="s">
        <v>72</v>
      </c>
      <c r="Q469" s="574"/>
      <c r="R469" s="574"/>
      <c r="S469" s="574"/>
      <c r="T469" s="574"/>
      <c r="U469" s="574"/>
      <c r="V469" s="57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77"/>
      <c r="P470" s="573" t="s">
        <v>72</v>
      </c>
      <c r="Q470" s="574"/>
      <c r="R470" s="574"/>
      <c r="S470" s="574"/>
      <c r="T470" s="574"/>
      <c r="U470" s="574"/>
      <c r="V470" s="57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7" t="s">
        <v>731</v>
      </c>
      <c r="B471" s="638"/>
      <c r="C471" s="638"/>
      <c r="D471" s="638"/>
      <c r="E471" s="638"/>
      <c r="F471" s="638"/>
      <c r="G471" s="638"/>
      <c r="H471" s="638"/>
      <c r="I471" s="638"/>
      <c r="J471" s="638"/>
      <c r="K471" s="638"/>
      <c r="L471" s="638"/>
      <c r="M471" s="638"/>
      <c r="N471" s="638"/>
      <c r="O471" s="638"/>
      <c r="P471" s="638"/>
      <c r="Q471" s="638"/>
      <c r="R471" s="638"/>
      <c r="S471" s="638"/>
      <c r="T471" s="638"/>
      <c r="U471" s="638"/>
      <c r="V471" s="638"/>
      <c r="W471" s="638"/>
      <c r="X471" s="638"/>
      <c r="Y471" s="638"/>
      <c r="Z471" s="638"/>
      <c r="AA471" s="48"/>
      <c r="AB471" s="48"/>
      <c r="AC471" s="48"/>
    </row>
    <row r="472" spans="1:68" ht="16.5" hidden="1" customHeight="1" x14ac:dyDescent="0.25">
      <c r="A472" s="581" t="s">
        <v>731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62"/>
      <c r="AB472" s="562"/>
      <c r="AC472" s="562"/>
    </row>
    <row r="473" spans="1:68" ht="14.25" hidden="1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82">
        <v>4640242181011</v>
      </c>
      <c r="E474" s="583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19" t="s">
        <v>734</v>
      </c>
      <c r="Q474" s="579"/>
      <c r="R474" s="579"/>
      <c r="S474" s="579"/>
      <c r="T474" s="580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82">
        <v>4640242180441</v>
      </c>
      <c r="E475" s="583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7" t="s">
        <v>738</v>
      </c>
      <c r="Q475" s="579"/>
      <c r="R475" s="579"/>
      <c r="S475" s="579"/>
      <c r="T475" s="580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82">
        <v>4640242180564</v>
      </c>
      <c r="E476" s="583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0" t="s">
        <v>742</v>
      </c>
      <c r="Q476" s="579"/>
      <c r="R476" s="579"/>
      <c r="S476" s="579"/>
      <c r="T476" s="580"/>
      <c r="U476" s="34"/>
      <c r="V476" s="34"/>
      <c r="W476" s="35" t="s">
        <v>70</v>
      </c>
      <c r="X476" s="567">
        <v>352</v>
      </c>
      <c r="Y476" s="568">
        <f>IFERROR(IF(X476="",0,CEILING((X476/$H476),1)*$H476),"")</f>
        <v>360</v>
      </c>
      <c r="Z476" s="36">
        <f>IFERROR(IF(Y476=0,"",ROUNDUP(Y476/H476,0)*0.01898),"")</f>
        <v>0.56940000000000002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364.76</v>
      </c>
      <c r="BN476" s="64">
        <f>IFERROR(Y476*I476/H476,"0")</f>
        <v>373.05</v>
      </c>
      <c r="BO476" s="64">
        <f>IFERROR(1/J476*(X476/H476),"0")</f>
        <v>0.45833333333333331</v>
      </c>
      <c r="BP476" s="64">
        <f>IFERROR(1/J476*(Y476/H476),"0")</f>
        <v>0.46875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82">
        <v>4640242181189</v>
      </c>
      <c r="E477" s="583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9"/>
      <c r="R477" s="579"/>
      <c r="S477" s="579"/>
      <c r="T477" s="580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6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77"/>
      <c r="P478" s="573" t="s">
        <v>72</v>
      </c>
      <c r="Q478" s="574"/>
      <c r="R478" s="574"/>
      <c r="S478" s="574"/>
      <c r="T478" s="574"/>
      <c r="U478" s="574"/>
      <c r="V478" s="575"/>
      <c r="W478" s="37" t="s">
        <v>73</v>
      </c>
      <c r="X478" s="569">
        <f>IFERROR(X474/H474,"0")+IFERROR(X475/H475,"0")+IFERROR(X476/H476,"0")+IFERROR(X477/H477,"0")</f>
        <v>29.333333333333332</v>
      </c>
      <c r="Y478" s="569">
        <f>IFERROR(Y474/H474,"0")+IFERROR(Y475/H475,"0")+IFERROR(Y476/H476,"0")+IFERROR(Y477/H477,"0")</f>
        <v>30</v>
      </c>
      <c r="Z478" s="569">
        <f>IFERROR(IF(Z474="",0,Z474),"0")+IFERROR(IF(Z475="",0,Z475),"0")+IFERROR(IF(Z476="",0,Z476),"0")+IFERROR(IF(Z477="",0,Z477),"0")</f>
        <v>0.56940000000000002</v>
      </c>
      <c r="AA478" s="570"/>
      <c r="AB478" s="570"/>
      <c r="AC478" s="570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77"/>
      <c r="P479" s="573" t="s">
        <v>72</v>
      </c>
      <c r="Q479" s="574"/>
      <c r="R479" s="574"/>
      <c r="S479" s="574"/>
      <c r="T479" s="574"/>
      <c r="U479" s="574"/>
      <c r="V479" s="575"/>
      <c r="W479" s="37" t="s">
        <v>70</v>
      </c>
      <c r="X479" s="569">
        <f>IFERROR(SUM(X474:X477),"0")</f>
        <v>352</v>
      </c>
      <c r="Y479" s="569">
        <f>IFERROR(SUM(Y474:Y477),"0")</f>
        <v>360</v>
      </c>
      <c r="Z479" s="37"/>
      <c r="AA479" s="570"/>
      <c r="AB479" s="570"/>
      <c r="AC479" s="570"/>
    </row>
    <row r="480" spans="1:68" ht="14.25" hidden="1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82">
        <v>4640242180519</v>
      </c>
      <c r="E481" s="583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8" t="s">
        <v>749</v>
      </c>
      <c r="Q481" s="579"/>
      <c r="R481" s="579"/>
      <c r="S481" s="579"/>
      <c r="T481" s="580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82">
        <v>4640242180519</v>
      </c>
      <c r="E482" s="583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8" t="s">
        <v>752</v>
      </c>
      <c r="Q482" s="579"/>
      <c r="R482" s="579"/>
      <c r="S482" s="579"/>
      <c r="T482" s="580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82">
        <v>4640242180526</v>
      </c>
      <c r="E483" s="583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9"/>
      <c r="R483" s="579"/>
      <c r="S483" s="579"/>
      <c r="T483" s="580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82">
        <v>4640242181363</v>
      </c>
      <c r="E484" s="583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9"/>
      <c r="R484" s="579"/>
      <c r="S484" s="579"/>
      <c r="T484" s="580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76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77"/>
      <c r="P485" s="573" t="s">
        <v>72</v>
      </c>
      <c r="Q485" s="574"/>
      <c r="R485" s="574"/>
      <c r="S485" s="574"/>
      <c r="T485" s="574"/>
      <c r="U485" s="574"/>
      <c r="V485" s="57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72"/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7"/>
      <c r="P486" s="573" t="s">
        <v>72</v>
      </c>
      <c r="Q486" s="574"/>
      <c r="R486" s="574"/>
      <c r="S486" s="574"/>
      <c r="T486" s="574"/>
      <c r="U486" s="574"/>
      <c r="V486" s="57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1" t="s">
        <v>64</v>
      </c>
      <c r="B487" s="572"/>
      <c r="C487" s="572"/>
      <c r="D487" s="572"/>
      <c r="E487" s="572"/>
      <c r="F487" s="572"/>
      <c r="G487" s="572"/>
      <c r="H487" s="572"/>
      <c r="I487" s="572"/>
      <c r="J487" s="572"/>
      <c r="K487" s="572"/>
      <c r="L487" s="572"/>
      <c r="M487" s="572"/>
      <c r="N487" s="572"/>
      <c r="O487" s="572"/>
      <c r="P487" s="572"/>
      <c r="Q487" s="572"/>
      <c r="R487" s="572"/>
      <c r="S487" s="572"/>
      <c r="T487" s="572"/>
      <c r="U487" s="572"/>
      <c r="V487" s="572"/>
      <c r="W487" s="572"/>
      <c r="X487" s="572"/>
      <c r="Y487" s="572"/>
      <c r="Z487" s="57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82">
        <v>4640242180816</v>
      </c>
      <c r="E488" s="583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9"/>
      <c r="R488" s="579"/>
      <c r="S488" s="579"/>
      <c r="T488" s="580"/>
      <c r="U488" s="34"/>
      <c r="V488" s="34"/>
      <c r="W488" s="35" t="s">
        <v>70</v>
      </c>
      <c r="X488" s="567">
        <v>342</v>
      </c>
      <c r="Y488" s="568">
        <f>IFERROR(IF(X488="",0,CEILING((X488/$H488),1)*$H488),"")</f>
        <v>344.40000000000003</v>
      </c>
      <c r="Z488" s="36">
        <f>IFERROR(IF(Y488=0,"",ROUNDUP(Y488/H488,0)*0.00902),"")</f>
        <v>0.73964000000000008</v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363.98571428571427</v>
      </c>
      <c r="BN488" s="64">
        <f>IFERROR(Y488*I488/H488,"0")</f>
        <v>366.54</v>
      </c>
      <c r="BO488" s="64">
        <f>IFERROR(1/J488*(X488/H488),"0")</f>
        <v>0.61688311688311692</v>
      </c>
      <c r="BP488" s="64">
        <f>IFERROR(1/J488*(Y488/H488),"0")</f>
        <v>0.62121212121212122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82">
        <v>4640242180595</v>
      </c>
      <c r="E489" s="583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9"/>
      <c r="R489" s="579"/>
      <c r="S489" s="579"/>
      <c r="T489" s="580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6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77"/>
      <c r="P490" s="573" t="s">
        <v>72</v>
      </c>
      <c r="Q490" s="574"/>
      <c r="R490" s="574"/>
      <c r="S490" s="574"/>
      <c r="T490" s="574"/>
      <c r="U490" s="574"/>
      <c r="V490" s="575"/>
      <c r="W490" s="37" t="s">
        <v>73</v>
      </c>
      <c r="X490" s="569">
        <f>IFERROR(X488/H488,"0")+IFERROR(X489/H489,"0")</f>
        <v>81.428571428571431</v>
      </c>
      <c r="Y490" s="569">
        <f>IFERROR(Y488/H488,"0")+IFERROR(Y489/H489,"0")</f>
        <v>82</v>
      </c>
      <c r="Z490" s="569">
        <f>IFERROR(IF(Z488="",0,Z488),"0")+IFERROR(IF(Z489="",0,Z489),"0")</f>
        <v>0.73964000000000008</v>
      </c>
      <c r="AA490" s="570"/>
      <c r="AB490" s="570"/>
      <c r="AC490" s="570"/>
    </row>
    <row r="491" spans="1:68" x14ac:dyDescent="0.2">
      <c r="A491" s="572"/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7"/>
      <c r="P491" s="573" t="s">
        <v>72</v>
      </c>
      <c r="Q491" s="574"/>
      <c r="R491" s="574"/>
      <c r="S491" s="574"/>
      <c r="T491" s="574"/>
      <c r="U491" s="574"/>
      <c r="V491" s="575"/>
      <c r="W491" s="37" t="s">
        <v>70</v>
      </c>
      <c r="X491" s="569">
        <f>IFERROR(SUM(X488:X489),"0")</f>
        <v>342</v>
      </c>
      <c r="Y491" s="569">
        <f>IFERROR(SUM(Y488:Y489),"0")</f>
        <v>344.40000000000003</v>
      </c>
      <c r="Z491" s="37"/>
      <c r="AA491" s="570"/>
      <c r="AB491" s="570"/>
      <c r="AC491" s="570"/>
    </row>
    <row r="492" spans="1:68" ht="14.25" hidden="1" customHeight="1" x14ac:dyDescent="0.25">
      <c r="A492" s="571" t="s">
        <v>74</v>
      </c>
      <c r="B492" s="572"/>
      <c r="C492" s="572"/>
      <c r="D492" s="572"/>
      <c r="E492" s="572"/>
      <c r="F492" s="572"/>
      <c r="G492" s="572"/>
      <c r="H492" s="572"/>
      <c r="I492" s="572"/>
      <c r="J492" s="572"/>
      <c r="K492" s="572"/>
      <c r="L492" s="572"/>
      <c r="M492" s="572"/>
      <c r="N492" s="572"/>
      <c r="O492" s="572"/>
      <c r="P492" s="572"/>
      <c r="Q492" s="572"/>
      <c r="R492" s="572"/>
      <c r="S492" s="572"/>
      <c r="T492" s="572"/>
      <c r="U492" s="572"/>
      <c r="V492" s="572"/>
      <c r="W492" s="572"/>
      <c r="X492" s="572"/>
      <c r="Y492" s="572"/>
      <c r="Z492" s="572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82">
        <v>4640242180533</v>
      </c>
      <c r="E493" s="583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9"/>
      <c r="R493" s="579"/>
      <c r="S493" s="579"/>
      <c r="T493" s="580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82">
        <v>4640242181233</v>
      </c>
      <c r="E494" s="583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7" t="s">
        <v>775</v>
      </c>
      <c r="Q494" s="579"/>
      <c r="R494" s="579"/>
      <c r="S494" s="579"/>
      <c r="T494" s="580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76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77"/>
      <c r="P495" s="573" t="s">
        <v>72</v>
      </c>
      <c r="Q495" s="574"/>
      <c r="R495" s="574"/>
      <c r="S495" s="574"/>
      <c r="T495" s="574"/>
      <c r="U495" s="574"/>
      <c r="V495" s="57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72"/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7"/>
      <c r="P496" s="573" t="s">
        <v>72</v>
      </c>
      <c r="Q496" s="574"/>
      <c r="R496" s="574"/>
      <c r="S496" s="574"/>
      <c r="T496" s="574"/>
      <c r="U496" s="574"/>
      <c r="V496" s="57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1" t="s">
        <v>174</v>
      </c>
      <c r="B497" s="572"/>
      <c r="C497" s="572"/>
      <c r="D497" s="572"/>
      <c r="E497" s="572"/>
      <c r="F497" s="572"/>
      <c r="G497" s="572"/>
      <c r="H497" s="572"/>
      <c r="I497" s="572"/>
      <c r="J497" s="572"/>
      <c r="K497" s="572"/>
      <c r="L497" s="572"/>
      <c r="M497" s="572"/>
      <c r="N497" s="572"/>
      <c r="O497" s="572"/>
      <c r="P497" s="572"/>
      <c r="Q497" s="572"/>
      <c r="R497" s="572"/>
      <c r="S497" s="572"/>
      <c r="T497" s="572"/>
      <c r="U497" s="572"/>
      <c r="V497" s="572"/>
      <c r="W497" s="572"/>
      <c r="X497" s="572"/>
      <c r="Y497" s="572"/>
      <c r="Z497" s="572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82">
        <v>4640242180120</v>
      </c>
      <c r="E498" s="583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18" t="s">
        <v>778</v>
      </c>
      <c r="Q498" s="579"/>
      <c r="R498" s="579"/>
      <c r="S498" s="579"/>
      <c r="T498" s="580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82">
        <v>4640242180137</v>
      </c>
      <c r="E499" s="583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9"/>
      <c r="R499" s="579"/>
      <c r="S499" s="579"/>
      <c r="T499" s="580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76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77"/>
      <c r="P500" s="573" t="s">
        <v>72</v>
      </c>
      <c r="Q500" s="574"/>
      <c r="R500" s="574"/>
      <c r="S500" s="574"/>
      <c r="T500" s="574"/>
      <c r="U500" s="574"/>
      <c r="V500" s="57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72"/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7"/>
      <c r="P501" s="573" t="s">
        <v>72</v>
      </c>
      <c r="Q501" s="574"/>
      <c r="R501" s="574"/>
      <c r="S501" s="574"/>
      <c r="T501" s="574"/>
      <c r="U501" s="574"/>
      <c r="V501" s="57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1" t="s">
        <v>784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62"/>
      <c r="AB502" s="562"/>
      <c r="AC502" s="562"/>
    </row>
    <row r="503" spans="1:68" ht="14.25" hidden="1" customHeight="1" x14ac:dyDescent="0.25">
      <c r="A503" s="571" t="s">
        <v>139</v>
      </c>
      <c r="B503" s="572"/>
      <c r="C503" s="572"/>
      <c r="D503" s="572"/>
      <c r="E503" s="572"/>
      <c r="F503" s="572"/>
      <c r="G503" s="572"/>
      <c r="H503" s="572"/>
      <c r="I503" s="572"/>
      <c r="J503" s="572"/>
      <c r="K503" s="572"/>
      <c r="L503" s="572"/>
      <c r="M503" s="572"/>
      <c r="N503" s="572"/>
      <c r="O503" s="572"/>
      <c r="P503" s="572"/>
      <c r="Q503" s="572"/>
      <c r="R503" s="572"/>
      <c r="S503" s="572"/>
      <c r="T503" s="572"/>
      <c r="U503" s="572"/>
      <c r="V503" s="572"/>
      <c r="W503" s="572"/>
      <c r="X503" s="572"/>
      <c r="Y503" s="572"/>
      <c r="Z503" s="572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82">
        <v>4640242180090</v>
      </c>
      <c r="E504" s="583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9"/>
      <c r="R504" s="579"/>
      <c r="S504" s="579"/>
      <c r="T504" s="580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76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77"/>
      <c r="P505" s="573" t="s">
        <v>72</v>
      </c>
      <c r="Q505" s="574"/>
      <c r="R505" s="574"/>
      <c r="S505" s="574"/>
      <c r="T505" s="574"/>
      <c r="U505" s="574"/>
      <c r="V505" s="57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72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577"/>
      <c r="P506" s="573" t="s">
        <v>72</v>
      </c>
      <c r="Q506" s="574"/>
      <c r="R506" s="574"/>
      <c r="S506" s="574"/>
      <c r="T506" s="574"/>
      <c r="U506" s="574"/>
      <c r="V506" s="57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6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607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17591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17762.330000000005</v>
      </c>
      <c r="Z507" s="37"/>
      <c r="AA507" s="570"/>
      <c r="AB507" s="570"/>
      <c r="AC507" s="570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607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18595.636451174101</v>
      </c>
      <c r="Y508" s="569">
        <f>IFERROR(SUM(BN22:BN504),"0")</f>
        <v>18776.59</v>
      </c>
      <c r="Z508" s="37"/>
      <c r="AA508" s="570"/>
      <c r="AB508" s="570"/>
      <c r="AC508" s="570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607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32</v>
      </c>
      <c r="Y509" s="38">
        <f>ROUNDUP(SUM(BP22:BP504),0)</f>
        <v>32</v>
      </c>
      <c r="Z509" s="37"/>
      <c r="AA509" s="570"/>
      <c r="AB509" s="570"/>
      <c r="AC509" s="570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607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19395.636451174101</v>
      </c>
      <c r="Y510" s="569">
        <f>GrossWeightTotalR+PalletQtyTotalR*25</f>
        <v>19576.59</v>
      </c>
      <c r="Z510" s="37"/>
      <c r="AA510" s="570"/>
      <c r="AB510" s="570"/>
      <c r="AC510" s="570"/>
    </row>
    <row r="511" spans="1:68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607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3511.9198589718203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3543</v>
      </c>
      <c r="Z511" s="37"/>
      <c r="AA511" s="570"/>
      <c r="AB511" s="570"/>
      <c r="AC511" s="570"/>
    </row>
    <row r="512" spans="1:68" ht="14.25" hidden="1" customHeight="1" x14ac:dyDescent="0.2">
      <c r="A512" s="572"/>
      <c r="B512" s="572"/>
      <c r="C512" s="572"/>
      <c r="D512" s="572"/>
      <c r="E512" s="572"/>
      <c r="F512" s="572"/>
      <c r="G512" s="572"/>
      <c r="H512" s="572"/>
      <c r="I512" s="572"/>
      <c r="J512" s="572"/>
      <c r="K512" s="572"/>
      <c r="L512" s="572"/>
      <c r="M512" s="572"/>
      <c r="N512" s="572"/>
      <c r="O512" s="607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36.62501000000001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0" t="s">
        <v>101</v>
      </c>
      <c r="D514" s="657"/>
      <c r="E514" s="657"/>
      <c r="F514" s="657"/>
      <c r="G514" s="657"/>
      <c r="H514" s="658"/>
      <c r="I514" s="590" t="s">
        <v>258</v>
      </c>
      <c r="J514" s="657"/>
      <c r="K514" s="657"/>
      <c r="L514" s="657"/>
      <c r="M514" s="657"/>
      <c r="N514" s="657"/>
      <c r="O514" s="657"/>
      <c r="P514" s="657"/>
      <c r="Q514" s="657"/>
      <c r="R514" s="657"/>
      <c r="S514" s="658"/>
      <c r="T514" s="590" t="s">
        <v>545</v>
      </c>
      <c r="U514" s="658"/>
      <c r="V514" s="590" t="s">
        <v>602</v>
      </c>
      <c r="W514" s="657"/>
      <c r="X514" s="657"/>
      <c r="Y514" s="658"/>
      <c r="Z514" s="564" t="s">
        <v>661</v>
      </c>
      <c r="AA514" s="590" t="s">
        <v>731</v>
      </c>
      <c r="AB514" s="658"/>
      <c r="AC514" s="52"/>
      <c r="AF514" s="565"/>
    </row>
    <row r="515" spans="1:32" ht="14.25" customHeight="1" thickTop="1" x14ac:dyDescent="0.2">
      <c r="A515" s="782" t="s">
        <v>798</v>
      </c>
      <c r="B515" s="590" t="s">
        <v>63</v>
      </c>
      <c r="C515" s="590" t="s">
        <v>102</v>
      </c>
      <c r="D515" s="590" t="s">
        <v>119</v>
      </c>
      <c r="E515" s="590" t="s">
        <v>181</v>
      </c>
      <c r="F515" s="590" t="s">
        <v>204</v>
      </c>
      <c r="G515" s="590" t="s">
        <v>237</v>
      </c>
      <c r="H515" s="590" t="s">
        <v>101</v>
      </c>
      <c r="I515" s="590" t="s">
        <v>259</v>
      </c>
      <c r="J515" s="590" t="s">
        <v>299</v>
      </c>
      <c r="K515" s="590" t="s">
        <v>360</v>
      </c>
      <c r="L515" s="590" t="s">
        <v>402</v>
      </c>
      <c r="M515" s="590" t="s">
        <v>418</v>
      </c>
      <c r="N515" s="565"/>
      <c r="O515" s="590" t="s">
        <v>431</v>
      </c>
      <c r="P515" s="590" t="s">
        <v>441</v>
      </c>
      <c r="Q515" s="590" t="s">
        <v>448</v>
      </c>
      <c r="R515" s="590" t="s">
        <v>453</v>
      </c>
      <c r="S515" s="590" t="s">
        <v>535</v>
      </c>
      <c r="T515" s="590" t="s">
        <v>546</v>
      </c>
      <c r="U515" s="590" t="s">
        <v>580</v>
      </c>
      <c r="V515" s="590" t="s">
        <v>603</v>
      </c>
      <c r="W515" s="590" t="s">
        <v>635</v>
      </c>
      <c r="X515" s="590" t="s">
        <v>653</v>
      </c>
      <c r="Y515" s="590" t="s">
        <v>657</v>
      </c>
      <c r="Z515" s="590" t="s">
        <v>661</v>
      </c>
      <c r="AA515" s="590" t="s">
        <v>731</v>
      </c>
      <c r="AB515" s="590" t="s">
        <v>784</v>
      </c>
      <c r="AC515" s="52"/>
      <c r="AF515" s="565"/>
    </row>
    <row r="516" spans="1:32" ht="13.5" customHeight="1" thickBot="1" x14ac:dyDescent="0.25">
      <c r="A516" s="783"/>
      <c r="B516" s="591"/>
      <c r="C516" s="591"/>
      <c r="D516" s="591"/>
      <c r="E516" s="591"/>
      <c r="F516" s="591"/>
      <c r="G516" s="591"/>
      <c r="H516" s="591"/>
      <c r="I516" s="591"/>
      <c r="J516" s="591"/>
      <c r="K516" s="591"/>
      <c r="L516" s="591"/>
      <c r="M516" s="591"/>
      <c r="N516" s="565"/>
      <c r="O516" s="591"/>
      <c r="P516" s="591"/>
      <c r="Q516" s="591"/>
      <c r="R516" s="591"/>
      <c r="S516" s="591"/>
      <c r="T516" s="591"/>
      <c r="U516" s="591"/>
      <c r="V516" s="591"/>
      <c r="W516" s="591"/>
      <c r="X516" s="591"/>
      <c r="Y516" s="591"/>
      <c r="Z516" s="591"/>
      <c r="AA516" s="591"/>
      <c r="AB516" s="591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596.40000000000009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1537.2</v>
      </c>
      <c r="E517" s="46">
        <f>IFERROR(Y89*1,"0")+IFERROR(Y90*1,"0")+IFERROR(Y91*1,"0")+IFERROR(Y95*1,"0")+IFERROR(Y96*1,"0")+IFERROR(Y97*1,"0")+IFERROR(Y98*1,"0")+IFERROR(Y99*1,"0")+IFERROR(Y100*1,"0")</f>
        <v>902.52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731.16</v>
      </c>
      <c r="G517" s="46">
        <f>IFERROR(Y131*1,"0")+IFERROR(Y132*1,"0")+IFERROR(Y136*1,"0")+IFERROR(Y137*1,"0")</f>
        <v>186.16000000000003</v>
      </c>
      <c r="H517" s="46">
        <f>IFERROR(Y142*1,"0")+IFERROR(Y146*1,"0")+IFERROR(Y147*1,"0")+IFERROR(Y148*1,"0")</f>
        <v>243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617.82000000000005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1295.3999999999999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84.6</v>
      </c>
      <c r="L517" s="46">
        <f>IFERROR(Y249*1,"0")+IFERROR(Y250*1,"0")+IFERROR(Y251*1,"0")+IFERROR(Y252*1,"0")+IFERROR(Y253*1,"0")</f>
        <v>820.80000000000007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4287.1499999999996</v>
      </c>
      <c r="S517" s="46">
        <f>IFERROR(Y334*1,"0")+IFERROR(Y335*1,"0")+IFERROR(Y336*1,"0")</f>
        <v>562.80000000000007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4675</v>
      </c>
      <c r="U517" s="46">
        <f>IFERROR(Y367*1,"0")+IFERROR(Y368*1,"0")+IFERROR(Y369*1,"0")+IFERROR(Y370*1,"0")+IFERROR(Y374*1,"0")+IFERROR(Y378*1,"0")+IFERROR(Y379*1,"0")+IFERROR(Y383*1,"0")</f>
        <v>180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337.92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704.40000000000009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5,00"/>
        <filter val="1 210,00"/>
        <filter val="1 700,00"/>
        <filter val="10,42"/>
        <filter val="100,00"/>
        <filter val="101,00"/>
        <filter val="101,02"/>
        <filter val="11,00"/>
        <filter val="113,33"/>
        <filter val="114,00"/>
        <filter val="116,00"/>
        <filter val="118,13"/>
        <filter val="120,00"/>
        <filter val="120,93"/>
        <filter val="128,00"/>
        <filter val="13,00"/>
        <filter val="130,51"/>
        <filter val="135,00"/>
        <filter val="141,57"/>
        <filter val="142,57"/>
        <filter val="150,00"/>
        <filter val="153,00"/>
        <filter val="158,00"/>
        <filter val="16,67"/>
        <filter val="16,86"/>
        <filter val="17 591,00"/>
        <filter val="17,00"/>
        <filter val="175,00"/>
        <filter val="177,56"/>
        <filter val="18 595,64"/>
        <filter val="18,00"/>
        <filter val="180,00"/>
        <filter val="19 395,64"/>
        <filter val="193,00"/>
        <filter val="197,41"/>
        <filter val="2 028,00"/>
        <filter val="2 948,00"/>
        <filter val="21,00"/>
        <filter val="215,00"/>
        <filter val="220,00"/>
        <filter val="221,00"/>
        <filter val="223,00"/>
        <filter val="225,00"/>
        <filter val="225,87"/>
        <filter val="230,00"/>
        <filter val="238,57"/>
        <filter val="240,00"/>
        <filter val="244,00"/>
        <filter val="25,00"/>
        <filter val="250,00"/>
        <filter val="260,00"/>
        <filter val="266,67"/>
        <filter val="278,00"/>
        <filter val="28,00"/>
        <filter val="280,00"/>
        <filter val="281,43"/>
        <filter val="29,33"/>
        <filter val="3 511,92"/>
        <filter val="3,00"/>
        <filter val="30,00"/>
        <filter val="300,00"/>
        <filter val="315,00"/>
        <filter val="32"/>
        <filter val="341,00"/>
        <filter val="342,00"/>
        <filter val="345,00"/>
        <filter val="350,00"/>
        <filter val="352,00"/>
        <filter val="366,67"/>
        <filter val="374,00"/>
        <filter val="385,00"/>
        <filter val="388,00"/>
        <filter val="40,00"/>
        <filter val="406,00"/>
        <filter val="42,00"/>
        <filter val="43,00"/>
        <filter val="43,56"/>
        <filter val="43,94"/>
        <filter val="44,00"/>
        <filter val="45,00"/>
        <filter val="450,00"/>
        <filter val="495,00"/>
        <filter val="50,00"/>
        <filter val="523,00"/>
        <filter val="53,17"/>
        <filter val="54,09"/>
        <filter val="55,00"/>
        <filter val="550,00"/>
        <filter val="551,00"/>
        <filter val="560,00"/>
        <filter val="57,00"/>
        <filter val="578,00"/>
        <filter val="590,00"/>
        <filter val="6,33"/>
        <filter val="62,00"/>
        <filter val="67,00"/>
        <filter val="686,00"/>
        <filter val="7,95"/>
        <filter val="70,00"/>
        <filter val="74,42"/>
        <filter val="75,00"/>
        <filter val="75,09"/>
        <filter val="76,00"/>
        <filter val="761,00"/>
        <filter val="793,00"/>
        <filter val="80,00"/>
        <filter val="800,00"/>
        <filter val="81,43"/>
        <filter val="811,00"/>
        <filter val="82,00"/>
        <filter val="836,00"/>
        <filter val="880,00"/>
        <filter val="89,56"/>
        <filter val="9,44"/>
        <filter val="90,00"/>
        <filter val="92,41"/>
        <filter val="940,00"/>
        <filter val="950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T5:U5"/>
    <mergeCell ref="D119:E119"/>
    <mergeCell ref="P76:T7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288:E288"/>
    <mergeCell ref="P123:V123"/>
    <mergeCell ref="A271:Z271"/>
    <mergeCell ref="D136:E136"/>
    <mergeCell ref="V6:W9"/>
    <mergeCell ref="Z17:Z18"/>
    <mergeCell ref="A9:C9"/>
    <mergeCell ref="D202:E202"/>
    <mergeCell ref="A71:O72"/>
    <mergeCell ref="A179:Z179"/>
    <mergeCell ref="P112:T112"/>
    <mergeCell ref="A236:O237"/>
    <mergeCell ref="D231:E231"/>
    <mergeCell ref="P116:V116"/>
    <mergeCell ref="P32:V32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P44:V44"/>
    <mergeCell ref="P27:T27"/>
    <mergeCell ref="P154:T154"/>
    <mergeCell ref="D75:E75"/>
    <mergeCell ref="D206:E206"/>
    <mergeCell ref="P390:T390"/>
    <mergeCell ref="D64:E64"/>
    <mergeCell ref="A317:O318"/>
    <mergeCell ref="D146:E146"/>
    <mergeCell ref="A404:O405"/>
    <mergeCell ref="D413:E413"/>
    <mergeCell ref="P345:T345"/>
    <mergeCell ref="P348:T348"/>
    <mergeCell ref="P323:T323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484:E484"/>
    <mergeCell ref="D186:E186"/>
    <mergeCell ref="A155:O156"/>
    <mergeCell ref="P222:T222"/>
    <mergeCell ref="P193:T193"/>
    <mergeCell ref="D446:E446"/>
    <mergeCell ref="P461:T461"/>
    <mergeCell ref="D459:E459"/>
    <mergeCell ref="D435:E435"/>
    <mergeCell ref="P441:T441"/>
    <mergeCell ref="A478:O479"/>
    <mergeCell ref="D358:E358"/>
    <mergeCell ref="P337:V337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D114:E114"/>
    <mergeCell ref="P84:T84"/>
    <mergeCell ref="P134:V134"/>
    <mergeCell ref="D394:E394"/>
    <mergeCell ref="D223:E223"/>
    <mergeCell ref="P121:T121"/>
    <mergeCell ref="P415:T415"/>
    <mergeCell ref="A401:Z401"/>
    <mergeCell ref="D222:E222"/>
    <mergeCell ref="A295:Z295"/>
    <mergeCell ref="D390:E390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159:T159"/>
    <mergeCell ref="D181:E181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P77:T77"/>
    <mergeCell ref="P204:T204"/>
    <mergeCell ref="A264:Z264"/>
    <mergeCell ref="D125:E125"/>
    <mergeCell ref="D112:E112"/>
    <mergeCell ref="A356:Z356"/>
    <mergeCell ref="D348:E348"/>
    <mergeCell ref="A283:O284"/>
    <mergeCell ref="D62:E62"/>
    <mergeCell ref="A65:O66"/>
    <mergeCell ref="P306:T306"/>
    <mergeCell ref="P86:V86"/>
    <mergeCell ref="P384:V384"/>
    <mergeCell ref="A280:Z280"/>
    <mergeCell ref="P207:T20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D477:E477"/>
    <mergeCell ref="P446:T446"/>
    <mergeCell ref="P440:T440"/>
    <mergeCell ref="P454:V454"/>
    <mergeCell ref="P477:T477"/>
    <mergeCell ref="D476:E476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D172:E172"/>
    <mergeCell ref="P26:T26"/>
    <mergeCell ref="A143:O144"/>
    <mergeCell ref="A199:O200"/>
    <mergeCell ref="P338:V338"/>
    <mergeCell ref="P227:V227"/>
    <mergeCell ref="Q10:R10"/>
    <mergeCell ref="D41:E41"/>
    <mergeCell ref="A429:Z429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P133:V133"/>
    <mergeCell ref="A177:O178"/>
    <mergeCell ref="D235:E235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D251:E251"/>
    <mergeCell ref="P228:V228"/>
    <mergeCell ref="P355:V355"/>
    <mergeCell ref="A180:Z180"/>
    <mergeCell ref="P293:V293"/>
    <mergeCell ref="D343:E343"/>
    <mergeCell ref="P296:T296"/>
    <mergeCell ref="P318:V318"/>
    <mergeCell ref="D277:E277"/>
    <mergeCell ref="P299:T299"/>
    <mergeCell ref="P150:V150"/>
    <mergeCell ref="P393:T393"/>
    <mergeCell ref="D374:E374"/>
    <mergeCell ref="D203:E203"/>
    <mergeCell ref="A127:O128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239:T239"/>
    <mergeCell ref="D460:E460"/>
    <mergeCell ref="D327:E327"/>
    <mergeCell ref="D398:E398"/>
    <mergeCell ref="P210:T210"/>
    <mergeCell ref="P308:T308"/>
    <mergeCell ref="A424:Z424"/>
    <mergeCell ref="P301:T301"/>
    <mergeCell ref="D450:E450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178:V178"/>
    <mergeCell ref="A472:Z472"/>
    <mergeCell ref="D166:E166"/>
    <mergeCell ref="D402:E402"/>
    <mergeCell ref="P128:V128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Y515:Y516"/>
    <mergeCell ref="K515:K516"/>
    <mergeCell ref="P498:T498"/>
    <mergeCell ref="P364:V364"/>
    <mergeCell ref="P300:T300"/>
    <mergeCell ref="A487:Z487"/>
    <mergeCell ref="P358:T358"/>
    <mergeCell ref="P380:V380"/>
    <mergeCell ref="D466:E466"/>
    <mergeCell ref="P509:V509"/>
    <mergeCell ref="C514:H514"/>
    <mergeCell ref="P510:V510"/>
    <mergeCell ref="P505:V505"/>
    <mergeCell ref="P507:V507"/>
    <mergeCell ref="P512:V512"/>
    <mergeCell ref="J515:J516"/>
    <mergeCell ref="P418:V418"/>
    <mergeCell ref="A473:Z473"/>
    <mergeCell ref="P349:V349"/>
    <mergeCell ref="D187:E187"/>
    <mergeCell ref="P437:T437"/>
    <mergeCell ref="P315:T315"/>
    <mergeCell ref="P231:T231"/>
    <mergeCell ref="P302:T302"/>
    <mergeCell ref="A431:Z431"/>
    <mergeCell ref="P428:V428"/>
    <mergeCell ref="P270:V270"/>
    <mergeCell ref="D421:E421"/>
    <mergeCell ref="P463:V463"/>
    <mergeCell ref="P195:T195"/>
    <mergeCell ref="A238:Z238"/>
    <mergeCell ref="D230:E230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60:Z60"/>
    <mergeCell ref="A50:Z50"/>
    <mergeCell ref="D118:E118"/>
    <mergeCell ref="P53:T53"/>
    <mergeCell ref="P289:T289"/>
    <mergeCell ref="P79:T79"/>
    <mergeCell ref="A190:Z190"/>
    <mergeCell ref="D215:E215"/>
    <mergeCell ref="A201:Z201"/>
    <mergeCell ref="A257:Z257"/>
    <mergeCell ref="P244:T244"/>
    <mergeCell ref="P183:V183"/>
    <mergeCell ref="P49:V49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