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086633D-E6D0-4B70-A2F4-355884188EC8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 refMode="R1C1"/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AB517" i="1" s="1"/>
  <c r="X501" i="1"/>
  <c r="X500" i="1"/>
  <c r="BO499" i="1"/>
  <c r="BN499" i="1"/>
  <c r="BM499" i="1"/>
  <c r="Y499" i="1"/>
  <c r="BP499" i="1" s="1"/>
  <c r="BO498" i="1"/>
  <c r="BM498" i="1"/>
  <c r="Y498" i="1"/>
  <c r="Y501" i="1" s="1"/>
  <c r="X496" i="1"/>
  <c r="X495" i="1"/>
  <c r="BO494" i="1"/>
  <c r="BM494" i="1"/>
  <c r="Y494" i="1"/>
  <c r="BP494" i="1" s="1"/>
  <c r="BO493" i="1"/>
  <c r="BM493" i="1"/>
  <c r="Y493" i="1"/>
  <c r="X491" i="1"/>
  <c r="X490" i="1"/>
  <c r="BO489" i="1"/>
  <c r="BM489" i="1"/>
  <c r="Y489" i="1"/>
  <c r="BP489" i="1" s="1"/>
  <c r="BO488" i="1"/>
  <c r="BM488" i="1"/>
  <c r="Y488" i="1"/>
  <c r="X486" i="1"/>
  <c r="X485" i="1"/>
  <c r="BO484" i="1"/>
  <c r="BM484" i="1"/>
  <c r="Y484" i="1"/>
  <c r="BP484" i="1" s="1"/>
  <c r="BO483" i="1"/>
  <c r="BM483" i="1"/>
  <c r="Y483" i="1"/>
  <c r="BP483" i="1" s="1"/>
  <c r="BO482" i="1"/>
  <c r="BM482" i="1"/>
  <c r="Y482" i="1"/>
  <c r="BP482" i="1" s="1"/>
  <c r="BO481" i="1"/>
  <c r="BM481" i="1"/>
  <c r="Y481" i="1"/>
  <c r="BN481" i="1" s="1"/>
  <c r="X479" i="1"/>
  <c r="X478" i="1"/>
  <c r="BO477" i="1"/>
  <c r="BM477" i="1"/>
  <c r="Y477" i="1"/>
  <c r="BP477" i="1" s="1"/>
  <c r="BO476" i="1"/>
  <c r="BM476" i="1"/>
  <c r="Y476" i="1"/>
  <c r="BP476" i="1" s="1"/>
  <c r="BO475" i="1"/>
  <c r="BM475" i="1"/>
  <c r="Y475" i="1"/>
  <c r="BP475" i="1" s="1"/>
  <c r="BO474" i="1"/>
  <c r="BM474" i="1"/>
  <c r="Y474" i="1"/>
  <c r="X470" i="1"/>
  <c r="X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X464" i="1"/>
  <c r="X463" i="1"/>
  <c r="BP462" i="1"/>
  <c r="BO462" i="1"/>
  <c r="BM462" i="1"/>
  <c r="Y462" i="1"/>
  <c r="Z462" i="1" s="1"/>
  <c r="P462" i="1"/>
  <c r="BO461" i="1"/>
  <c r="BM461" i="1"/>
  <c r="Y461" i="1"/>
  <c r="BN461" i="1" s="1"/>
  <c r="P461" i="1"/>
  <c r="BP460" i="1"/>
  <c r="BO460" i="1"/>
  <c r="BM460" i="1"/>
  <c r="Y460" i="1"/>
  <c r="BN460" i="1" s="1"/>
  <c r="P460" i="1"/>
  <c r="BO459" i="1"/>
  <c r="BM459" i="1"/>
  <c r="Y459" i="1"/>
  <c r="BP459" i="1" s="1"/>
  <c r="P459" i="1"/>
  <c r="BO458" i="1"/>
  <c r="BM458" i="1"/>
  <c r="Y458" i="1"/>
  <c r="BN458" i="1" s="1"/>
  <c r="P458" i="1"/>
  <c r="BO457" i="1"/>
  <c r="BM457" i="1"/>
  <c r="Y457" i="1"/>
  <c r="BP457" i="1" s="1"/>
  <c r="P457" i="1"/>
  <c r="BP456" i="1"/>
  <c r="BO456" i="1"/>
  <c r="BM456" i="1"/>
  <c r="Y456" i="1"/>
  <c r="BN456" i="1" s="1"/>
  <c r="P456" i="1"/>
  <c r="X454" i="1"/>
  <c r="X453" i="1"/>
  <c r="BO452" i="1"/>
  <c r="BM452" i="1"/>
  <c r="Y452" i="1"/>
  <c r="BP452" i="1" s="1"/>
  <c r="P452" i="1"/>
  <c r="BO451" i="1"/>
  <c r="BM451" i="1"/>
  <c r="Y451" i="1"/>
  <c r="BN451" i="1" s="1"/>
  <c r="P451" i="1"/>
  <c r="BO450" i="1"/>
  <c r="BM450" i="1"/>
  <c r="Y450" i="1"/>
  <c r="P450" i="1"/>
  <c r="X448" i="1"/>
  <c r="X447" i="1"/>
  <c r="BO446" i="1"/>
  <c r="BM446" i="1"/>
  <c r="Y446" i="1"/>
  <c r="BN446" i="1" s="1"/>
  <c r="P446" i="1"/>
  <c r="BO445" i="1"/>
  <c r="BM445" i="1"/>
  <c r="Y445" i="1"/>
  <c r="BP445" i="1" s="1"/>
  <c r="P445" i="1"/>
  <c r="BO444" i="1"/>
  <c r="BM444" i="1"/>
  <c r="Y444" i="1"/>
  <c r="Z444" i="1" s="1"/>
  <c r="P444" i="1"/>
  <c r="BO443" i="1"/>
  <c r="BM443" i="1"/>
  <c r="Z443" i="1"/>
  <c r="Y443" i="1"/>
  <c r="BN443" i="1" s="1"/>
  <c r="P443" i="1"/>
  <c r="BO442" i="1"/>
  <c r="BM442" i="1"/>
  <c r="Y442" i="1"/>
  <c r="BN442" i="1" s="1"/>
  <c r="BO441" i="1"/>
  <c r="BM441" i="1"/>
  <c r="Y441" i="1"/>
  <c r="BP441" i="1" s="1"/>
  <c r="P441" i="1"/>
  <c r="BO440" i="1"/>
  <c r="BM440" i="1"/>
  <c r="Y440" i="1"/>
  <c r="BN440" i="1" s="1"/>
  <c r="P440" i="1"/>
  <c r="BO439" i="1"/>
  <c r="BM439" i="1"/>
  <c r="Y439" i="1"/>
  <c r="BN439" i="1" s="1"/>
  <c r="P439" i="1"/>
  <c r="BO438" i="1"/>
  <c r="BM438" i="1"/>
  <c r="Y438" i="1"/>
  <c r="BP438" i="1" s="1"/>
  <c r="P438" i="1"/>
  <c r="BO437" i="1"/>
  <c r="BM437" i="1"/>
  <c r="Y437" i="1"/>
  <c r="BP437" i="1" s="1"/>
  <c r="P437" i="1"/>
  <c r="BO436" i="1"/>
  <c r="BM436" i="1"/>
  <c r="Y436" i="1"/>
  <c r="BN436" i="1" s="1"/>
  <c r="P436" i="1"/>
  <c r="BO435" i="1"/>
  <c r="BM435" i="1"/>
  <c r="Y435" i="1"/>
  <c r="BN435" i="1" s="1"/>
  <c r="BO434" i="1"/>
  <c r="BM434" i="1"/>
  <c r="Y434" i="1"/>
  <c r="Z434" i="1" s="1"/>
  <c r="P434" i="1"/>
  <c r="BO433" i="1"/>
  <c r="BM433" i="1"/>
  <c r="Y433" i="1"/>
  <c r="BN433" i="1" s="1"/>
  <c r="P433" i="1"/>
  <c r="BO432" i="1"/>
  <c r="BM432" i="1"/>
  <c r="Y432" i="1"/>
  <c r="BN432" i="1" s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BN421" i="1" s="1"/>
  <c r="P421" i="1"/>
  <c r="X418" i="1"/>
  <c r="X417" i="1"/>
  <c r="BO416" i="1"/>
  <c r="BM416" i="1"/>
  <c r="Y416" i="1"/>
  <c r="BN416" i="1" s="1"/>
  <c r="P416" i="1"/>
  <c r="BO415" i="1"/>
  <c r="BM415" i="1"/>
  <c r="Y415" i="1"/>
  <c r="BP415" i="1" s="1"/>
  <c r="P415" i="1"/>
  <c r="BO414" i="1"/>
  <c r="BM414" i="1"/>
  <c r="Y414" i="1"/>
  <c r="BP414" i="1" s="1"/>
  <c r="P414" i="1"/>
  <c r="BO413" i="1"/>
  <c r="BM413" i="1"/>
  <c r="Y413" i="1"/>
  <c r="BP413" i="1" s="1"/>
  <c r="P413" i="1"/>
  <c r="X411" i="1"/>
  <c r="X410" i="1"/>
  <c r="BO409" i="1"/>
  <c r="BM409" i="1"/>
  <c r="Z409" i="1"/>
  <c r="Y409" i="1"/>
  <c r="BN409" i="1" s="1"/>
  <c r="P409" i="1"/>
  <c r="BO408" i="1"/>
  <c r="BM408" i="1"/>
  <c r="Y408" i="1"/>
  <c r="BN408" i="1" s="1"/>
  <c r="P408" i="1"/>
  <c r="X405" i="1"/>
  <c r="X404" i="1"/>
  <c r="BO403" i="1"/>
  <c r="BN403" i="1"/>
  <c r="BM403" i="1"/>
  <c r="Y403" i="1"/>
  <c r="P403" i="1"/>
  <c r="BO402" i="1"/>
  <c r="BM402" i="1"/>
  <c r="Y402" i="1"/>
  <c r="BN402" i="1" s="1"/>
  <c r="P402" i="1"/>
  <c r="X400" i="1"/>
  <c r="X399" i="1"/>
  <c r="BO398" i="1"/>
  <c r="BM398" i="1"/>
  <c r="Y398" i="1"/>
  <c r="BP398" i="1" s="1"/>
  <c r="P398" i="1"/>
  <c r="BO397" i="1"/>
  <c r="BM397" i="1"/>
  <c r="Y397" i="1"/>
  <c r="BP397" i="1" s="1"/>
  <c r="P397" i="1"/>
  <c r="BO396" i="1"/>
  <c r="BM396" i="1"/>
  <c r="Y396" i="1"/>
  <c r="BN396" i="1" s="1"/>
  <c r="P396" i="1"/>
  <c r="BO395" i="1"/>
  <c r="BM395" i="1"/>
  <c r="Y395" i="1"/>
  <c r="BN395" i="1" s="1"/>
  <c r="P395" i="1"/>
  <c r="BO394" i="1"/>
  <c r="BM394" i="1"/>
  <c r="Y394" i="1"/>
  <c r="BP394" i="1" s="1"/>
  <c r="P394" i="1"/>
  <c r="BO393" i="1"/>
  <c r="BM393" i="1"/>
  <c r="Z393" i="1"/>
  <c r="Y393" i="1"/>
  <c r="BP393" i="1" s="1"/>
  <c r="P393" i="1"/>
  <c r="BO392" i="1"/>
  <c r="BM392" i="1"/>
  <c r="Y392" i="1"/>
  <c r="BN392" i="1" s="1"/>
  <c r="P392" i="1"/>
  <c r="BO391" i="1"/>
  <c r="BM391" i="1"/>
  <c r="Y391" i="1"/>
  <c r="BN391" i="1" s="1"/>
  <c r="P391" i="1"/>
  <c r="BO390" i="1"/>
  <c r="BM390" i="1"/>
  <c r="Y390" i="1"/>
  <c r="BP390" i="1" s="1"/>
  <c r="P390" i="1"/>
  <c r="BO389" i="1"/>
  <c r="BM389" i="1"/>
  <c r="Z389" i="1"/>
  <c r="Y389" i="1"/>
  <c r="P389" i="1"/>
  <c r="X385" i="1"/>
  <c r="X384" i="1"/>
  <c r="BO383" i="1"/>
  <c r="BM383" i="1"/>
  <c r="Z383" i="1"/>
  <c r="Z384" i="1" s="1"/>
  <c r="Y383" i="1"/>
  <c r="BN383" i="1" s="1"/>
  <c r="P383" i="1"/>
  <c r="X381" i="1"/>
  <c r="X380" i="1"/>
  <c r="BO379" i="1"/>
  <c r="BM379" i="1"/>
  <c r="Y379" i="1"/>
  <c r="BP379" i="1" s="1"/>
  <c r="P379" i="1"/>
  <c r="BO378" i="1"/>
  <c r="BM378" i="1"/>
  <c r="Z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BN370" i="1" s="1"/>
  <c r="P370" i="1"/>
  <c r="BO369" i="1"/>
  <c r="BM369" i="1"/>
  <c r="Y369" i="1"/>
  <c r="P369" i="1"/>
  <c r="BO368" i="1"/>
  <c r="BM368" i="1"/>
  <c r="Y368" i="1"/>
  <c r="BN368" i="1" s="1"/>
  <c r="P368" i="1"/>
  <c r="BO367" i="1"/>
  <c r="BM367" i="1"/>
  <c r="Y367" i="1"/>
  <c r="P367" i="1"/>
  <c r="Y364" i="1"/>
  <c r="X364" i="1"/>
  <c r="Y363" i="1"/>
  <c r="X363" i="1"/>
  <c r="BO362" i="1"/>
  <c r="BM362" i="1"/>
  <c r="Y362" i="1"/>
  <c r="BP362" i="1" s="1"/>
  <c r="P362" i="1"/>
  <c r="X360" i="1"/>
  <c r="X359" i="1"/>
  <c r="BO358" i="1"/>
  <c r="BM358" i="1"/>
  <c r="Y358" i="1"/>
  <c r="BP358" i="1" s="1"/>
  <c r="P358" i="1"/>
  <c r="BO357" i="1"/>
  <c r="BM357" i="1"/>
  <c r="Y357" i="1"/>
  <c r="BP357" i="1" s="1"/>
  <c r="P357" i="1"/>
  <c r="X355" i="1"/>
  <c r="X354" i="1"/>
  <c r="BO353" i="1"/>
  <c r="BM353" i="1"/>
  <c r="Y353" i="1"/>
  <c r="BN353" i="1" s="1"/>
  <c r="P353" i="1"/>
  <c r="BP352" i="1"/>
  <c r="BO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BN347" i="1" s="1"/>
  <c r="P347" i="1"/>
  <c r="BO346" i="1"/>
  <c r="BM346" i="1"/>
  <c r="Y346" i="1"/>
  <c r="BP346" i="1" s="1"/>
  <c r="P346" i="1"/>
  <c r="BO345" i="1"/>
  <c r="BM345" i="1"/>
  <c r="Y345" i="1"/>
  <c r="BN345" i="1" s="1"/>
  <c r="P345" i="1"/>
  <c r="BO344" i="1"/>
  <c r="BM344" i="1"/>
  <c r="Y344" i="1"/>
  <c r="BN344" i="1" s="1"/>
  <c r="P344" i="1"/>
  <c r="BO343" i="1"/>
  <c r="BM343" i="1"/>
  <c r="Y343" i="1"/>
  <c r="BN343" i="1" s="1"/>
  <c r="P343" i="1"/>
  <c r="BO342" i="1"/>
  <c r="BM342" i="1"/>
  <c r="Y342" i="1"/>
  <c r="BN342" i="1" s="1"/>
  <c r="P342" i="1"/>
  <c r="X338" i="1"/>
  <c r="X337" i="1"/>
  <c r="BO336" i="1"/>
  <c r="BM336" i="1"/>
  <c r="Y336" i="1"/>
  <c r="BN336" i="1" s="1"/>
  <c r="P336" i="1"/>
  <c r="BO335" i="1"/>
  <c r="BM335" i="1"/>
  <c r="Y335" i="1"/>
  <c r="BN335" i="1" s="1"/>
  <c r="P335" i="1"/>
  <c r="BO334" i="1"/>
  <c r="BM334" i="1"/>
  <c r="Y334" i="1"/>
  <c r="BP334" i="1" s="1"/>
  <c r="P334" i="1"/>
  <c r="X331" i="1"/>
  <c r="X330" i="1"/>
  <c r="BO329" i="1"/>
  <c r="BM329" i="1"/>
  <c r="Y329" i="1"/>
  <c r="P329" i="1"/>
  <c r="BO328" i="1"/>
  <c r="BM328" i="1"/>
  <c r="Y328" i="1"/>
  <c r="BN328" i="1" s="1"/>
  <c r="P328" i="1"/>
  <c r="BP327" i="1"/>
  <c r="BO327" i="1"/>
  <c r="BN327" i="1"/>
  <c r="BM327" i="1"/>
  <c r="Y327" i="1"/>
  <c r="Z327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N322" i="1" s="1"/>
  <c r="P322" i="1"/>
  <c r="BP321" i="1"/>
  <c r="BO321" i="1"/>
  <c r="BM321" i="1"/>
  <c r="Y321" i="1"/>
  <c r="Z321" i="1" s="1"/>
  <c r="BO320" i="1"/>
  <c r="BM320" i="1"/>
  <c r="Z320" i="1"/>
  <c r="Y320" i="1"/>
  <c r="X318" i="1"/>
  <c r="X317" i="1"/>
  <c r="BO316" i="1"/>
  <c r="BM316" i="1"/>
  <c r="Y316" i="1"/>
  <c r="BN316" i="1" s="1"/>
  <c r="P316" i="1"/>
  <c r="BP315" i="1"/>
  <c r="BO315" i="1"/>
  <c r="BM315" i="1"/>
  <c r="Y315" i="1"/>
  <c r="BN315" i="1" s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Z309" i="1"/>
  <c r="Y309" i="1"/>
  <c r="BP309" i="1" s="1"/>
  <c r="P309" i="1"/>
  <c r="BO308" i="1"/>
  <c r="BM308" i="1"/>
  <c r="Y308" i="1"/>
  <c r="BN308" i="1" s="1"/>
  <c r="P308" i="1"/>
  <c r="BO307" i="1"/>
  <c r="BM307" i="1"/>
  <c r="Y307" i="1"/>
  <c r="BN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BN300" i="1" s="1"/>
  <c r="P300" i="1"/>
  <c r="BP299" i="1"/>
  <c r="BO299" i="1"/>
  <c r="BM299" i="1"/>
  <c r="Z299" i="1"/>
  <c r="Y299" i="1"/>
  <c r="BN299" i="1" s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BP296" i="1" s="1"/>
  <c r="P296" i="1"/>
  <c r="X294" i="1"/>
  <c r="X293" i="1"/>
  <c r="BO292" i="1"/>
  <c r="BM292" i="1"/>
  <c r="Y292" i="1"/>
  <c r="BN292" i="1" s="1"/>
  <c r="P292" i="1"/>
  <c r="BO291" i="1"/>
  <c r="BM291" i="1"/>
  <c r="Y291" i="1"/>
  <c r="BN291" i="1" s="1"/>
  <c r="P291" i="1"/>
  <c r="BO290" i="1"/>
  <c r="BM290" i="1"/>
  <c r="Y290" i="1"/>
  <c r="P290" i="1"/>
  <c r="BO289" i="1"/>
  <c r="BM289" i="1"/>
  <c r="Y289" i="1"/>
  <c r="BN289" i="1" s="1"/>
  <c r="P289" i="1"/>
  <c r="BO288" i="1"/>
  <c r="BM288" i="1"/>
  <c r="Y288" i="1"/>
  <c r="BN288" i="1" s="1"/>
  <c r="P288" i="1"/>
  <c r="BO287" i="1"/>
  <c r="BM287" i="1"/>
  <c r="Y287" i="1"/>
  <c r="BN287" i="1" s="1"/>
  <c r="P287" i="1"/>
  <c r="X284" i="1"/>
  <c r="X283" i="1"/>
  <c r="BP282" i="1"/>
  <c r="BO282" i="1"/>
  <c r="BM282" i="1"/>
  <c r="Y282" i="1"/>
  <c r="Q517" i="1" s="1"/>
  <c r="P282" i="1"/>
  <c r="X279" i="1"/>
  <c r="X278" i="1"/>
  <c r="BO277" i="1"/>
  <c r="BM277" i="1"/>
  <c r="Y277" i="1"/>
  <c r="Y278" i="1" s="1"/>
  <c r="P277" i="1"/>
  <c r="X275" i="1"/>
  <c r="X274" i="1"/>
  <c r="BO273" i="1"/>
  <c r="BM273" i="1"/>
  <c r="Z273" i="1"/>
  <c r="Z274" i="1" s="1"/>
  <c r="Y273" i="1"/>
  <c r="P273" i="1"/>
  <c r="X270" i="1"/>
  <c r="X269" i="1"/>
  <c r="BO268" i="1"/>
  <c r="BM268" i="1"/>
  <c r="Y268" i="1"/>
  <c r="BN268" i="1" s="1"/>
  <c r="P268" i="1"/>
  <c r="BO267" i="1"/>
  <c r="BM267" i="1"/>
  <c r="Y267" i="1"/>
  <c r="P267" i="1"/>
  <c r="BO266" i="1"/>
  <c r="BM266" i="1"/>
  <c r="Y266" i="1"/>
  <c r="BP266" i="1" s="1"/>
  <c r="P266" i="1"/>
  <c r="X263" i="1"/>
  <c r="X262" i="1"/>
  <c r="BO261" i="1"/>
  <c r="BM261" i="1"/>
  <c r="Y261" i="1"/>
  <c r="BP261" i="1" s="1"/>
  <c r="BO260" i="1"/>
  <c r="BM260" i="1"/>
  <c r="Y260" i="1"/>
  <c r="BN260" i="1" s="1"/>
  <c r="P260" i="1"/>
  <c r="BO259" i="1"/>
  <c r="BM259" i="1"/>
  <c r="Y259" i="1"/>
  <c r="P259" i="1"/>
  <c r="BO258" i="1"/>
  <c r="BM258" i="1"/>
  <c r="Y258" i="1"/>
  <c r="BN258" i="1" s="1"/>
  <c r="P258" i="1"/>
  <c r="X255" i="1"/>
  <c r="X254" i="1"/>
  <c r="BP253" i="1"/>
  <c r="BO253" i="1"/>
  <c r="BN253" i="1"/>
  <c r="BM253" i="1"/>
  <c r="Y253" i="1"/>
  <c r="Z253" i="1" s="1"/>
  <c r="P253" i="1"/>
  <c r="BO252" i="1"/>
  <c r="BM252" i="1"/>
  <c r="Y252" i="1"/>
  <c r="BN252" i="1" s="1"/>
  <c r="P252" i="1"/>
  <c r="BO251" i="1"/>
  <c r="BM251" i="1"/>
  <c r="Y251" i="1"/>
  <c r="BN251" i="1" s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P244" i="1"/>
  <c r="BO244" i="1"/>
  <c r="BM244" i="1"/>
  <c r="Y244" i="1"/>
  <c r="Z244" i="1" s="1"/>
  <c r="P244" i="1"/>
  <c r="BP243" i="1"/>
  <c r="BO243" i="1"/>
  <c r="BM243" i="1"/>
  <c r="Z243" i="1"/>
  <c r="Y243" i="1"/>
  <c r="BN243" i="1" s="1"/>
  <c r="P243" i="1"/>
  <c r="BO242" i="1"/>
  <c r="BM242" i="1"/>
  <c r="Y242" i="1"/>
  <c r="BN242" i="1" s="1"/>
  <c r="P242" i="1"/>
  <c r="BO241" i="1"/>
  <c r="BM241" i="1"/>
  <c r="Y241" i="1"/>
  <c r="P241" i="1"/>
  <c r="BO240" i="1"/>
  <c r="BM240" i="1"/>
  <c r="Y240" i="1"/>
  <c r="BP240" i="1" s="1"/>
  <c r="BO239" i="1"/>
  <c r="BM239" i="1"/>
  <c r="Z239" i="1"/>
  <c r="Y239" i="1"/>
  <c r="BP239" i="1" s="1"/>
  <c r="P239" i="1"/>
  <c r="X237" i="1"/>
  <c r="X236" i="1"/>
  <c r="BO235" i="1"/>
  <c r="BM235" i="1"/>
  <c r="Z235" i="1"/>
  <c r="Z236" i="1" s="1"/>
  <c r="Y235" i="1"/>
  <c r="Y236" i="1" s="1"/>
  <c r="X233" i="1"/>
  <c r="X232" i="1"/>
  <c r="BO231" i="1"/>
  <c r="BM231" i="1"/>
  <c r="Y231" i="1"/>
  <c r="P231" i="1"/>
  <c r="BO230" i="1"/>
  <c r="BM230" i="1"/>
  <c r="Z230" i="1"/>
  <c r="Y230" i="1"/>
  <c r="BP230" i="1" s="1"/>
  <c r="P230" i="1"/>
  <c r="X228" i="1"/>
  <c r="X227" i="1"/>
  <c r="BO226" i="1"/>
  <c r="BM226" i="1"/>
  <c r="Y226" i="1"/>
  <c r="Z226" i="1" s="1"/>
  <c r="P226" i="1"/>
  <c r="BO225" i="1"/>
  <c r="BM225" i="1"/>
  <c r="Y225" i="1"/>
  <c r="BN225" i="1" s="1"/>
  <c r="P225" i="1"/>
  <c r="BP224" i="1"/>
  <c r="BO224" i="1"/>
  <c r="BM224" i="1"/>
  <c r="Y224" i="1"/>
  <c r="BN224" i="1" s="1"/>
  <c r="P224" i="1"/>
  <c r="BO223" i="1"/>
  <c r="BM223" i="1"/>
  <c r="Y223" i="1"/>
  <c r="BN223" i="1" s="1"/>
  <c r="P223" i="1"/>
  <c r="BO222" i="1"/>
  <c r="BM222" i="1"/>
  <c r="Y222" i="1"/>
  <c r="Z222" i="1" s="1"/>
  <c r="P222" i="1"/>
  <c r="BO221" i="1"/>
  <c r="BM221" i="1"/>
  <c r="Y221" i="1"/>
  <c r="BN221" i="1" s="1"/>
  <c r="P221" i="1"/>
  <c r="BO220" i="1"/>
  <c r="BM220" i="1"/>
  <c r="Y220" i="1"/>
  <c r="Z220" i="1" s="1"/>
  <c r="P220" i="1"/>
  <c r="X217" i="1"/>
  <c r="X216" i="1"/>
  <c r="BO215" i="1"/>
  <c r="BM215" i="1"/>
  <c r="Y215" i="1"/>
  <c r="BN215" i="1" s="1"/>
  <c r="P215" i="1"/>
  <c r="BO214" i="1"/>
  <c r="BM214" i="1"/>
  <c r="Y214" i="1"/>
  <c r="BN214" i="1" s="1"/>
  <c r="P214" i="1"/>
  <c r="X212" i="1"/>
  <c r="X211" i="1"/>
  <c r="BO210" i="1"/>
  <c r="BM210" i="1"/>
  <c r="Y210" i="1"/>
  <c r="BN210" i="1" s="1"/>
  <c r="P210" i="1"/>
  <c r="BO209" i="1"/>
  <c r="BM209" i="1"/>
  <c r="Z209" i="1"/>
  <c r="Y209" i="1"/>
  <c r="BP209" i="1" s="1"/>
  <c r="P209" i="1"/>
  <c r="BO208" i="1"/>
  <c r="BM208" i="1"/>
  <c r="Y208" i="1"/>
  <c r="BN208" i="1" s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BN204" i="1" s="1"/>
  <c r="P204" i="1"/>
  <c r="BO203" i="1"/>
  <c r="BM203" i="1"/>
  <c r="Y203" i="1"/>
  <c r="BN203" i="1" s="1"/>
  <c r="P203" i="1"/>
  <c r="BO202" i="1"/>
  <c r="BM202" i="1"/>
  <c r="Y202" i="1"/>
  <c r="P202" i="1"/>
  <c r="X200" i="1"/>
  <c r="X199" i="1"/>
  <c r="BO198" i="1"/>
  <c r="BM198" i="1"/>
  <c r="Y198" i="1"/>
  <c r="BN198" i="1" s="1"/>
  <c r="P198" i="1"/>
  <c r="BO197" i="1"/>
  <c r="BM197" i="1"/>
  <c r="Y197" i="1"/>
  <c r="BN197" i="1" s="1"/>
  <c r="P197" i="1"/>
  <c r="BO196" i="1"/>
  <c r="BM196" i="1"/>
  <c r="Y196" i="1"/>
  <c r="BN196" i="1" s="1"/>
  <c r="P196" i="1"/>
  <c r="BO195" i="1"/>
  <c r="BM195" i="1"/>
  <c r="Y195" i="1"/>
  <c r="BN195" i="1" s="1"/>
  <c r="P195" i="1"/>
  <c r="BO194" i="1"/>
  <c r="BM194" i="1"/>
  <c r="Y194" i="1"/>
  <c r="BP194" i="1" s="1"/>
  <c r="P194" i="1"/>
  <c r="BO193" i="1"/>
  <c r="BM193" i="1"/>
  <c r="Y193" i="1"/>
  <c r="BN193" i="1" s="1"/>
  <c r="P193" i="1"/>
  <c r="BP192" i="1"/>
  <c r="BO192" i="1"/>
  <c r="BM192" i="1"/>
  <c r="Z192" i="1"/>
  <c r="Y192" i="1"/>
  <c r="BN192" i="1" s="1"/>
  <c r="P192" i="1"/>
  <c r="BO191" i="1"/>
  <c r="BM191" i="1"/>
  <c r="Y191" i="1"/>
  <c r="BN191" i="1" s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4" i="1"/>
  <c r="X183" i="1"/>
  <c r="BO182" i="1"/>
  <c r="BN182" i="1"/>
  <c r="BM182" i="1"/>
  <c r="Y182" i="1"/>
  <c r="BP182" i="1" s="1"/>
  <c r="P182" i="1"/>
  <c r="BO181" i="1"/>
  <c r="BM181" i="1"/>
  <c r="Y181" i="1"/>
  <c r="BN181" i="1" s="1"/>
  <c r="P181" i="1"/>
  <c r="Y178" i="1"/>
  <c r="X178" i="1"/>
  <c r="X177" i="1"/>
  <c r="BP176" i="1"/>
  <c r="BO176" i="1"/>
  <c r="BM176" i="1"/>
  <c r="Z176" i="1"/>
  <c r="Z177" i="1" s="1"/>
  <c r="Y176" i="1"/>
  <c r="Y177" i="1" s="1"/>
  <c r="P176" i="1"/>
  <c r="X174" i="1"/>
  <c r="X173" i="1"/>
  <c r="BO172" i="1"/>
  <c r="BM172" i="1"/>
  <c r="Y172" i="1"/>
  <c r="BN172" i="1" s="1"/>
  <c r="P172" i="1"/>
  <c r="BO171" i="1"/>
  <c r="BM171" i="1"/>
  <c r="Z171" i="1"/>
  <c r="Y171" i="1"/>
  <c r="BN171" i="1" s="1"/>
  <c r="P171" i="1"/>
  <c r="BO170" i="1"/>
  <c r="BM170" i="1"/>
  <c r="Y170" i="1"/>
  <c r="BN170" i="1" s="1"/>
  <c r="P170" i="1"/>
  <c r="X168" i="1"/>
  <c r="X167" i="1"/>
  <c r="BO166" i="1"/>
  <c r="BM166" i="1"/>
  <c r="Y166" i="1"/>
  <c r="BN166" i="1" s="1"/>
  <c r="P166" i="1"/>
  <c r="BO165" i="1"/>
  <c r="BM165" i="1"/>
  <c r="Y165" i="1"/>
  <c r="BP165" i="1" s="1"/>
  <c r="P165" i="1"/>
  <c r="BP164" i="1"/>
  <c r="BO164" i="1"/>
  <c r="BM164" i="1"/>
  <c r="Z164" i="1"/>
  <c r="Y164" i="1"/>
  <c r="BN164" i="1" s="1"/>
  <c r="P164" i="1"/>
  <c r="BO163" i="1"/>
  <c r="BM163" i="1"/>
  <c r="Z163" i="1"/>
  <c r="Y163" i="1"/>
  <c r="BN163" i="1" s="1"/>
  <c r="P163" i="1"/>
  <c r="BO162" i="1"/>
  <c r="BM162" i="1"/>
  <c r="Y162" i="1"/>
  <c r="BN162" i="1" s="1"/>
  <c r="P162" i="1"/>
  <c r="BO161" i="1"/>
  <c r="BM161" i="1"/>
  <c r="Z161" i="1"/>
  <c r="Y161" i="1"/>
  <c r="BP161" i="1" s="1"/>
  <c r="P161" i="1"/>
  <c r="BP160" i="1"/>
  <c r="BO160" i="1"/>
  <c r="BM160" i="1"/>
  <c r="Z160" i="1"/>
  <c r="Y160" i="1"/>
  <c r="BN160" i="1" s="1"/>
  <c r="P160" i="1"/>
  <c r="BO159" i="1"/>
  <c r="BM159" i="1"/>
  <c r="Y159" i="1"/>
  <c r="BN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Y143" i="1" s="1"/>
  <c r="P142" i="1"/>
  <c r="X139" i="1"/>
  <c r="X138" i="1"/>
  <c r="BO137" i="1"/>
  <c r="BM137" i="1"/>
  <c r="Y137" i="1"/>
  <c r="BN137" i="1" s="1"/>
  <c r="P137" i="1"/>
  <c r="BO136" i="1"/>
  <c r="BM136" i="1"/>
  <c r="Z136" i="1"/>
  <c r="Y136" i="1"/>
  <c r="BN136" i="1" s="1"/>
  <c r="P136" i="1"/>
  <c r="X134" i="1"/>
  <c r="X133" i="1"/>
  <c r="BO132" i="1"/>
  <c r="BM132" i="1"/>
  <c r="Y132" i="1"/>
  <c r="BN132" i="1" s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M125" i="1"/>
  <c r="Y125" i="1"/>
  <c r="Z125" i="1" s="1"/>
  <c r="P125" i="1"/>
  <c r="X123" i="1"/>
  <c r="X122" i="1"/>
  <c r="BO121" i="1"/>
  <c r="BM121" i="1"/>
  <c r="Y121" i="1"/>
  <c r="BP121" i="1" s="1"/>
  <c r="P121" i="1"/>
  <c r="BO120" i="1"/>
  <c r="BM120" i="1"/>
  <c r="Y120" i="1"/>
  <c r="BN120" i="1" s="1"/>
  <c r="P120" i="1"/>
  <c r="BO119" i="1"/>
  <c r="BM119" i="1"/>
  <c r="Y119" i="1"/>
  <c r="BN119" i="1" s="1"/>
  <c r="P119" i="1"/>
  <c r="BO118" i="1"/>
  <c r="BM118" i="1"/>
  <c r="Y118" i="1"/>
  <c r="P118" i="1"/>
  <c r="X116" i="1"/>
  <c r="X115" i="1"/>
  <c r="BO114" i="1"/>
  <c r="BM114" i="1"/>
  <c r="Y114" i="1"/>
  <c r="Y115" i="1" s="1"/>
  <c r="P114" i="1"/>
  <c r="BO113" i="1"/>
  <c r="BM113" i="1"/>
  <c r="Y113" i="1"/>
  <c r="BP113" i="1" s="1"/>
  <c r="P113" i="1"/>
  <c r="BO112" i="1"/>
  <c r="BM112" i="1"/>
  <c r="Z112" i="1"/>
  <c r="Y112" i="1"/>
  <c r="P112" i="1"/>
  <c r="X110" i="1"/>
  <c r="X109" i="1"/>
  <c r="BO108" i="1"/>
  <c r="BM108" i="1"/>
  <c r="Z108" i="1"/>
  <c r="Y108" i="1"/>
  <c r="BN108" i="1" s="1"/>
  <c r="P108" i="1"/>
  <c r="BP107" i="1"/>
  <c r="BO107" i="1"/>
  <c r="BM107" i="1"/>
  <c r="Z107" i="1"/>
  <c r="Y107" i="1"/>
  <c r="BN107" i="1" s="1"/>
  <c r="P107" i="1"/>
  <c r="BO106" i="1"/>
  <c r="BM106" i="1"/>
  <c r="Y106" i="1"/>
  <c r="BN106" i="1" s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BN99" i="1" s="1"/>
  <c r="P99" i="1"/>
  <c r="BO98" i="1"/>
  <c r="BM98" i="1"/>
  <c r="Y98" i="1"/>
  <c r="BN98" i="1" s="1"/>
  <c r="P98" i="1"/>
  <c r="BO97" i="1"/>
  <c r="BM97" i="1"/>
  <c r="Y97" i="1"/>
  <c r="P97" i="1"/>
  <c r="BO96" i="1"/>
  <c r="BN96" i="1"/>
  <c r="BM96" i="1"/>
  <c r="Y96" i="1"/>
  <c r="BP96" i="1" s="1"/>
  <c r="P96" i="1"/>
  <c r="BO95" i="1"/>
  <c r="BM95" i="1"/>
  <c r="Y95" i="1"/>
  <c r="BN95" i="1" s="1"/>
  <c r="X93" i="1"/>
  <c r="X92" i="1"/>
  <c r="BO91" i="1"/>
  <c r="BM91" i="1"/>
  <c r="Y91" i="1"/>
  <c r="BN91" i="1" s="1"/>
  <c r="P91" i="1"/>
  <c r="BO90" i="1"/>
  <c r="BM90" i="1"/>
  <c r="Y90" i="1"/>
  <c r="BN90" i="1" s="1"/>
  <c r="P90" i="1"/>
  <c r="BO89" i="1"/>
  <c r="BM89" i="1"/>
  <c r="Y89" i="1"/>
  <c r="BP89" i="1" s="1"/>
  <c r="P89" i="1"/>
  <c r="X86" i="1"/>
  <c r="Y85" i="1"/>
  <c r="X85" i="1"/>
  <c r="BO84" i="1"/>
  <c r="BM84" i="1"/>
  <c r="Z84" i="1"/>
  <c r="Y84" i="1"/>
  <c r="Y86" i="1" s="1"/>
  <c r="P84" i="1"/>
  <c r="BO83" i="1"/>
  <c r="BM83" i="1"/>
  <c r="Y83" i="1"/>
  <c r="BN83" i="1" s="1"/>
  <c r="P83" i="1"/>
  <c r="X81" i="1"/>
  <c r="X80" i="1"/>
  <c r="BO79" i="1"/>
  <c r="BM79" i="1"/>
  <c r="Y79" i="1"/>
  <c r="BN79" i="1" s="1"/>
  <c r="P79" i="1"/>
  <c r="BO78" i="1"/>
  <c r="BM78" i="1"/>
  <c r="Y78" i="1"/>
  <c r="BN78" i="1" s="1"/>
  <c r="P78" i="1"/>
  <c r="BO77" i="1"/>
  <c r="BM77" i="1"/>
  <c r="Y77" i="1"/>
  <c r="BN77" i="1" s="1"/>
  <c r="P77" i="1"/>
  <c r="BO76" i="1"/>
  <c r="BM76" i="1"/>
  <c r="Y76" i="1"/>
  <c r="BP76" i="1" s="1"/>
  <c r="P76" i="1"/>
  <c r="BO75" i="1"/>
  <c r="BM75" i="1"/>
  <c r="Y75" i="1"/>
  <c r="BN75" i="1" s="1"/>
  <c r="P75" i="1"/>
  <c r="BO74" i="1"/>
  <c r="BM74" i="1"/>
  <c r="Y74" i="1"/>
  <c r="BN74" i="1" s="1"/>
  <c r="P74" i="1"/>
  <c r="X72" i="1"/>
  <c r="X71" i="1"/>
  <c r="BO70" i="1"/>
  <c r="BM70" i="1"/>
  <c r="Y70" i="1"/>
  <c r="BN70" i="1" s="1"/>
  <c r="P70" i="1"/>
  <c r="BO69" i="1"/>
  <c r="BM69" i="1"/>
  <c r="Y69" i="1"/>
  <c r="BN69" i="1" s="1"/>
  <c r="P69" i="1"/>
  <c r="BO68" i="1"/>
  <c r="BN68" i="1"/>
  <c r="BM68" i="1"/>
  <c r="Y68" i="1"/>
  <c r="BP68" i="1" s="1"/>
  <c r="P68" i="1"/>
  <c r="X66" i="1"/>
  <c r="X65" i="1"/>
  <c r="BO64" i="1"/>
  <c r="BM64" i="1"/>
  <c r="Y64" i="1"/>
  <c r="BP64" i="1" s="1"/>
  <c r="P64" i="1"/>
  <c r="BP63" i="1"/>
  <c r="BO63" i="1"/>
  <c r="BM63" i="1"/>
  <c r="Y63" i="1"/>
  <c r="BN63" i="1" s="1"/>
  <c r="P63" i="1"/>
  <c r="BO62" i="1"/>
  <c r="BM62" i="1"/>
  <c r="Y62" i="1"/>
  <c r="BN62" i="1" s="1"/>
  <c r="P62" i="1"/>
  <c r="BO61" i="1"/>
  <c r="BM61" i="1"/>
  <c r="Y61" i="1"/>
  <c r="P61" i="1"/>
  <c r="X59" i="1"/>
  <c r="X58" i="1"/>
  <c r="BO57" i="1"/>
  <c r="BM57" i="1"/>
  <c r="Y57" i="1"/>
  <c r="BN57" i="1" s="1"/>
  <c r="P57" i="1"/>
  <c r="BO56" i="1"/>
  <c r="BN56" i="1"/>
  <c r="BM56" i="1"/>
  <c r="Y56" i="1"/>
  <c r="BP56" i="1" s="1"/>
  <c r="P56" i="1"/>
  <c r="BP55" i="1"/>
  <c r="BO55" i="1"/>
  <c r="BM55" i="1"/>
  <c r="Y55" i="1"/>
  <c r="BN55" i="1" s="1"/>
  <c r="P55" i="1"/>
  <c r="BP54" i="1"/>
  <c r="BO54" i="1"/>
  <c r="BM54" i="1"/>
  <c r="Z54" i="1"/>
  <c r="Y54" i="1"/>
  <c r="BN54" i="1" s="1"/>
  <c r="P54" i="1"/>
  <c r="BO53" i="1"/>
  <c r="BM53" i="1"/>
  <c r="Y53" i="1"/>
  <c r="P53" i="1"/>
  <c r="BO52" i="1"/>
  <c r="BM52" i="1"/>
  <c r="Y52" i="1"/>
  <c r="BN52" i="1" s="1"/>
  <c r="P52" i="1"/>
  <c r="X49" i="1"/>
  <c r="Y48" i="1"/>
  <c r="X48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Z43" i="1" s="1"/>
  <c r="P43" i="1"/>
  <c r="BP42" i="1"/>
  <c r="BO42" i="1"/>
  <c r="BM42" i="1"/>
  <c r="Y42" i="1"/>
  <c r="BN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Z31" i="1"/>
  <c r="Y31" i="1"/>
  <c r="BN31" i="1" s="1"/>
  <c r="P31" i="1"/>
  <c r="BO30" i="1"/>
  <c r="BM30" i="1"/>
  <c r="Y30" i="1"/>
  <c r="BN30" i="1" s="1"/>
  <c r="P30" i="1"/>
  <c r="BP29" i="1"/>
  <c r="BO29" i="1"/>
  <c r="BM29" i="1"/>
  <c r="Z29" i="1"/>
  <c r="Y29" i="1"/>
  <c r="BN29" i="1" s="1"/>
  <c r="P29" i="1"/>
  <c r="BO28" i="1"/>
  <c r="BM28" i="1"/>
  <c r="Y28" i="1"/>
  <c r="BN28" i="1" s="1"/>
  <c r="P28" i="1"/>
  <c r="BO27" i="1"/>
  <c r="BM27" i="1"/>
  <c r="Y27" i="1"/>
  <c r="BN27" i="1" s="1"/>
  <c r="P27" i="1"/>
  <c r="BO26" i="1"/>
  <c r="BM26" i="1"/>
  <c r="Y26" i="1"/>
  <c r="BN26" i="1" s="1"/>
  <c r="P26" i="1"/>
  <c r="X24" i="1"/>
  <c r="X23" i="1"/>
  <c r="BO22" i="1"/>
  <c r="BM22" i="1"/>
  <c r="Y22" i="1"/>
  <c r="H10" i="1"/>
  <c r="A9" i="1"/>
  <c r="F10" i="1" s="1"/>
  <c r="D7" i="1"/>
  <c r="Q6" i="1"/>
  <c r="P2" i="1"/>
  <c r="BP83" i="1" l="1"/>
  <c r="Z98" i="1"/>
  <c r="Z159" i="1"/>
  <c r="BP222" i="1"/>
  <c r="Z258" i="1"/>
  <c r="BP336" i="1"/>
  <c r="Y385" i="1"/>
  <c r="BP444" i="1"/>
  <c r="Y318" i="1"/>
  <c r="BP119" i="1"/>
  <c r="Z186" i="1"/>
  <c r="Z197" i="1"/>
  <c r="Y324" i="1"/>
  <c r="Y399" i="1"/>
  <c r="Z452" i="1"/>
  <c r="Z475" i="1"/>
  <c r="BN483" i="1"/>
  <c r="BP159" i="1"/>
  <c r="BP258" i="1"/>
  <c r="Z436" i="1"/>
  <c r="C517" i="1"/>
  <c r="Z41" i="1"/>
  <c r="Z78" i="1"/>
  <c r="Z113" i="1"/>
  <c r="BN186" i="1"/>
  <c r="Z289" i="1"/>
  <c r="Z346" i="1"/>
  <c r="Z379" i="1"/>
  <c r="Z380" i="1" s="1"/>
  <c r="BN445" i="1"/>
  <c r="BN452" i="1"/>
  <c r="Z74" i="1"/>
  <c r="BP47" i="1"/>
  <c r="BN84" i="1"/>
  <c r="Z99" i="1"/>
  <c r="Z120" i="1"/>
  <c r="BP137" i="1"/>
  <c r="Z205" i="1"/>
  <c r="BN209" i="1"/>
  <c r="BN230" i="1"/>
  <c r="Z296" i="1"/>
  <c r="Z300" i="1"/>
  <c r="BN320" i="1"/>
  <c r="Z334" i="1"/>
  <c r="Z342" i="1"/>
  <c r="Z362" i="1"/>
  <c r="Z363" i="1" s="1"/>
  <c r="BN389" i="1"/>
  <c r="BN393" i="1"/>
  <c r="BN113" i="1"/>
  <c r="BP163" i="1"/>
  <c r="BN346" i="1"/>
  <c r="Z370" i="1"/>
  <c r="BN379" i="1"/>
  <c r="Z42" i="1"/>
  <c r="Z55" i="1"/>
  <c r="BP74" i="1"/>
  <c r="BP78" i="1"/>
  <c r="BP84" i="1"/>
  <c r="BN205" i="1"/>
  <c r="BP289" i="1"/>
  <c r="Z353" i="1"/>
  <c r="BP389" i="1"/>
  <c r="Z68" i="1"/>
  <c r="Y188" i="1"/>
  <c r="BN244" i="1"/>
  <c r="Z282" i="1"/>
  <c r="Z283" i="1" s="1"/>
  <c r="BP342" i="1"/>
  <c r="Z437" i="1"/>
  <c r="Z62" i="1"/>
  <c r="Z75" i="1"/>
  <c r="Z79" i="1"/>
  <c r="Z100" i="1"/>
  <c r="Z260" i="1"/>
  <c r="Z301" i="1"/>
  <c r="Z315" i="1"/>
  <c r="Z52" i="1"/>
  <c r="Z221" i="1"/>
  <c r="Z335" i="1"/>
  <c r="Z337" i="1" s="1"/>
  <c r="BN394" i="1"/>
  <c r="BN100" i="1"/>
  <c r="Y211" i="1"/>
  <c r="BN301" i="1"/>
  <c r="BP308" i="1"/>
  <c r="Z56" i="1"/>
  <c r="BP75" i="1"/>
  <c r="BP260" i="1"/>
  <c r="BP62" i="1"/>
  <c r="BN43" i="1"/>
  <c r="BP52" i="1"/>
  <c r="BN161" i="1"/>
  <c r="Z172" i="1"/>
  <c r="BP221" i="1"/>
  <c r="P517" i="1"/>
  <c r="Z291" i="1"/>
  <c r="Z322" i="1"/>
  <c r="BN434" i="1"/>
  <c r="Z242" i="1"/>
  <c r="Z316" i="1"/>
  <c r="Z336" i="1"/>
  <c r="BP383" i="1"/>
  <c r="Y102" i="1"/>
  <c r="Z63" i="1"/>
  <c r="Z83" i="1"/>
  <c r="BN125" i="1"/>
  <c r="Z196" i="1"/>
  <c r="BN226" i="1"/>
  <c r="BP344" i="1"/>
  <c r="BP434" i="1"/>
  <c r="BP43" i="1"/>
  <c r="Y183" i="1"/>
  <c r="BN222" i="1"/>
  <c r="BP235" i="1"/>
  <c r="Y384" i="1"/>
  <c r="BN444" i="1"/>
  <c r="BN462" i="1"/>
  <c r="Y44" i="1"/>
  <c r="Z91" i="1"/>
  <c r="Y127" i="1"/>
  <c r="Y144" i="1"/>
  <c r="Z252" i="1"/>
  <c r="Z266" i="1"/>
  <c r="Y381" i="1"/>
  <c r="Z477" i="1"/>
  <c r="Y58" i="1"/>
  <c r="I517" i="1"/>
  <c r="Y184" i="1"/>
  <c r="BP226" i="1"/>
  <c r="BN309" i="1"/>
  <c r="BN415" i="1"/>
  <c r="BN468" i="1"/>
  <c r="BN494" i="1"/>
  <c r="BP136" i="1"/>
  <c r="Y150" i="1"/>
  <c r="BN266" i="1"/>
  <c r="BP273" i="1"/>
  <c r="BN477" i="1"/>
  <c r="Z44" i="1"/>
  <c r="BP120" i="1"/>
  <c r="Z27" i="1"/>
  <c r="BP91" i="1"/>
  <c r="Z146" i="1"/>
  <c r="Z249" i="1"/>
  <c r="BP252" i="1"/>
  <c r="Z287" i="1"/>
  <c r="Z392" i="1"/>
  <c r="Y405" i="1"/>
  <c r="Y463" i="1"/>
  <c r="Y491" i="1"/>
  <c r="BN362" i="1"/>
  <c r="Z488" i="1"/>
  <c r="BP41" i="1"/>
  <c r="Z105" i="1"/>
  <c r="BP108" i="1"/>
  <c r="Z121" i="1"/>
  <c r="Z137" i="1"/>
  <c r="Z138" i="1" s="1"/>
  <c r="Z224" i="1"/>
  <c r="Y246" i="1"/>
  <c r="BP242" i="1"/>
  <c r="BN249" i="1"/>
  <c r="BP316" i="1"/>
  <c r="BP322" i="1"/>
  <c r="V517" i="1"/>
  <c r="Y454" i="1"/>
  <c r="Z456" i="1"/>
  <c r="Y479" i="1"/>
  <c r="G517" i="1"/>
  <c r="BP146" i="1"/>
  <c r="BP287" i="1"/>
  <c r="Z460" i="1"/>
  <c r="Y469" i="1"/>
  <c r="BN488" i="1"/>
  <c r="Z64" i="1"/>
  <c r="Z70" i="1"/>
  <c r="Z76" i="1"/>
  <c r="BP79" i="1"/>
  <c r="Z95" i="1"/>
  <c r="BP98" i="1"/>
  <c r="BN105" i="1"/>
  <c r="BN121" i="1"/>
  <c r="Y167" i="1"/>
  <c r="Z165" i="1"/>
  <c r="BP171" i="1"/>
  <c r="Z181" i="1"/>
  <c r="Z193" i="1"/>
  <c r="BP196" i="1"/>
  <c r="Z207" i="1"/>
  <c r="Z277" i="1"/>
  <c r="Z278" i="1" s="1"/>
  <c r="Z297" i="1"/>
  <c r="BP300" i="1"/>
  <c r="Z307" i="1"/>
  <c r="Z344" i="1"/>
  <c r="BN450" i="1"/>
  <c r="Z466" i="1"/>
  <c r="BN474" i="1"/>
  <c r="Y485" i="1"/>
  <c r="Y123" i="1"/>
  <c r="BP488" i="1"/>
  <c r="BP27" i="1"/>
  <c r="H9" i="1"/>
  <c r="Z28" i="1"/>
  <c r="BP31" i="1"/>
  <c r="BN64" i="1"/>
  <c r="BN76" i="1"/>
  <c r="Z89" i="1"/>
  <c r="Y116" i="1"/>
  <c r="Z147" i="1"/>
  <c r="BN165" i="1"/>
  <c r="BN207" i="1"/>
  <c r="Z288" i="1"/>
  <c r="BP291" i="1"/>
  <c r="BN297" i="1"/>
  <c r="Z397" i="1"/>
  <c r="Y66" i="1"/>
  <c r="BP70" i="1"/>
  <c r="BP95" i="1"/>
  <c r="BP181" i="1"/>
  <c r="BP193" i="1"/>
  <c r="BP277" i="1"/>
  <c r="BP307" i="1"/>
  <c r="BN89" i="1"/>
  <c r="Z132" i="1"/>
  <c r="Y139" i="1"/>
  <c r="BN147" i="1"/>
  <c r="Z204" i="1"/>
  <c r="Z225" i="1"/>
  <c r="Z240" i="1"/>
  <c r="Z261" i="1"/>
  <c r="Z268" i="1"/>
  <c r="BN397" i="1"/>
  <c r="Z441" i="1"/>
  <c r="Z451" i="1"/>
  <c r="BN489" i="1"/>
  <c r="B517" i="1"/>
  <c r="Z85" i="1"/>
  <c r="BP288" i="1"/>
  <c r="Z292" i="1"/>
  <c r="U517" i="1"/>
  <c r="BN437" i="1"/>
  <c r="BN475" i="1"/>
  <c r="Z96" i="1"/>
  <c r="BP99" i="1"/>
  <c r="BP112" i="1"/>
  <c r="Z119" i="1"/>
  <c r="BP172" i="1"/>
  <c r="Z182" i="1"/>
  <c r="Z194" i="1"/>
  <c r="BP197" i="1"/>
  <c r="BN240" i="1"/>
  <c r="BN261" i="1"/>
  <c r="Z308" i="1"/>
  <c r="Z345" i="1"/>
  <c r="Z358" i="1"/>
  <c r="Z367" i="1"/>
  <c r="Y404" i="1"/>
  <c r="Z414" i="1"/>
  <c r="BN441" i="1"/>
  <c r="BN457" i="1"/>
  <c r="Z467" i="1"/>
  <c r="J9" i="1"/>
  <c r="BP28" i="1"/>
  <c r="X509" i="1"/>
  <c r="Z35" i="1"/>
  <c r="Z36" i="1" s="1"/>
  <c r="BP132" i="1"/>
  <c r="Z142" i="1"/>
  <c r="Z143" i="1" s="1"/>
  <c r="BP225" i="1"/>
  <c r="Z251" i="1"/>
  <c r="BP268" i="1"/>
  <c r="BP320" i="1"/>
  <c r="S517" i="1"/>
  <c r="Y354" i="1"/>
  <c r="BN390" i="1"/>
  <c r="Y490" i="1"/>
  <c r="Y72" i="1"/>
  <c r="Y149" i="1"/>
  <c r="BN194" i="1"/>
  <c r="BP292" i="1"/>
  <c r="Y325" i="1"/>
  <c r="Z354" i="1"/>
  <c r="BN358" i="1"/>
  <c r="BN367" i="1"/>
  <c r="BN414" i="1"/>
  <c r="Y422" i="1"/>
  <c r="BN467" i="1"/>
  <c r="Y495" i="1"/>
  <c r="BP35" i="1"/>
  <c r="BP142" i="1"/>
  <c r="Z215" i="1"/>
  <c r="Y245" i="1"/>
  <c r="BP251" i="1"/>
  <c r="Y331" i="1"/>
  <c r="BP367" i="1"/>
  <c r="BN398" i="1"/>
  <c r="BN476" i="1"/>
  <c r="Y294" i="1"/>
  <c r="BN438" i="1"/>
  <c r="Y110" i="1"/>
  <c r="Y122" i="1"/>
  <c r="BN348" i="1"/>
  <c r="BP348" i="1"/>
  <c r="Z348" i="1"/>
  <c r="A10" i="1"/>
  <c r="Z22" i="1"/>
  <c r="Z23" i="1" s="1"/>
  <c r="BP22" i="1"/>
  <c r="X507" i="1"/>
  <c r="Z26" i="1"/>
  <c r="BP26" i="1"/>
  <c r="Z30" i="1"/>
  <c r="BP30" i="1"/>
  <c r="Y33" i="1"/>
  <c r="Y37" i="1"/>
  <c r="D517" i="1"/>
  <c r="Z53" i="1"/>
  <c r="BP53" i="1"/>
  <c r="Z57" i="1"/>
  <c r="BP57" i="1"/>
  <c r="Z61" i="1"/>
  <c r="BP61" i="1"/>
  <c r="Z69" i="1"/>
  <c r="BP69" i="1"/>
  <c r="Z77" i="1"/>
  <c r="BP77" i="1"/>
  <c r="Y80" i="1"/>
  <c r="E517" i="1"/>
  <c r="Z90" i="1"/>
  <c r="Z92" i="1" s="1"/>
  <c r="BP90" i="1"/>
  <c r="Y93" i="1"/>
  <c r="Z97" i="1"/>
  <c r="BP97" i="1"/>
  <c r="F517" i="1"/>
  <c r="Z106" i="1"/>
  <c r="Z109" i="1" s="1"/>
  <c r="BP106" i="1"/>
  <c r="Y109" i="1"/>
  <c r="BN112" i="1"/>
  <c r="Z114" i="1"/>
  <c r="Z115" i="1" s="1"/>
  <c r="BP114" i="1"/>
  <c r="Z118" i="1"/>
  <c r="BP118" i="1"/>
  <c r="Z126" i="1"/>
  <c r="Z127" i="1" s="1"/>
  <c r="BP126" i="1"/>
  <c r="Z131" i="1"/>
  <c r="Z133" i="1" s="1"/>
  <c r="BP131" i="1"/>
  <c r="Y134" i="1"/>
  <c r="Y138" i="1"/>
  <c r="BN142" i="1"/>
  <c r="BN146" i="1"/>
  <c r="Z148" i="1"/>
  <c r="Z149" i="1" s="1"/>
  <c r="BP148" i="1"/>
  <c r="Z154" i="1"/>
  <c r="Z155" i="1" s="1"/>
  <c r="BP154" i="1"/>
  <c r="Z158" i="1"/>
  <c r="BP158" i="1"/>
  <c r="Z162" i="1"/>
  <c r="BP162" i="1"/>
  <c r="Z166" i="1"/>
  <c r="BP166" i="1"/>
  <c r="Z170" i="1"/>
  <c r="Z173" i="1" s="1"/>
  <c r="BP170" i="1"/>
  <c r="Y173" i="1"/>
  <c r="BN176" i="1"/>
  <c r="Z187" i="1"/>
  <c r="Z188" i="1" s="1"/>
  <c r="BP187" i="1"/>
  <c r="Z191" i="1"/>
  <c r="BP191" i="1"/>
  <c r="Z195" i="1"/>
  <c r="BP195" i="1"/>
  <c r="BP198" i="1"/>
  <c r="Z198" i="1"/>
  <c r="Y200" i="1"/>
  <c r="BN202" i="1"/>
  <c r="Z203" i="1"/>
  <c r="BP203" i="1"/>
  <c r="Z208" i="1"/>
  <c r="BP210" i="1"/>
  <c r="Z210" i="1"/>
  <c r="Y232" i="1"/>
  <c r="BN231" i="1"/>
  <c r="Y233" i="1"/>
  <c r="BP231" i="1"/>
  <c r="Z231" i="1"/>
  <c r="Z232" i="1" s="1"/>
  <c r="Y263" i="1"/>
  <c r="BN259" i="1"/>
  <c r="BP259" i="1"/>
  <c r="Z259" i="1"/>
  <c r="Y262" i="1"/>
  <c r="Y303" i="1"/>
  <c r="BN302" i="1"/>
  <c r="BP302" i="1"/>
  <c r="Z302" i="1"/>
  <c r="BN357" i="1"/>
  <c r="Y360" i="1"/>
  <c r="Y359" i="1"/>
  <c r="Z357" i="1"/>
  <c r="Z359" i="1" s="1"/>
  <c r="BP369" i="1"/>
  <c r="Z369" i="1"/>
  <c r="BN369" i="1"/>
  <c r="BN459" i="1"/>
  <c r="Z459" i="1"/>
  <c r="Y65" i="1"/>
  <c r="Y101" i="1"/>
  <c r="Y174" i="1"/>
  <c r="BP206" i="1"/>
  <c r="Z206" i="1"/>
  <c r="BP208" i="1"/>
  <c r="K517" i="1"/>
  <c r="Y228" i="1"/>
  <c r="BN220" i="1"/>
  <c r="BP220" i="1"/>
  <c r="Y311" i="1"/>
  <c r="BN306" i="1"/>
  <c r="Y312" i="1"/>
  <c r="BP306" i="1"/>
  <c r="Z306" i="1"/>
  <c r="Z311" i="1" s="1"/>
  <c r="F9" i="1"/>
  <c r="X508" i="1"/>
  <c r="X510" i="1" s="1"/>
  <c r="X511" i="1"/>
  <c r="Y24" i="1"/>
  <c r="Y32" i="1"/>
  <c r="BN35" i="1"/>
  <c r="BN41" i="1"/>
  <c r="Y59" i="1"/>
  <c r="Y71" i="1"/>
  <c r="Y92" i="1"/>
  <c r="Y128" i="1"/>
  <c r="Y133" i="1"/>
  <c r="H517" i="1"/>
  <c r="Y156" i="1"/>
  <c r="Y168" i="1"/>
  <c r="J517" i="1"/>
  <c r="Y189" i="1"/>
  <c r="Y199" i="1"/>
  <c r="BN206" i="1"/>
  <c r="Y216" i="1"/>
  <c r="Y217" i="1"/>
  <c r="BP214" i="1"/>
  <c r="Z214" i="1"/>
  <c r="Z216" i="1" s="1"/>
  <c r="BN290" i="1"/>
  <c r="BP290" i="1"/>
  <c r="Z290" i="1"/>
  <c r="Z293" i="1" s="1"/>
  <c r="BN298" i="1"/>
  <c r="BP298" i="1"/>
  <c r="Z298" i="1"/>
  <c r="BN314" i="1"/>
  <c r="Y317" i="1"/>
  <c r="BP314" i="1"/>
  <c r="Z314" i="1"/>
  <c r="Y81" i="1"/>
  <c r="Y255" i="1"/>
  <c r="BN250" i="1"/>
  <c r="BP250" i="1"/>
  <c r="Z250" i="1"/>
  <c r="BN22" i="1"/>
  <c r="Y23" i="1"/>
  <c r="Y45" i="1"/>
  <c r="BN53" i="1"/>
  <c r="BN61" i="1"/>
  <c r="BN97" i="1"/>
  <c r="BN114" i="1"/>
  <c r="BN118" i="1"/>
  <c r="BN126" i="1"/>
  <c r="BN131" i="1"/>
  <c r="BN148" i="1"/>
  <c r="BN154" i="1"/>
  <c r="Y155" i="1"/>
  <c r="BN158" i="1"/>
  <c r="BN187" i="1"/>
  <c r="Y212" i="1"/>
  <c r="BP202" i="1"/>
  <c r="Z202" i="1"/>
  <c r="BP204" i="1"/>
  <c r="BP215" i="1"/>
  <c r="BP223" i="1"/>
  <c r="Z223" i="1"/>
  <c r="Z227" i="1" s="1"/>
  <c r="Y227" i="1"/>
  <c r="BN241" i="1"/>
  <c r="BP241" i="1"/>
  <c r="Z241" i="1"/>
  <c r="Y254" i="1"/>
  <c r="Z262" i="1"/>
  <c r="BN267" i="1"/>
  <c r="Y269" i="1"/>
  <c r="BP267" i="1"/>
  <c r="Z267" i="1"/>
  <c r="Z269" i="1" s="1"/>
  <c r="BN310" i="1"/>
  <c r="BP310" i="1"/>
  <c r="Z310" i="1"/>
  <c r="BN329" i="1"/>
  <c r="BP329" i="1"/>
  <c r="Z329" i="1"/>
  <c r="Y418" i="1"/>
  <c r="BN413" i="1"/>
  <c r="Y417" i="1"/>
  <c r="Z413" i="1"/>
  <c r="BP426" i="1"/>
  <c r="Z426" i="1"/>
  <c r="Z427" i="1" s="1"/>
  <c r="Y517" i="1"/>
  <c r="Y428" i="1"/>
  <c r="BN426" i="1"/>
  <c r="Y427" i="1"/>
  <c r="Y237" i="1"/>
  <c r="L517" i="1"/>
  <c r="M517" i="1"/>
  <c r="O517" i="1"/>
  <c r="Y270" i="1"/>
  <c r="Y275" i="1"/>
  <c r="Y279" i="1"/>
  <c r="Y284" i="1"/>
  <c r="Y293" i="1"/>
  <c r="BN296" i="1"/>
  <c r="Y338" i="1"/>
  <c r="BP370" i="1"/>
  <c r="BP395" i="1"/>
  <c r="Z395" i="1"/>
  <c r="BP403" i="1"/>
  <c r="Z403" i="1"/>
  <c r="BP432" i="1"/>
  <c r="Z432" i="1"/>
  <c r="Z517" i="1"/>
  <c r="Y448" i="1"/>
  <c r="BP439" i="1"/>
  <c r="Z439" i="1"/>
  <c r="BP446" i="1"/>
  <c r="Z446" i="1"/>
  <c r="BN235" i="1"/>
  <c r="BN239" i="1"/>
  <c r="BN273" i="1"/>
  <c r="Y274" i="1"/>
  <c r="BN277" i="1"/>
  <c r="BN282" i="1"/>
  <c r="Y283" i="1"/>
  <c r="Y304" i="1"/>
  <c r="Z324" i="1"/>
  <c r="BN321" i="1"/>
  <c r="BN334" i="1"/>
  <c r="BP335" i="1"/>
  <c r="BP343" i="1"/>
  <c r="Z343" i="1"/>
  <c r="BP345" i="1"/>
  <c r="BN352" i="1"/>
  <c r="BP353" i="1"/>
  <c r="Y355" i="1"/>
  <c r="Y376" i="1"/>
  <c r="Y375" i="1"/>
  <c r="BN374" i="1"/>
  <c r="BP374" i="1"/>
  <c r="BP391" i="1"/>
  <c r="Z391" i="1"/>
  <c r="BP396" i="1"/>
  <c r="Y400" i="1"/>
  <c r="Y411" i="1"/>
  <c r="BP408" i="1"/>
  <c r="Z408" i="1"/>
  <c r="Z410" i="1" s="1"/>
  <c r="W517" i="1"/>
  <c r="Y410" i="1"/>
  <c r="BP416" i="1"/>
  <c r="Z416" i="1"/>
  <c r="BP433" i="1"/>
  <c r="BP435" i="1"/>
  <c r="Z435" i="1"/>
  <c r="BP440" i="1"/>
  <c r="BP442" i="1"/>
  <c r="Z442" i="1"/>
  <c r="Y447" i="1"/>
  <c r="Y453" i="1"/>
  <c r="BP450" i="1"/>
  <c r="Z450" i="1"/>
  <c r="Z453" i="1" s="1"/>
  <c r="R517" i="1"/>
  <c r="BP328" i="1"/>
  <c r="Z328" i="1"/>
  <c r="Y330" i="1"/>
  <c r="Y337" i="1"/>
  <c r="T517" i="1"/>
  <c r="BP347" i="1"/>
  <c r="Z347" i="1"/>
  <c r="Y349" i="1"/>
  <c r="Y372" i="1"/>
  <c r="BP368" i="1"/>
  <c r="Z368" i="1"/>
  <c r="Z371" i="1" s="1"/>
  <c r="Z374" i="1"/>
  <c r="Z375" i="1" s="1"/>
  <c r="Y380" i="1"/>
  <c r="BN378" i="1"/>
  <c r="BP378" i="1"/>
  <c r="BP392" i="1"/>
  <c r="Z396" i="1"/>
  <c r="BP409" i="1"/>
  <c r="X517" i="1"/>
  <c r="BP421" i="1"/>
  <c r="Z421" i="1"/>
  <c r="Z422" i="1" s="1"/>
  <c r="Y423" i="1"/>
  <c r="Z433" i="1"/>
  <c r="BP436" i="1"/>
  <c r="Z440" i="1"/>
  <c r="BP443" i="1"/>
  <c r="BP451" i="1"/>
  <c r="Y464" i="1"/>
  <c r="BP458" i="1"/>
  <c r="Z458" i="1"/>
  <c r="Y350" i="1"/>
  <c r="Y371" i="1"/>
  <c r="Z390" i="1"/>
  <c r="Z394" i="1"/>
  <c r="Z398" i="1"/>
  <c r="Z402" i="1"/>
  <c r="BP402" i="1"/>
  <c r="Z415" i="1"/>
  <c r="Z438" i="1"/>
  <c r="Z445" i="1"/>
  <c r="Z457" i="1"/>
  <c r="Z461" i="1"/>
  <c r="BP461" i="1"/>
  <c r="Z474" i="1"/>
  <c r="BP474" i="1"/>
  <c r="Z476" i="1"/>
  <c r="Y478" i="1"/>
  <c r="Y486" i="1"/>
  <c r="Z489" i="1"/>
  <c r="Z490" i="1" s="1"/>
  <c r="Z498" i="1"/>
  <c r="BP498" i="1"/>
  <c r="Y500" i="1"/>
  <c r="BN466" i="1"/>
  <c r="Z468" i="1"/>
  <c r="Z481" i="1"/>
  <c r="BP481" i="1"/>
  <c r="BN482" i="1"/>
  <c r="Z483" i="1"/>
  <c r="BN484" i="1"/>
  <c r="BN493" i="1"/>
  <c r="Z494" i="1"/>
  <c r="Z504" i="1"/>
  <c r="Z505" i="1" s="1"/>
  <c r="BP504" i="1"/>
  <c r="Y470" i="1"/>
  <c r="Y496" i="1"/>
  <c r="BN498" i="1"/>
  <c r="Z499" i="1"/>
  <c r="Y506" i="1"/>
  <c r="AA517" i="1"/>
  <c r="Z482" i="1"/>
  <c r="Z484" i="1"/>
  <c r="Z493" i="1"/>
  <c r="BP493" i="1"/>
  <c r="BN504" i="1"/>
  <c r="Y505" i="1"/>
  <c r="Z254" i="1" l="1"/>
  <c r="Z101" i="1"/>
  <c r="Z317" i="1"/>
  <c r="Z32" i="1"/>
  <c r="Z469" i="1"/>
  <c r="Z167" i="1"/>
  <c r="Z463" i="1"/>
  <c r="Z199" i="1"/>
  <c r="Z303" i="1"/>
  <c r="Z183" i="1"/>
  <c r="Z80" i="1"/>
  <c r="Z399" i="1"/>
  <c r="Z71" i="1"/>
  <c r="Z495" i="1"/>
  <c r="Z500" i="1"/>
  <c r="Z245" i="1"/>
  <c r="Z122" i="1"/>
  <c r="Z65" i="1"/>
  <c r="Z330" i="1"/>
  <c r="Z349" i="1"/>
  <c r="Y507" i="1"/>
  <c r="Z417" i="1"/>
  <c r="Z211" i="1"/>
  <c r="Y511" i="1"/>
  <c r="Z58" i="1"/>
  <c r="Z478" i="1"/>
  <c r="Z404" i="1"/>
  <c r="Z447" i="1"/>
  <c r="Z485" i="1"/>
  <c r="Y508" i="1"/>
  <c r="Y509" i="1"/>
  <c r="Z512" i="1" l="1"/>
  <c r="Y510" i="1"/>
</calcChain>
</file>

<file path=xl/sharedStrings.xml><?xml version="1.0" encoding="utf-8"?>
<sst xmlns="http://schemas.openxmlformats.org/spreadsheetml/2006/main" count="2276" uniqueCount="816">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</sst>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" fillId="0" borderId="0" xfId="0" applyFont="1" applyProtection="1">
      <protection hidden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828" t="s">
        <v>0</v>
      </c>
      <c r="E1" s="593"/>
      <c r="F1" s="593"/>
      <c r="G1" s="12" t="s">
        <v>1</v>
      </c>
      <c r="H1" s="828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884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83" t="s">
        <v>8</v>
      </c>
      <c r="B5" s="732"/>
      <c r="C5" s="599"/>
      <c r="D5" s="678"/>
      <c r="E5" s="680"/>
      <c r="F5" s="625" t="s">
        <v>9</v>
      </c>
      <c r="G5" s="599"/>
      <c r="H5" s="678" t="s">
        <v>815</v>
      </c>
      <c r="I5" s="679"/>
      <c r="J5" s="679"/>
      <c r="K5" s="679"/>
      <c r="L5" s="679"/>
      <c r="M5" s="680"/>
      <c r="N5" s="58"/>
      <c r="P5" s="24" t="s">
        <v>10</v>
      </c>
      <c r="Q5" s="616">
        <v>45852</v>
      </c>
      <c r="R5" s="617"/>
      <c r="T5" s="767" t="s">
        <v>11</v>
      </c>
      <c r="U5" s="759"/>
      <c r="V5" s="769" t="s">
        <v>12</v>
      </c>
      <c r="W5" s="617"/>
      <c r="AB5" s="51"/>
      <c r="AC5" s="51"/>
      <c r="AD5" s="51"/>
      <c r="AE5" s="51"/>
    </row>
    <row r="6" spans="1:32" s="561" customFormat="1" ht="24" customHeight="1" x14ac:dyDescent="0.2">
      <c r="A6" s="783" t="s">
        <v>13</v>
      </c>
      <c r="B6" s="732"/>
      <c r="C6" s="599"/>
      <c r="D6" s="685" t="s">
        <v>14</v>
      </c>
      <c r="E6" s="686"/>
      <c r="F6" s="686"/>
      <c r="G6" s="686"/>
      <c r="H6" s="686"/>
      <c r="I6" s="686"/>
      <c r="J6" s="686"/>
      <c r="K6" s="686"/>
      <c r="L6" s="686"/>
      <c r="M6" s="617"/>
      <c r="N6" s="59"/>
      <c r="P6" s="24" t="s">
        <v>15</v>
      </c>
      <c r="Q6" s="622" t="str">
        <f>IF(Q5=0," ",CHOOSE(WEEKDAY(Q5,2),"Понедельник","Вторник","Среда","Четверг","Пятница","Суббота","Воскресенье"))</f>
        <v>Понедельник</v>
      </c>
      <c r="R6" s="577"/>
      <c r="T6" s="758" t="s">
        <v>16</v>
      </c>
      <c r="U6" s="759"/>
      <c r="V6" s="689" t="s">
        <v>17</v>
      </c>
      <c r="W6" s="690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754"/>
      <c r="N7" s="60"/>
      <c r="P7" s="24"/>
      <c r="Q7" s="42"/>
      <c r="R7" s="42"/>
      <c r="T7" s="575"/>
      <c r="U7" s="759"/>
      <c r="V7" s="691"/>
      <c r="W7" s="692"/>
      <c r="AB7" s="51"/>
      <c r="AC7" s="51"/>
      <c r="AD7" s="51"/>
      <c r="AE7" s="51"/>
    </row>
    <row r="8" spans="1:32" s="561" customFormat="1" ht="25.5" customHeight="1" x14ac:dyDescent="0.2">
      <c r="A8" s="571" t="s">
        <v>18</v>
      </c>
      <c r="B8" s="572"/>
      <c r="C8" s="573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753">
        <v>0.375</v>
      </c>
      <c r="R8" s="754"/>
      <c r="T8" s="575"/>
      <c r="U8" s="759"/>
      <c r="V8" s="691"/>
      <c r="W8" s="692"/>
      <c r="AB8" s="51"/>
      <c r="AC8" s="51"/>
      <c r="AD8" s="51"/>
      <c r="AE8" s="51"/>
    </row>
    <row r="9" spans="1:32" s="561" customFormat="1" ht="39.950000000000003" customHeight="1" x14ac:dyDescent="0.2">
      <c r="A9" s="5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654"/>
      <c r="E9" s="655"/>
      <c r="F9" s="5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772" t="str">
        <f>IF(AND($A$9="Тип доверенности/получателя при получении в адресе перегруза:",$D$9="Разовая доверенность"),"Введите ФИО","")</f>
        <v/>
      </c>
      <c r="I9" s="655"/>
      <c r="J9" s="7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5"/>
      <c r="L9" s="655"/>
      <c r="M9" s="655"/>
      <c r="N9" s="559"/>
      <c r="P9" s="26" t="s">
        <v>21</v>
      </c>
      <c r="Q9" s="806"/>
      <c r="R9" s="629"/>
      <c r="T9" s="575"/>
      <c r="U9" s="759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5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654"/>
      <c r="E10" s="655"/>
      <c r="F10" s="5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705" t="str">
        <f>IFERROR(VLOOKUP($D$10,Proxy,2,FALSE),"")</f>
        <v/>
      </c>
      <c r="I10" s="575"/>
      <c r="J10" s="575"/>
      <c r="K10" s="575"/>
      <c r="L10" s="575"/>
      <c r="M10" s="575"/>
      <c r="N10" s="560"/>
      <c r="P10" s="26" t="s">
        <v>22</v>
      </c>
      <c r="Q10" s="748"/>
      <c r="R10" s="749"/>
      <c r="U10" s="24" t="s">
        <v>23</v>
      </c>
      <c r="V10" s="863" t="s">
        <v>24</v>
      </c>
      <c r="W10" s="690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7"/>
      <c r="R11" s="617"/>
      <c r="U11" s="24" t="s">
        <v>27</v>
      </c>
      <c r="V11" s="628" t="s">
        <v>28</v>
      </c>
      <c r="W11" s="629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42" t="s">
        <v>29</v>
      </c>
      <c r="B12" s="732"/>
      <c r="C12" s="732"/>
      <c r="D12" s="732"/>
      <c r="E12" s="732"/>
      <c r="F12" s="732"/>
      <c r="G12" s="732"/>
      <c r="H12" s="732"/>
      <c r="I12" s="732"/>
      <c r="J12" s="732"/>
      <c r="K12" s="732"/>
      <c r="L12" s="732"/>
      <c r="M12" s="599"/>
      <c r="N12" s="62"/>
      <c r="P12" s="24" t="s">
        <v>30</v>
      </c>
      <c r="Q12" s="753"/>
      <c r="R12" s="754"/>
      <c r="S12" s="23"/>
      <c r="U12" s="24"/>
      <c r="V12" s="593"/>
      <c r="W12" s="575"/>
      <c r="AB12" s="51"/>
      <c r="AC12" s="51"/>
      <c r="AD12" s="51"/>
      <c r="AE12" s="51"/>
    </row>
    <row r="13" spans="1:32" s="561" customFormat="1" ht="23.25" customHeight="1" x14ac:dyDescent="0.2">
      <c r="A13" s="742" t="s">
        <v>31</v>
      </c>
      <c r="B13" s="732"/>
      <c r="C13" s="732"/>
      <c r="D13" s="732"/>
      <c r="E13" s="732"/>
      <c r="F13" s="732"/>
      <c r="G13" s="732"/>
      <c r="H13" s="732"/>
      <c r="I13" s="732"/>
      <c r="J13" s="732"/>
      <c r="K13" s="732"/>
      <c r="L13" s="732"/>
      <c r="M13" s="599"/>
      <c r="N13" s="62"/>
      <c r="O13" s="26"/>
      <c r="P13" s="26" t="s">
        <v>32</v>
      </c>
      <c r="Q13" s="628"/>
      <c r="R13" s="6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42" t="s">
        <v>33</v>
      </c>
      <c r="B14" s="732"/>
      <c r="C14" s="732"/>
      <c r="D14" s="732"/>
      <c r="E14" s="732"/>
      <c r="F14" s="732"/>
      <c r="G14" s="732"/>
      <c r="H14" s="732"/>
      <c r="I14" s="732"/>
      <c r="J14" s="732"/>
      <c r="K14" s="732"/>
      <c r="L14" s="732"/>
      <c r="M14" s="59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43" t="s">
        <v>34</v>
      </c>
      <c r="B15" s="732"/>
      <c r="C15" s="732"/>
      <c r="D15" s="732"/>
      <c r="E15" s="732"/>
      <c r="F15" s="732"/>
      <c r="G15" s="732"/>
      <c r="H15" s="732"/>
      <c r="I15" s="732"/>
      <c r="J15" s="732"/>
      <c r="K15" s="732"/>
      <c r="L15" s="732"/>
      <c r="M15" s="599"/>
      <c r="N15" s="63"/>
      <c r="P15" s="808" t="s">
        <v>35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09"/>
      <c r="Q16" s="809"/>
      <c r="R16" s="809"/>
      <c r="S16" s="809"/>
      <c r="T16" s="8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36</v>
      </c>
      <c r="B17" s="584" t="s">
        <v>37</v>
      </c>
      <c r="C17" s="786" t="s">
        <v>38</v>
      </c>
      <c r="D17" s="584" t="s">
        <v>39</v>
      </c>
      <c r="E17" s="585"/>
      <c r="F17" s="584" t="s">
        <v>40</v>
      </c>
      <c r="G17" s="584" t="s">
        <v>41</v>
      </c>
      <c r="H17" s="584" t="s">
        <v>42</v>
      </c>
      <c r="I17" s="584" t="s">
        <v>43</v>
      </c>
      <c r="J17" s="584" t="s">
        <v>44</v>
      </c>
      <c r="K17" s="584" t="s">
        <v>45</v>
      </c>
      <c r="L17" s="584" t="s">
        <v>46</v>
      </c>
      <c r="M17" s="584" t="s">
        <v>47</v>
      </c>
      <c r="N17" s="584" t="s">
        <v>48</v>
      </c>
      <c r="O17" s="584" t="s">
        <v>49</v>
      </c>
      <c r="P17" s="584" t="s">
        <v>50</v>
      </c>
      <c r="Q17" s="833"/>
      <c r="R17" s="833"/>
      <c r="S17" s="833"/>
      <c r="T17" s="585"/>
      <c r="U17" s="598" t="s">
        <v>51</v>
      </c>
      <c r="V17" s="599"/>
      <c r="W17" s="584" t="s">
        <v>52</v>
      </c>
      <c r="X17" s="584" t="s">
        <v>53</v>
      </c>
      <c r="Y17" s="600" t="s">
        <v>54</v>
      </c>
      <c r="Z17" s="702" t="s">
        <v>55</v>
      </c>
      <c r="AA17" s="636" t="s">
        <v>56</v>
      </c>
      <c r="AB17" s="636" t="s">
        <v>57</v>
      </c>
      <c r="AC17" s="636" t="s">
        <v>58</v>
      </c>
      <c r="AD17" s="636" t="s">
        <v>59</v>
      </c>
      <c r="AE17" s="637"/>
      <c r="AF17" s="638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586"/>
      <c r="E18" s="587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586"/>
      <c r="Q18" s="834"/>
      <c r="R18" s="834"/>
      <c r="S18" s="834"/>
      <c r="T18" s="587"/>
      <c r="U18" s="67" t="s">
        <v>61</v>
      </c>
      <c r="V18" s="67" t="s">
        <v>62</v>
      </c>
      <c r="W18" s="602"/>
      <c r="X18" s="602"/>
      <c r="Y18" s="601"/>
      <c r="Z18" s="703"/>
      <c r="AA18" s="704"/>
      <c r="AB18" s="704"/>
      <c r="AC18" s="704"/>
      <c r="AD18" s="639"/>
      <c r="AE18" s="640"/>
      <c r="AF18" s="641"/>
      <c r="AG18" s="66"/>
      <c r="BD18" s="65"/>
    </row>
    <row r="19" spans="1:68" ht="27.75" hidden="1" customHeight="1" x14ac:dyDescent="0.2">
      <c r="A19" s="596" t="s">
        <v>63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48"/>
      <c r="AB19" s="48"/>
      <c r="AC19" s="48"/>
    </row>
    <row r="20" spans="1:68" ht="16.5" hidden="1" customHeight="1" x14ac:dyDescent="0.25">
      <c r="A20" s="583" t="s">
        <v>63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62"/>
      <c r="AB20" s="562"/>
      <c r="AC20" s="562"/>
    </row>
    <row r="21" spans="1:68" ht="14.25" hidden="1" customHeight="1" x14ac:dyDescent="0.25">
      <c r="A21" s="574" t="s">
        <v>64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6">
        <v>4680115886643</v>
      </c>
      <c r="E22" s="577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99" t="s">
        <v>69</v>
      </c>
      <c r="Q22" s="581"/>
      <c r="R22" s="581"/>
      <c r="S22" s="581"/>
      <c r="T22" s="582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1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2"/>
      <c r="P23" s="578" t="s">
        <v>72</v>
      </c>
      <c r="Q23" s="572"/>
      <c r="R23" s="572"/>
      <c r="S23" s="572"/>
      <c r="T23" s="572"/>
      <c r="U23" s="572"/>
      <c r="V23" s="573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2"/>
      <c r="P24" s="578" t="s">
        <v>72</v>
      </c>
      <c r="Q24" s="572"/>
      <c r="R24" s="572"/>
      <c r="S24" s="572"/>
      <c r="T24" s="572"/>
      <c r="U24" s="572"/>
      <c r="V24" s="573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4" t="s">
        <v>74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6">
        <v>4680115885912</v>
      </c>
      <c r="E26" s="577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1"/>
      <c r="R26" s="581"/>
      <c r="S26" s="581"/>
      <c r="T26" s="582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6">
        <v>4607091388237</v>
      </c>
      <c r="E27" s="577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1"/>
      <c r="R27" s="581"/>
      <c r="S27" s="581"/>
      <c r="T27" s="582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6">
        <v>4680115886230</v>
      </c>
      <c r="E28" s="577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8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1"/>
      <c r="R28" s="581"/>
      <c r="S28" s="581"/>
      <c r="T28" s="582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6">
        <v>4680115886247</v>
      </c>
      <c r="E29" s="577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1"/>
      <c r="R29" s="581"/>
      <c r="S29" s="581"/>
      <c r="T29" s="582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6">
        <v>4680115885905</v>
      </c>
      <c r="E30" s="577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1"/>
      <c r="R30" s="581"/>
      <c r="S30" s="581"/>
      <c r="T30" s="582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6">
        <v>4607091388244</v>
      </c>
      <c r="E31" s="577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1"/>
      <c r="R31" s="581"/>
      <c r="S31" s="581"/>
      <c r="T31" s="582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1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2"/>
      <c r="P32" s="578" t="s">
        <v>72</v>
      </c>
      <c r="Q32" s="572"/>
      <c r="R32" s="572"/>
      <c r="S32" s="572"/>
      <c r="T32" s="572"/>
      <c r="U32" s="572"/>
      <c r="V32" s="573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2"/>
      <c r="P33" s="578" t="s">
        <v>72</v>
      </c>
      <c r="Q33" s="572"/>
      <c r="R33" s="572"/>
      <c r="S33" s="572"/>
      <c r="T33" s="572"/>
      <c r="U33" s="572"/>
      <c r="V33" s="573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4" t="s">
        <v>95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6">
        <v>4607091388503</v>
      </c>
      <c r="E35" s="577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1"/>
      <c r="R35" s="581"/>
      <c r="S35" s="581"/>
      <c r="T35" s="582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1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2"/>
      <c r="P36" s="578" t="s">
        <v>72</v>
      </c>
      <c r="Q36" s="572"/>
      <c r="R36" s="572"/>
      <c r="S36" s="572"/>
      <c r="T36" s="572"/>
      <c r="U36" s="572"/>
      <c r="V36" s="573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2"/>
      <c r="P37" s="578" t="s">
        <v>72</v>
      </c>
      <c r="Q37" s="572"/>
      <c r="R37" s="572"/>
      <c r="S37" s="572"/>
      <c r="T37" s="572"/>
      <c r="U37" s="572"/>
      <c r="V37" s="573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596" t="s">
        <v>101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48"/>
      <c r="AB38" s="48"/>
      <c r="AC38" s="48"/>
    </row>
    <row r="39" spans="1:68" ht="16.5" hidden="1" customHeight="1" x14ac:dyDescent="0.25">
      <c r="A39" s="583" t="s">
        <v>102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62"/>
      <c r="AB39" s="562"/>
      <c r="AC39" s="562"/>
    </row>
    <row r="40" spans="1:68" ht="14.25" hidden="1" customHeight="1" x14ac:dyDescent="0.25">
      <c r="A40" s="574" t="s">
        <v>103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6">
        <v>4607091385670</v>
      </c>
      <c r="E41" s="577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1"/>
      <c r="R41" s="581"/>
      <c r="S41" s="581"/>
      <c r="T41" s="582"/>
      <c r="U41" s="34"/>
      <c r="V41" s="34"/>
      <c r="W41" s="35" t="s">
        <v>70</v>
      </c>
      <c r="X41" s="567">
        <v>100</v>
      </c>
      <c r="Y41" s="568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76">
        <v>4680115882539</v>
      </c>
      <c r="E42" s="577"/>
      <c r="F42" s="566">
        <v>0.37</v>
      </c>
      <c r="G42" s="32">
        <v>10</v>
      </c>
      <c r="H42" s="566">
        <v>3.7</v>
      </c>
      <c r="I42" s="566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8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1"/>
      <c r="R42" s="581"/>
      <c r="S42" s="581"/>
      <c r="T42" s="582"/>
      <c r="U42" s="34"/>
      <c r="V42" s="34"/>
      <c r="W42" s="35" t="s">
        <v>70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76">
        <v>4607091385687</v>
      </c>
      <c r="E43" s="577"/>
      <c r="F43" s="566">
        <v>0.4</v>
      </c>
      <c r="G43" s="32">
        <v>10</v>
      </c>
      <c r="H43" s="566">
        <v>4</v>
      </c>
      <c r="I43" s="566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81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1"/>
      <c r="R43" s="581"/>
      <c r="S43" s="581"/>
      <c r="T43" s="582"/>
      <c r="U43" s="34"/>
      <c r="V43" s="34"/>
      <c r="W43" s="35" t="s">
        <v>70</v>
      </c>
      <c r="X43" s="567">
        <v>280</v>
      </c>
      <c r="Y43" s="568">
        <f>IFERROR(IF(X43="",0,CEILING((X43/$H43),1)*$H43),"")</f>
        <v>280</v>
      </c>
      <c r="Z43" s="36">
        <f>IFERROR(IF(Y43=0,"",ROUNDUP(Y43/H43,0)*0.00902),"")</f>
        <v>0.63139999999999996</v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294.7</v>
      </c>
      <c r="BN43" s="64">
        <f>IFERROR(Y43*I43/H43,"0")</f>
        <v>294.7</v>
      </c>
      <c r="BO43" s="64">
        <f>IFERROR(1/J43*(X43/H43),"0")</f>
        <v>0.53030303030303028</v>
      </c>
      <c r="BP43" s="64">
        <f>IFERROR(1/J43*(Y43/H43),"0")</f>
        <v>0.53030303030303028</v>
      </c>
    </row>
    <row r="44" spans="1:68" x14ac:dyDescent="0.2">
      <c r="A44" s="591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2"/>
      <c r="P44" s="578" t="s">
        <v>72</v>
      </c>
      <c r="Q44" s="572"/>
      <c r="R44" s="572"/>
      <c r="S44" s="572"/>
      <c r="T44" s="572"/>
      <c r="U44" s="572"/>
      <c r="V44" s="573"/>
      <c r="W44" s="37" t="s">
        <v>73</v>
      </c>
      <c r="X44" s="569">
        <f>IFERROR(X41/H41,"0")+IFERROR(X42/H42,"0")+IFERROR(X43/H43,"0")</f>
        <v>79.259259259259267</v>
      </c>
      <c r="Y44" s="569">
        <f>IFERROR(Y41/H41,"0")+IFERROR(Y42/H42,"0")+IFERROR(Y43/H43,"0")</f>
        <v>80</v>
      </c>
      <c r="Z44" s="569">
        <f>IFERROR(IF(Z41="",0,Z41),"0")+IFERROR(IF(Z42="",0,Z42),"0")+IFERROR(IF(Z43="",0,Z43),"0")</f>
        <v>0.82119999999999993</v>
      </c>
      <c r="AA44" s="570"/>
      <c r="AB44" s="570"/>
      <c r="AC44" s="570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2"/>
      <c r="P45" s="578" t="s">
        <v>72</v>
      </c>
      <c r="Q45" s="572"/>
      <c r="R45" s="572"/>
      <c r="S45" s="572"/>
      <c r="T45" s="572"/>
      <c r="U45" s="572"/>
      <c r="V45" s="573"/>
      <c r="W45" s="37" t="s">
        <v>70</v>
      </c>
      <c r="X45" s="569">
        <f>IFERROR(SUM(X41:X43),"0")</f>
        <v>380</v>
      </c>
      <c r="Y45" s="569">
        <f>IFERROR(SUM(Y41:Y43),"0")</f>
        <v>388</v>
      </c>
      <c r="Z45" s="37"/>
      <c r="AA45" s="570"/>
      <c r="AB45" s="570"/>
      <c r="AC45" s="570"/>
    </row>
    <row r="46" spans="1:68" ht="14.25" hidden="1" customHeight="1" x14ac:dyDescent="0.25">
      <c r="A46" s="574" t="s">
        <v>74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6">
        <v>4680115884915</v>
      </c>
      <c r="E47" s="577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1"/>
      <c r="R47" s="581"/>
      <c r="S47" s="581"/>
      <c r="T47" s="582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1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2"/>
      <c r="P48" s="578" t="s">
        <v>72</v>
      </c>
      <c r="Q48" s="572"/>
      <c r="R48" s="572"/>
      <c r="S48" s="572"/>
      <c r="T48" s="572"/>
      <c r="U48" s="572"/>
      <c r="V48" s="573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2"/>
      <c r="P49" s="578" t="s">
        <v>72</v>
      </c>
      <c r="Q49" s="572"/>
      <c r="R49" s="572"/>
      <c r="S49" s="572"/>
      <c r="T49" s="572"/>
      <c r="U49" s="572"/>
      <c r="V49" s="573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3" t="s">
        <v>119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62"/>
      <c r="AB50" s="562"/>
      <c r="AC50" s="562"/>
    </row>
    <row r="51" spans="1:68" ht="14.25" hidden="1" customHeight="1" x14ac:dyDescent="0.25">
      <c r="A51" s="574" t="s">
        <v>103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6">
        <v>4680115885882</v>
      </c>
      <c r="E52" s="577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1"/>
      <c r="R52" s="581"/>
      <c r="S52" s="581"/>
      <c r="T52" s="582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6">
        <v>4680115881426</v>
      </c>
      <c r="E53" s="577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114</v>
      </c>
      <c r="M53" s="33" t="s">
        <v>107</v>
      </c>
      <c r="N53" s="33"/>
      <c r="O53" s="32">
        <v>50</v>
      </c>
      <c r="P53" s="8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1"/>
      <c r="R53" s="581"/>
      <c r="S53" s="581"/>
      <c r="T53" s="582"/>
      <c r="U53" s="34"/>
      <c r="V53" s="34"/>
      <c r="W53" s="35" t="s">
        <v>70</v>
      </c>
      <c r="X53" s="567">
        <v>300</v>
      </c>
      <c r="Y53" s="568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125</v>
      </c>
      <c r="AG53" s="64"/>
      <c r="AJ53" s="68" t="s">
        <v>115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6">
        <v>4680115880283</v>
      </c>
      <c r="E54" s="577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1"/>
      <c r="R54" s="581"/>
      <c r="S54" s="581"/>
      <c r="T54" s="582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6">
        <v>4680115881525</v>
      </c>
      <c r="E55" s="577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1"/>
      <c r="R55" s="581"/>
      <c r="S55" s="581"/>
      <c r="T55" s="582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6">
        <v>4680115885899</v>
      </c>
      <c r="E56" s="577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1"/>
      <c r="R56" s="581"/>
      <c r="S56" s="581"/>
      <c r="T56" s="582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6">
        <v>4680115881419</v>
      </c>
      <c r="E57" s="577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63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1"/>
      <c r="R57" s="581"/>
      <c r="S57" s="581"/>
      <c r="T57" s="582"/>
      <c r="U57" s="34"/>
      <c r="V57" s="34"/>
      <c r="W57" s="35" t="s">
        <v>70</v>
      </c>
      <c r="X57" s="567">
        <v>675</v>
      </c>
      <c r="Y57" s="568">
        <f t="shared" si="6"/>
        <v>675</v>
      </c>
      <c r="Z57" s="36">
        <f>IFERROR(IF(Y57=0,"",ROUNDUP(Y57/H57,0)*0.00902),"")</f>
        <v>1.353</v>
      </c>
      <c r="AA57" s="56"/>
      <c r="AB57" s="57"/>
      <c r="AC57" s="103" t="s">
        <v>136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706.5</v>
      </c>
      <c r="BN57" s="64">
        <f t="shared" si="8"/>
        <v>706.5</v>
      </c>
      <c r="BO57" s="64">
        <f t="shared" si="9"/>
        <v>1.1363636363636365</v>
      </c>
      <c r="BP57" s="64">
        <f t="shared" si="10"/>
        <v>1.1363636363636365</v>
      </c>
    </row>
    <row r="58" spans="1:68" x14ac:dyDescent="0.2">
      <c r="A58" s="591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2"/>
      <c r="P58" s="578" t="s">
        <v>72</v>
      </c>
      <c r="Q58" s="572"/>
      <c r="R58" s="572"/>
      <c r="S58" s="572"/>
      <c r="T58" s="572"/>
      <c r="U58" s="572"/>
      <c r="V58" s="573"/>
      <c r="W58" s="37" t="s">
        <v>73</v>
      </c>
      <c r="X58" s="569">
        <f>IFERROR(X52/H52,"0")+IFERROR(X53/H53,"0")+IFERROR(X54/H54,"0")+IFERROR(X55/H55,"0")+IFERROR(X56/H56,"0")+IFERROR(X57/H57,"0")</f>
        <v>177.77777777777777</v>
      </c>
      <c r="Y58" s="569">
        <f>IFERROR(Y52/H52,"0")+IFERROR(Y53/H53,"0")+IFERROR(Y54/H54,"0")+IFERROR(Y55/H55,"0")+IFERROR(Y56/H56,"0")+IFERROR(Y57/H57,"0")</f>
        <v>178</v>
      </c>
      <c r="Z58" s="569">
        <f>IFERROR(IF(Z52="",0,Z52),"0")+IFERROR(IF(Z53="",0,Z53),"0")+IFERROR(IF(Z54="",0,Z54),"0")+IFERROR(IF(Z55="",0,Z55),"0")+IFERROR(IF(Z56="",0,Z56),"0")+IFERROR(IF(Z57="",0,Z57),"0")</f>
        <v>1.8844400000000001</v>
      </c>
      <c r="AA58" s="570"/>
      <c r="AB58" s="570"/>
      <c r="AC58" s="570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2"/>
      <c r="P59" s="578" t="s">
        <v>72</v>
      </c>
      <c r="Q59" s="572"/>
      <c r="R59" s="572"/>
      <c r="S59" s="572"/>
      <c r="T59" s="572"/>
      <c r="U59" s="572"/>
      <c r="V59" s="573"/>
      <c r="W59" s="37" t="s">
        <v>70</v>
      </c>
      <c r="X59" s="569">
        <f>IFERROR(SUM(X52:X57),"0")</f>
        <v>975</v>
      </c>
      <c r="Y59" s="569">
        <f>IFERROR(SUM(Y52:Y57),"0")</f>
        <v>977.40000000000009</v>
      </c>
      <c r="Z59" s="37"/>
      <c r="AA59" s="570"/>
      <c r="AB59" s="570"/>
      <c r="AC59" s="570"/>
    </row>
    <row r="60" spans="1:68" ht="14.25" hidden="1" customHeight="1" x14ac:dyDescent="0.25">
      <c r="A60" s="574" t="s">
        <v>137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63"/>
      <c r="AB60" s="563"/>
      <c r="AC60" s="563"/>
    </row>
    <row r="61" spans="1:68" ht="16.5" hidden="1" customHeight="1" x14ac:dyDescent="0.25">
      <c r="A61" s="54" t="s">
        <v>138</v>
      </c>
      <c r="B61" s="54" t="s">
        <v>139</v>
      </c>
      <c r="C61" s="31">
        <v>4301020298</v>
      </c>
      <c r="D61" s="576">
        <v>4680115881440</v>
      </c>
      <c r="E61" s="577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1"/>
      <c r="R61" s="581"/>
      <c r="S61" s="581"/>
      <c r="T61" s="582"/>
      <c r="U61" s="34"/>
      <c r="V61" s="34"/>
      <c r="W61" s="35" t="s">
        <v>70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6">
        <v>4680115882751</v>
      </c>
      <c r="E62" s="577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1"/>
      <c r="R62" s="581"/>
      <c r="S62" s="581"/>
      <c r="T62" s="582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6">
        <v>4680115885950</v>
      </c>
      <c r="E63" s="577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3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1"/>
      <c r="R63" s="581"/>
      <c r="S63" s="581"/>
      <c r="T63" s="582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6">
        <v>4680115881433</v>
      </c>
      <c r="E64" s="577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114</v>
      </c>
      <c r="M64" s="33" t="s">
        <v>107</v>
      </c>
      <c r="N64" s="33"/>
      <c r="O64" s="32">
        <v>50</v>
      </c>
      <c r="P64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1"/>
      <c r="R64" s="581"/>
      <c r="S64" s="581"/>
      <c r="T64" s="582"/>
      <c r="U64" s="34"/>
      <c r="V64" s="34"/>
      <c r="W64" s="35" t="s">
        <v>70</v>
      </c>
      <c r="X64" s="567">
        <v>315</v>
      </c>
      <c r="Y64" s="568">
        <f>IFERROR(IF(X64="",0,CEILING((X64/$H64),1)*$H64),"")</f>
        <v>315.90000000000003</v>
      </c>
      <c r="Z64" s="36">
        <f>IFERROR(IF(Y64=0,"",ROUNDUP(Y64/H64,0)*0.00651),"")</f>
        <v>0.76167000000000007</v>
      </c>
      <c r="AA64" s="56"/>
      <c r="AB64" s="57"/>
      <c r="AC64" s="111" t="s">
        <v>140</v>
      </c>
      <c r="AG64" s="64"/>
      <c r="AJ64" s="68" t="s">
        <v>115</v>
      </c>
      <c r="AK64" s="68">
        <v>491.4</v>
      </c>
      <c r="BB64" s="112" t="s">
        <v>1</v>
      </c>
      <c r="BM64" s="64">
        <f>IFERROR(X64*I64/H64,"0")</f>
        <v>335.99999999999994</v>
      </c>
      <c r="BN64" s="64">
        <f>IFERROR(Y64*I64/H64,"0")</f>
        <v>336.96</v>
      </c>
      <c r="BO64" s="64">
        <f>IFERROR(1/J64*(X64/H64),"0")</f>
        <v>0.64102564102564097</v>
      </c>
      <c r="BP64" s="64">
        <f>IFERROR(1/J64*(Y64/H64),"0")</f>
        <v>0.6428571428571429</v>
      </c>
    </row>
    <row r="65" spans="1:68" x14ac:dyDescent="0.2">
      <c r="A65" s="591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2"/>
      <c r="P65" s="578" t="s">
        <v>72</v>
      </c>
      <c r="Q65" s="572"/>
      <c r="R65" s="572"/>
      <c r="S65" s="572"/>
      <c r="T65" s="572"/>
      <c r="U65" s="572"/>
      <c r="V65" s="573"/>
      <c r="W65" s="37" t="s">
        <v>73</v>
      </c>
      <c r="X65" s="569">
        <f>IFERROR(X61/H61,"0")+IFERROR(X62/H62,"0")+IFERROR(X63/H63,"0")+IFERROR(X64/H64,"0")</f>
        <v>116.66666666666666</v>
      </c>
      <c r="Y65" s="569">
        <f>IFERROR(Y61/H61,"0")+IFERROR(Y62/H62,"0")+IFERROR(Y63/H63,"0")+IFERROR(Y64/H64,"0")</f>
        <v>117</v>
      </c>
      <c r="Z65" s="569">
        <f>IFERROR(IF(Z61="",0,Z61),"0")+IFERROR(IF(Z62="",0,Z62),"0")+IFERROR(IF(Z63="",0,Z63),"0")+IFERROR(IF(Z64="",0,Z64),"0")</f>
        <v>0.76167000000000007</v>
      </c>
      <c r="AA65" s="570"/>
      <c r="AB65" s="570"/>
      <c r="AC65" s="570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2"/>
      <c r="P66" s="578" t="s">
        <v>72</v>
      </c>
      <c r="Q66" s="572"/>
      <c r="R66" s="572"/>
      <c r="S66" s="572"/>
      <c r="T66" s="572"/>
      <c r="U66" s="572"/>
      <c r="V66" s="573"/>
      <c r="W66" s="37" t="s">
        <v>70</v>
      </c>
      <c r="X66" s="569">
        <f>IFERROR(SUM(X61:X64),"0")</f>
        <v>315</v>
      </c>
      <c r="Y66" s="569">
        <f>IFERROR(SUM(Y61:Y64),"0")</f>
        <v>315.90000000000003</v>
      </c>
      <c r="Z66" s="37"/>
      <c r="AA66" s="570"/>
      <c r="AB66" s="570"/>
      <c r="AC66" s="570"/>
    </row>
    <row r="67" spans="1:68" ht="14.25" hidden="1" customHeight="1" x14ac:dyDescent="0.25">
      <c r="A67" s="574" t="s">
        <v>64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63"/>
      <c r="AB67" s="563"/>
      <c r="AC67" s="563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76">
        <v>4680115885073</v>
      </c>
      <c r="E68" s="577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1"/>
      <c r="R68" s="581"/>
      <c r="S68" s="581"/>
      <c r="T68" s="582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76">
        <v>4680115885059</v>
      </c>
      <c r="E69" s="577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1"/>
      <c r="R69" s="581"/>
      <c r="S69" s="581"/>
      <c r="T69" s="582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76">
        <v>4680115885097</v>
      </c>
      <c r="E70" s="577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1"/>
      <c r="R70" s="581"/>
      <c r="S70" s="581"/>
      <c r="T70" s="582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1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2"/>
      <c r="P71" s="578" t="s">
        <v>72</v>
      </c>
      <c r="Q71" s="572"/>
      <c r="R71" s="572"/>
      <c r="S71" s="572"/>
      <c r="T71" s="572"/>
      <c r="U71" s="572"/>
      <c r="V71" s="573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2"/>
      <c r="P72" s="578" t="s">
        <v>72</v>
      </c>
      <c r="Q72" s="572"/>
      <c r="R72" s="572"/>
      <c r="S72" s="572"/>
      <c r="T72" s="572"/>
      <c r="U72" s="572"/>
      <c r="V72" s="573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4" t="s">
        <v>74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63"/>
      <c r="AB73" s="563"/>
      <c r="AC73" s="563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76">
        <v>4680115881891</v>
      </c>
      <c r="E74" s="577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81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1"/>
      <c r="R74" s="581"/>
      <c r="S74" s="581"/>
      <c r="T74" s="582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76">
        <v>4680115885769</v>
      </c>
      <c r="E75" s="577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3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1"/>
      <c r="R75" s="581"/>
      <c r="S75" s="581"/>
      <c r="T75" s="582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76">
        <v>4680115884410</v>
      </c>
      <c r="E76" s="577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1"/>
      <c r="R76" s="581"/>
      <c r="S76" s="581"/>
      <c r="T76" s="582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76">
        <v>4680115884311</v>
      </c>
      <c r="E77" s="577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1"/>
      <c r="R77" s="581"/>
      <c r="S77" s="581"/>
      <c r="T77" s="582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76">
        <v>4680115885929</v>
      </c>
      <c r="E78" s="577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1"/>
      <c r="R78" s="581"/>
      <c r="S78" s="581"/>
      <c r="T78" s="582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76">
        <v>4680115884403</v>
      </c>
      <c r="E79" s="577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9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1"/>
      <c r="R79" s="581"/>
      <c r="S79" s="581"/>
      <c r="T79" s="582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1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2"/>
      <c r="P80" s="578" t="s">
        <v>72</v>
      </c>
      <c r="Q80" s="572"/>
      <c r="R80" s="572"/>
      <c r="S80" s="572"/>
      <c r="T80" s="572"/>
      <c r="U80" s="572"/>
      <c r="V80" s="573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2"/>
      <c r="P81" s="578" t="s">
        <v>72</v>
      </c>
      <c r="Q81" s="572"/>
      <c r="R81" s="572"/>
      <c r="S81" s="572"/>
      <c r="T81" s="572"/>
      <c r="U81" s="572"/>
      <c r="V81" s="573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4" t="s">
        <v>172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63"/>
      <c r="AB82" s="563"/>
      <c r="AC82" s="56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6">
        <v>4680115881532</v>
      </c>
      <c r="E83" s="577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0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1"/>
      <c r="R83" s="581"/>
      <c r="S83" s="581"/>
      <c r="T83" s="582"/>
      <c r="U83" s="34"/>
      <c r="V83" s="34"/>
      <c r="W83" s="35" t="s">
        <v>70</v>
      </c>
      <c r="X83" s="567">
        <v>30</v>
      </c>
      <c r="Y83" s="568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76">
        <v>4680115881464</v>
      </c>
      <c r="E84" s="577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6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1"/>
      <c r="R84" s="581"/>
      <c r="S84" s="581"/>
      <c r="T84" s="582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1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2"/>
      <c r="P85" s="578" t="s">
        <v>72</v>
      </c>
      <c r="Q85" s="572"/>
      <c r="R85" s="572"/>
      <c r="S85" s="572"/>
      <c r="T85" s="572"/>
      <c r="U85" s="572"/>
      <c r="V85" s="573"/>
      <c r="W85" s="37" t="s">
        <v>73</v>
      </c>
      <c r="X85" s="569">
        <f>IFERROR(X83/H83,"0")+IFERROR(X84/H84,"0")</f>
        <v>3.8461538461538463</v>
      </c>
      <c r="Y85" s="569">
        <f>IFERROR(Y83/H83,"0")+IFERROR(Y84/H84,"0")</f>
        <v>4</v>
      </c>
      <c r="Z85" s="569">
        <f>IFERROR(IF(Z83="",0,Z83),"0")+IFERROR(IF(Z84="",0,Z84),"0")</f>
        <v>7.5920000000000001E-2</v>
      </c>
      <c r="AA85" s="570"/>
      <c r="AB85" s="570"/>
      <c r="AC85" s="570"/>
    </row>
    <row r="86" spans="1:68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2"/>
      <c r="P86" s="578" t="s">
        <v>72</v>
      </c>
      <c r="Q86" s="572"/>
      <c r="R86" s="572"/>
      <c r="S86" s="572"/>
      <c r="T86" s="572"/>
      <c r="U86" s="572"/>
      <c r="V86" s="573"/>
      <c r="W86" s="37" t="s">
        <v>70</v>
      </c>
      <c r="X86" s="569">
        <f>IFERROR(SUM(X83:X84),"0")</f>
        <v>30</v>
      </c>
      <c r="Y86" s="569">
        <f>IFERROR(SUM(Y83:Y84),"0")</f>
        <v>31.2</v>
      </c>
      <c r="Z86" s="37"/>
      <c r="AA86" s="570"/>
      <c r="AB86" s="570"/>
      <c r="AC86" s="570"/>
    </row>
    <row r="87" spans="1:68" ht="16.5" hidden="1" customHeight="1" x14ac:dyDescent="0.25">
      <c r="A87" s="583" t="s">
        <v>179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62"/>
      <c r="AB87" s="562"/>
      <c r="AC87" s="562"/>
    </row>
    <row r="88" spans="1:68" ht="14.25" hidden="1" customHeight="1" x14ac:dyDescent="0.25">
      <c r="A88" s="574" t="s">
        <v>103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63"/>
      <c r="AB88" s="563"/>
      <c r="AC88" s="56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6">
        <v>4680115881327</v>
      </c>
      <c r="E89" s="577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1"/>
      <c r="R89" s="581"/>
      <c r="S89" s="581"/>
      <c r="T89" s="582"/>
      <c r="U89" s="34"/>
      <c r="V89" s="34"/>
      <c r="W89" s="35" t="s">
        <v>70</v>
      </c>
      <c r="X89" s="567">
        <v>200</v>
      </c>
      <c r="Y89" s="568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76">
        <v>4680115881518</v>
      </c>
      <c r="E90" s="577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1"/>
      <c r="R90" s="581"/>
      <c r="S90" s="581"/>
      <c r="T90" s="582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6">
        <v>4680115881303</v>
      </c>
      <c r="E91" s="577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7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1"/>
      <c r="R91" s="581"/>
      <c r="S91" s="581"/>
      <c r="T91" s="582"/>
      <c r="U91" s="34"/>
      <c r="V91" s="34"/>
      <c r="W91" s="35" t="s">
        <v>70</v>
      </c>
      <c r="X91" s="567">
        <v>540</v>
      </c>
      <c r="Y91" s="568">
        <f>IFERROR(IF(X91="",0,CEILING((X91/$H91),1)*$H91),"")</f>
        <v>540</v>
      </c>
      <c r="Z91" s="36">
        <f>IFERROR(IF(Y91=0,"",ROUNDUP(Y91/H91,0)*0.00902),"")</f>
        <v>1.0824</v>
      </c>
      <c r="AA91" s="56"/>
      <c r="AB91" s="57"/>
      <c r="AC91" s="139" t="s">
        <v>182</v>
      </c>
      <c r="AG91" s="64"/>
      <c r="AJ91" s="68" t="s">
        <v>115</v>
      </c>
      <c r="AK91" s="68">
        <v>594</v>
      </c>
      <c r="BB91" s="140" t="s">
        <v>1</v>
      </c>
      <c r="BM91" s="64">
        <f>IFERROR(X91*I91/H91,"0")</f>
        <v>565.20000000000005</v>
      </c>
      <c r="BN91" s="64">
        <f>IFERROR(Y91*I91/H91,"0")</f>
        <v>565.20000000000005</v>
      </c>
      <c r="BO91" s="64">
        <f>IFERROR(1/J91*(X91/H91),"0")</f>
        <v>0.90909090909090917</v>
      </c>
      <c r="BP91" s="64">
        <f>IFERROR(1/J91*(Y91/H91),"0")</f>
        <v>0.90909090909090917</v>
      </c>
    </row>
    <row r="92" spans="1:68" x14ac:dyDescent="0.2">
      <c r="A92" s="591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2"/>
      <c r="P92" s="578" t="s">
        <v>72</v>
      </c>
      <c r="Q92" s="572"/>
      <c r="R92" s="572"/>
      <c r="S92" s="572"/>
      <c r="T92" s="572"/>
      <c r="U92" s="572"/>
      <c r="V92" s="573"/>
      <c r="W92" s="37" t="s">
        <v>73</v>
      </c>
      <c r="X92" s="569">
        <f>IFERROR(X89/H89,"0")+IFERROR(X90/H90,"0")+IFERROR(X91/H91,"0")</f>
        <v>138.51851851851853</v>
      </c>
      <c r="Y92" s="569">
        <f>IFERROR(Y89/H89,"0")+IFERROR(Y90/H90,"0")+IFERROR(Y91/H91,"0")</f>
        <v>139</v>
      </c>
      <c r="Z92" s="569">
        <f>IFERROR(IF(Z89="",0,Z89),"0")+IFERROR(IF(Z90="",0,Z90),"0")+IFERROR(IF(Z91="",0,Z91),"0")</f>
        <v>1.44302</v>
      </c>
      <c r="AA92" s="570"/>
      <c r="AB92" s="570"/>
      <c r="AC92" s="570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2"/>
      <c r="P93" s="578" t="s">
        <v>72</v>
      </c>
      <c r="Q93" s="572"/>
      <c r="R93" s="572"/>
      <c r="S93" s="572"/>
      <c r="T93" s="572"/>
      <c r="U93" s="572"/>
      <c r="V93" s="573"/>
      <c r="W93" s="37" t="s">
        <v>70</v>
      </c>
      <c r="X93" s="569">
        <f>IFERROR(SUM(X89:X91),"0")</f>
        <v>740</v>
      </c>
      <c r="Y93" s="569">
        <f>IFERROR(SUM(Y89:Y91),"0")</f>
        <v>745.2</v>
      </c>
      <c r="Z93" s="37"/>
      <c r="AA93" s="570"/>
      <c r="AB93" s="570"/>
      <c r="AC93" s="570"/>
    </row>
    <row r="94" spans="1:68" ht="14.25" hidden="1" customHeight="1" x14ac:dyDescent="0.25">
      <c r="A94" s="574" t="s">
        <v>74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63"/>
      <c r="AB94" s="563"/>
      <c r="AC94" s="56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6">
        <v>4607091386967</v>
      </c>
      <c r="E95" s="577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61" t="s">
        <v>189</v>
      </c>
      <c r="Q95" s="581"/>
      <c r="R95" s="581"/>
      <c r="S95" s="581"/>
      <c r="T95" s="582"/>
      <c r="U95" s="34"/>
      <c r="V95" s="34"/>
      <c r="W95" s="35" t="s">
        <v>70</v>
      </c>
      <c r="X95" s="567">
        <v>120</v>
      </c>
      <c r="Y95" s="568">
        <f t="shared" ref="Y95:Y100" si="16">IFERROR(IF(X95="",0,CEILING((X95/$H95),1)*$H95),"")</f>
        <v>121.5</v>
      </c>
      <c r="Z95" s="36">
        <f>IFERROR(IF(Y95=0,"",ROUNDUP(Y95/H95,0)*0.01898),"")</f>
        <v>0.28470000000000001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127.6888888888889</v>
      </c>
      <c r="BN95" s="64">
        <f t="shared" ref="BN95:BN100" si="18">IFERROR(Y95*I95/H95,"0")</f>
        <v>129.285</v>
      </c>
      <c r="BO95" s="64">
        <f t="shared" ref="BO95:BO100" si="19">IFERROR(1/J95*(X95/H95),"0")</f>
        <v>0.23148148148148148</v>
      </c>
      <c r="BP95" s="64">
        <f t="shared" ref="BP95:BP100" si="20">IFERROR(1/J95*(Y95/H95),"0")</f>
        <v>0.234375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76">
        <v>4607091386967</v>
      </c>
      <c r="E96" s="577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2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1"/>
      <c r="R96" s="581"/>
      <c r="S96" s="581"/>
      <c r="T96" s="582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76">
        <v>4680115884953</v>
      </c>
      <c r="E97" s="577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8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1"/>
      <c r="R97" s="581"/>
      <c r="S97" s="581"/>
      <c r="T97" s="582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76">
        <v>4607091385731</v>
      </c>
      <c r="E98" s="577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68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1"/>
      <c r="R98" s="581"/>
      <c r="S98" s="581"/>
      <c r="T98" s="582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76">
        <v>4607091385731</v>
      </c>
      <c r="E99" s="577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1"/>
      <c r="R99" s="581"/>
      <c r="S99" s="581"/>
      <c r="T99" s="582"/>
      <c r="U99" s="34"/>
      <c r="V99" s="34"/>
      <c r="W99" s="35" t="s">
        <v>70</v>
      </c>
      <c r="X99" s="567">
        <v>225</v>
      </c>
      <c r="Y99" s="568">
        <f t="shared" si="16"/>
        <v>226.8</v>
      </c>
      <c r="Z99" s="36">
        <f>IFERROR(IF(Y99=0,"",ROUNDUP(Y99/H99,0)*0.00651),"")</f>
        <v>0.54683999999999999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246</v>
      </c>
      <c r="BN99" s="64">
        <f t="shared" si="18"/>
        <v>247.96799999999999</v>
      </c>
      <c r="BO99" s="64">
        <f t="shared" si="19"/>
        <v>0.45787545787545786</v>
      </c>
      <c r="BP99" s="64">
        <f t="shared" si="20"/>
        <v>0.46153846153846156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76">
        <v>4680115880894</v>
      </c>
      <c r="E100" s="577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1"/>
      <c r="R100" s="581"/>
      <c r="S100" s="581"/>
      <c r="T100" s="582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1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2"/>
      <c r="P101" s="578" t="s">
        <v>72</v>
      </c>
      <c r="Q101" s="572"/>
      <c r="R101" s="572"/>
      <c r="S101" s="572"/>
      <c r="T101" s="572"/>
      <c r="U101" s="572"/>
      <c r="V101" s="573"/>
      <c r="W101" s="37" t="s">
        <v>73</v>
      </c>
      <c r="X101" s="569">
        <f>IFERROR(X95/H95,"0")+IFERROR(X96/H96,"0")+IFERROR(X97/H97,"0")+IFERROR(X98/H98,"0")+IFERROR(X99/H99,"0")+IFERROR(X100/H100,"0")</f>
        <v>98.148148148148138</v>
      </c>
      <c r="Y101" s="569">
        <f>IFERROR(Y95/H95,"0")+IFERROR(Y96/H96,"0")+IFERROR(Y97/H97,"0")+IFERROR(Y98/H98,"0")+IFERROR(Y99/H99,"0")+IFERROR(Y100/H100,"0")</f>
        <v>99</v>
      </c>
      <c r="Z101" s="569">
        <f>IFERROR(IF(Z95="",0,Z95),"0")+IFERROR(IF(Z96="",0,Z96),"0")+IFERROR(IF(Z97="",0,Z97),"0")+IFERROR(IF(Z98="",0,Z98),"0")+IFERROR(IF(Z99="",0,Z99),"0")+IFERROR(IF(Z100="",0,Z100),"0")</f>
        <v>0.83153999999999995</v>
      </c>
      <c r="AA101" s="570"/>
      <c r="AB101" s="570"/>
      <c r="AC101" s="570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2"/>
      <c r="P102" s="578" t="s">
        <v>72</v>
      </c>
      <c r="Q102" s="572"/>
      <c r="R102" s="572"/>
      <c r="S102" s="572"/>
      <c r="T102" s="572"/>
      <c r="U102" s="572"/>
      <c r="V102" s="573"/>
      <c r="W102" s="37" t="s">
        <v>70</v>
      </c>
      <c r="X102" s="569">
        <f>IFERROR(SUM(X95:X100),"0")</f>
        <v>345</v>
      </c>
      <c r="Y102" s="569">
        <f>IFERROR(SUM(Y95:Y100),"0")</f>
        <v>348.3</v>
      </c>
      <c r="Z102" s="37"/>
      <c r="AA102" s="570"/>
      <c r="AB102" s="570"/>
      <c r="AC102" s="570"/>
    </row>
    <row r="103" spans="1:68" ht="16.5" hidden="1" customHeight="1" x14ac:dyDescent="0.25">
      <c r="A103" s="583" t="s">
        <v>202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62"/>
      <c r="AB103" s="562"/>
      <c r="AC103" s="562"/>
    </row>
    <row r="104" spans="1:68" ht="14.25" hidden="1" customHeight="1" x14ac:dyDescent="0.25">
      <c r="A104" s="574" t="s">
        <v>103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63"/>
      <c r="AB104" s="563"/>
      <c r="AC104" s="563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76">
        <v>4680115882133</v>
      </c>
      <c r="E105" s="577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1"/>
      <c r="R105" s="581"/>
      <c r="S105" s="581"/>
      <c r="T105" s="582"/>
      <c r="U105" s="34"/>
      <c r="V105" s="34"/>
      <c r="W105" s="35" t="s">
        <v>70</v>
      </c>
      <c r="X105" s="567">
        <v>100</v>
      </c>
      <c r="Y105" s="568">
        <f>IFERROR(IF(X105="",0,CEILING((X105/$H105),1)*$H105),"")</f>
        <v>108</v>
      </c>
      <c r="Z105" s="36">
        <f>IFERROR(IF(Y105=0,"",ROUNDUP(Y105/H105,0)*0.01898),"")</f>
        <v>0.1898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104.02777777777777</v>
      </c>
      <c r="BN105" s="64">
        <f>IFERROR(Y105*I105/H105,"0")</f>
        <v>112.34999999999998</v>
      </c>
      <c r="BO105" s="64">
        <f>IFERROR(1/J105*(X105/H105),"0")</f>
        <v>0.14467592592592593</v>
      </c>
      <c r="BP105" s="64">
        <f>IFERROR(1/J105*(Y105/H105),"0")</f>
        <v>0.15625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76">
        <v>4680115880269</v>
      </c>
      <c r="E106" s="577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6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1"/>
      <c r="R106" s="581"/>
      <c r="S106" s="581"/>
      <c r="T106" s="582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76">
        <v>4680115880429</v>
      </c>
      <c r="E107" s="577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1"/>
      <c r="R107" s="581"/>
      <c r="S107" s="581"/>
      <c r="T107" s="582"/>
      <c r="U107" s="34"/>
      <c r="V107" s="34"/>
      <c r="W107" s="35" t="s">
        <v>70</v>
      </c>
      <c r="X107" s="567">
        <v>360</v>
      </c>
      <c r="Y107" s="568">
        <f>IFERROR(IF(X107="",0,CEILING((X107/$H107),1)*$H107),"")</f>
        <v>360</v>
      </c>
      <c r="Z107" s="36">
        <f>IFERROR(IF(Y107=0,"",ROUNDUP(Y107/H107,0)*0.00902),"")</f>
        <v>0.72160000000000002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376.79999999999995</v>
      </c>
      <c r="BN107" s="64">
        <f>IFERROR(Y107*I107/H107,"0")</f>
        <v>376.79999999999995</v>
      </c>
      <c r="BO107" s="64">
        <f>IFERROR(1/J107*(X107/H107),"0")</f>
        <v>0.60606060606060608</v>
      </c>
      <c r="BP107" s="64">
        <f>IFERROR(1/J107*(Y107/H107),"0")</f>
        <v>0.60606060606060608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76">
        <v>4680115881457</v>
      </c>
      <c r="E108" s="577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1"/>
      <c r="R108" s="581"/>
      <c r="S108" s="581"/>
      <c r="T108" s="582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1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2"/>
      <c r="P109" s="578" t="s">
        <v>72</v>
      </c>
      <c r="Q109" s="572"/>
      <c r="R109" s="572"/>
      <c r="S109" s="572"/>
      <c r="T109" s="572"/>
      <c r="U109" s="572"/>
      <c r="V109" s="573"/>
      <c r="W109" s="37" t="s">
        <v>73</v>
      </c>
      <c r="X109" s="569">
        <f>IFERROR(X105/H105,"0")+IFERROR(X106/H106,"0")+IFERROR(X107/H107,"0")+IFERROR(X108/H108,"0")</f>
        <v>89.259259259259267</v>
      </c>
      <c r="Y109" s="569">
        <f>IFERROR(Y105/H105,"0")+IFERROR(Y106/H106,"0")+IFERROR(Y107/H107,"0")+IFERROR(Y108/H108,"0")</f>
        <v>90</v>
      </c>
      <c r="Z109" s="569">
        <f>IFERROR(IF(Z105="",0,Z105),"0")+IFERROR(IF(Z106="",0,Z106),"0")+IFERROR(IF(Z107="",0,Z107),"0")+IFERROR(IF(Z108="",0,Z108),"0")</f>
        <v>0.91139999999999999</v>
      </c>
      <c r="AA109" s="570"/>
      <c r="AB109" s="570"/>
      <c r="AC109" s="570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2"/>
      <c r="P110" s="578" t="s">
        <v>72</v>
      </c>
      <c r="Q110" s="572"/>
      <c r="R110" s="572"/>
      <c r="S110" s="572"/>
      <c r="T110" s="572"/>
      <c r="U110" s="572"/>
      <c r="V110" s="573"/>
      <c r="W110" s="37" t="s">
        <v>70</v>
      </c>
      <c r="X110" s="569">
        <f>IFERROR(SUM(X105:X108),"0")</f>
        <v>460</v>
      </c>
      <c r="Y110" s="569">
        <f>IFERROR(SUM(Y105:Y108),"0")</f>
        <v>468</v>
      </c>
      <c r="Z110" s="37"/>
      <c r="AA110" s="570"/>
      <c r="AB110" s="570"/>
      <c r="AC110" s="570"/>
    </row>
    <row r="111" spans="1:68" ht="14.25" hidden="1" customHeight="1" x14ac:dyDescent="0.25">
      <c r="A111" s="574" t="s">
        <v>137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63"/>
      <c r="AB111" s="563"/>
      <c r="AC111" s="563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76">
        <v>4680115881488</v>
      </c>
      <c r="E112" s="577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1"/>
      <c r="R112" s="581"/>
      <c r="S112" s="581"/>
      <c r="T112" s="582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76">
        <v>4680115882775</v>
      </c>
      <c r="E113" s="577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1"/>
      <c r="R113" s="581"/>
      <c r="S113" s="581"/>
      <c r="T113" s="582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76">
        <v>4680115880658</v>
      </c>
      <c r="E114" s="577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1"/>
      <c r="R114" s="581"/>
      <c r="S114" s="581"/>
      <c r="T114" s="582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1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2"/>
      <c r="P115" s="578" t="s">
        <v>72</v>
      </c>
      <c r="Q115" s="572"/>
      <c r="R115" s="572"/>
      <c r="S115" s="572"/>
      <c r="T115" s="572"/>
      <c r="U115" s="572"/>
      <c r="V115" s="573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2"/>
      <c r="P116" s="578" t="s">
        <v>72</v>
      </c>
      <c r="Q116" s="572"/>
      <c r="R116" s="572"/>
      <c r="S116" s="572"/>
      <c r="T116" s="572"/>
      <c r="U116" s="572"/>
      <c r="V116" s="573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4" t="s">
        <v>74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63"/>
      <c r="AB117" s="563"/>
      <c r="AC117" s="563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76">
        <v>4607091385168</v>
      </c>
      <c r="E118" s="577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9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1"/>
      <c r="R118" s="581"/>
      <c r="S118" s="581"/>
      <c r="T118" s="582"/>
      <c r="U118" s="34"/>
      <c r="V118" s="34"/>
      <c r="W118" s="35" t="s">
        <v>70</v>
      </c>
      <c r="X118" s="567">
        <v>670</v>
      </c>
      <c r="Y118" s="568">
        <f>IFERROR(IF(X118="",0,CEILING((X118/$H118),1)*$H118),"")</f>
        <v>672.3</v>
      </c>
      <c r="Z118" s="36">
        <f>IFERROR(IF(Y118=0,"",ROUNDUP(Y118/H118,0)*0.01898),"")</f>
        <v>1.57534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712.43333333333339</v>
      </c>
      <c r="BN118" s="64">
        <f>IFERROR(Y118*I118/H118,"0")</f>
        <v>714.87899999999991</v>
      </c>
      <c r="BO118" s="64">
        <f>IFERROR(1/J118*(X118/H118),"0")</f>
        <v>1.2924382716049383</v>
      </c>
      <c r="BP118" s="64">
        <f>IFERROR(1/J118*(Y118/H118),"0")</f>
        <v>1.296875</v>
      </c>
    </row>
    <row r="119" spans="1:68" ht="27" hidden="1" customHeight="1" x14ac:dyDescent="0.25">
      <c r="A119" s="54" t="s">
        <v>222</v>
      </c>
      <c r="B119" s="54" t="s">
        <v>223</v>
      </c>
      <c r="C119" s="31">
        <v>4301051730</v>
      </c>
      <c r="D119" s="576">
        <v>4607091383256</v>
      </c>
      <c r="E119" s="577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9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1"/>
      <c r="R119" s="581"/>
      <c r="S119" s="581"/>
      <c r="T119" s="582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76">
        <v>4607091385748</v>
      </c>
      <c r="E120" s="577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1"/>
      <c r="R120" s="581"/>
      <c r="S120" s="581"/>
      <c r="T120" s="582"/>
      <c r="U120" s="34"/>
      <c r="V120" s="34"/>
      <c r="W120" s="35" t="s">
        <v>70</v>
      </c>
      <c r="X120" s="567">
        <v>540</v>
      </c>
      <c r="Y120" s="568">
        <f>IFERROR(IF(X120="",0,CEILING((X120/$H120),1)*$H120),"")</f>
        <v>540</v>
      </c>
      <c r="Z120" s="36">
        <f>IFERROR(IF(Y120=0,"",ROUNDUP(Y120/H120,0)*0.00651),"")</f>
        <v>1.302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590.4</v>
      </c>
      <c r="BN120" s="64">
        <f>IFERROR(Y120*I120/H120,"0")</f>
        <v>590.4</v>
      </c>
      <c r="BO120" s="64">
        <f>IFERROR(1/J120*(X120/H120),"0")</f>
        <v>1.098901098901099</v>
      </c>
      <c r="BP120" s="64">
        <f>IFERROR(1/J120*(Y120/H120),"0")</f>
        <v>1.098901098901099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76">
        <v>4680115884533</v>
      </c>
      <c r="E121" s="577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1"/>
      <c r="R121" s="581"/>
      <c r="S121" s="581"/>
      <c r="T121" s="582"/>
      <c r="U121" s="34"/>
      <c r="V121" s="34"/>
      <c r="W121" s="35" t="s">
        <v>70</v>
      </c>
      <c r="X121" s="567">
        <v>15</v>
      </c>
      <c r="Y121" s="568">
        <f>IFERROR(IF(X121="",0,CEILING((X121/$H121),1)*$H121),"")</f>
        <v>16.2</v>
      </c>
      <c r="Z121" s="36">
        <f>IFERROR(IF(Y121=0,"",ROUNDUP(Y121/H121,0)*0.00651),"")</f>
        <v>5.8590000000000003E-2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16.5</v>
      </c>
      <c r="BN121" s="64">
        <f>IFERROR(Y121*I121/H121,"0")</f>
        <v>17.82</v>
      </c>
      <c r="BO121" s="64">
        <f>IFERROR(1/J121*(X121/H121),"0")</f>
        <v>4.5787545787545791E-2</v>
      </c>
      <c r="BP121" s="64">
        <f>IFERROR(1/J121*(Y121/H121),"0")</f>
        <v>4.9450549450549455E-2</v>
      </c>
    </row>
    <row r="122" spans="1:68" x14ac:dyDescent="0.2">
      <c r="A122" s="591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2"/>
      <c r="P122" s="578" t="s">
        <v>72</v>
      </c>
      <c r="Q122" s="572"/>
      <c r="R122" s="572"/>
      <c r="S122" s="572"/>
      <c r="T122" s="572"/>
      <c r="U122" s="572"/>
      <c r="V122" s="573"/>
      <c r="W122" s="37" t="s">
        <v>73</v>
      </c>
      <c r="X122" s="569">
        <f>IFERROR(X118/H118,"0")+IFERROR(X119/H119,"0")+IFERROR(X120/H120,"0")+IFERROR(X121/H121,"0")</f>
        <v>291.04938271604937</v>
      </c>
      <c r="Y122" s="569">
        <f>IFERROR(Y118/H118,"0")+IFERROR(Y119/H119,"0")+IFERROR(Y120/H120,"0")+IFERROR(Y121/H121,"0")</f>
        <v>292</v>
      </c>
      <c r="Z122" s="569">
        <f>IFERROR(IF(Z118="",0,Z118),"0")+IFERROR(IF(Z119="",0,Z119),"0")+IFERROR(IF(Z120="",0,Z120),"0")+IFERROR(IF(Z121="",0,Z121),"0")</f>
        <v>2.9359300000000004</v>
      </c>
      <c r="AA122" s="570"/>
      <c r="AB122" s="570"/>
      <c r="AC122" s="570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2"/>
      <c r="P123" s="578" t="s">
        <v>72</v>
      </c>
      <c r="Q123" s="572"/>
      <c r="R123" s="572"/>
      <c r="S123" s="572"/>
      <c r="T123" s="572"/>
      <c r="U123" s="572"/>
      <c r="V123" s="573"/>
      <c r="W123" s="37" t="s">
        <v>70</v>
      </c>
      <c r="X123" s="569">
        <f>IFERROR(SUM(X118:X121),"0")</f>
        <v>1225</v>
      </c>
      <c r="Y123" s="569">
        <f>IFERROR(SUM(Y118:Y121),"0")</f>
        <v>1228.5</v>
      </c>
      <c r="Z123" s="37"/>
      <c r="AA123" s="570"/>
      <c r="AB123" s="570"/>
      <c r="AC123" s="570"/>
    </row>
    <row r="124" spans="1:68" ht="14.25" hidden="1" customHeight="1" x14ac:dyDescent="0.25">
      <c r="A124" s="574" t="s">
        <v>172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63"/>
      <c r="AB124" s="563"/>
      <c r="AC124" s="563"/>
    </row>
    <row r="125" spans="1:68" ht="27" hidden="1" customHeight="1" x14ac:dyDescent="0.25">
      <c r="A125" s="54" t="s">
        <v>229</v>
      </c>
      <c r="B125" s="54" t="s">
        <v>230</v>
      </c>
      <c r="C125" s="31">
        <v>4301060357</v>
      </c>
      <c r="D125" s="576">
        <v>4680115882652</v>
      </c>
      <c r="E125" s="577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1"/>
      <c r="R125" s="581"/>
      <c r="S125" s="581"/>
      <c r="T125" s="582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76">
        <v>4680115880238</v>
      </c>
      <c r="E126" s="577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5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1"/>
      <c r="R126" s="581"/>
      <c r="S126" s="581"/>
      <c r="T126" s="582"/>
      <c r="U126" s="34"/>
      <c r="V126" s="34"/>
      <c r="W126" s="35" t="s">
        <v>70</v>
      </c>
      <c r="X126" s="567">
        <v>16.5</v>
      </c>
      <c r="Y126" s="568">
        <f>IFERROR(IF(X126="",0,CEILING((X126/$H126),1)*$H126),"")</f>
        <v>17.82</v>
      </c>
      <c r="Z126" s="36">
        <f>IFERROR(IF(Y126=0,"",ROUNDUP(Y126/H126,0)*0.00651),"")</f>
        <v>5.8590000000000003E-2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18.649999999999999</v>
      </c>
      <c r="BN126" s="64">
        <f>IFERROR(Y126*I126/H126,"0")</f>
        <v>20.141999999999999</v>
      </c>
      <c r="BO126" s="64">
        <f>IFERROR(1/J126*(X126/H126),"0")</f>
        <v>4.5787545787545791E-2</v>
      </c>
      <c r="BP126" s="64">
        <f>IFERROR(1/J126*(Y126/H126),"0")</f>
        <v>4.9450549450549455E-2</v>
      </c>
    </row>
    <row r="127" spans="1:68" x14ac:dyDescent="0.2">
      <c r="A127" s="591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2"/>
      <c r="P127" s="578" t="s">
        <v>72</v>
      </c>
      <c r="Q127" s="572"/>
      <c r="R127" s="572"/>
      <c r="S127" s="572"/>
      <c r="T127" s="572"/>
      <c r="U127" s="572"/>
      <c r="V127" s="573"/>
      <c r="W127" s="37" t="s">
        <v>73</v>
      </c>
      <c r="X127" s="569">
        <f>IFERROR(X125/H125,"0")+IFERROR(X126/H126,"0")</f>
        <v>8.3333333333333339</v>
      </c>
      <c r="Y127" s="569">
        <f>IFERROR(Y125/H125,"0")+IFERROR(Y126/H126,"0")</f>
        <v>9</v>
      </c>
      <c r="Z127" s="569">
        <f>IFERROR(IF(Z125="",0,Z125),"0")+IFERROR(IF(Z126="",0,Z126),"0")</f>
        <v>5.8590000000000003E-2</v>
      </c>
      <c r="AA127" s="570"/>
      <c r="AB127" s="570"/>
      <c r="AC127" s="570"/>
    </row>
    <row r="128" spans="1:68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2"/>
      <c r="P128" s="578" t="s">
        <v>72</v>
      </c>
      <c r="Q128" s="572"/>
      <c r="R128" s="572"/>
      <c r="S128" s="572"/>
      <c r="T128" s="572"/>
      <c r="U128" s="572"/>
      <c r="V128" s="573"/>
      <c r="W128" s="37" t="s">
        <v>70</v>
      </c>
      <c r="X128" s="569">
        <f>IFERROR(SUM(X125:X126),"0")</f>
        <v>16.5</v>
      </c>
      <c r="Y128" s="569">
        <f>IFERROR(SUM(Y125:Y126),"0")</f>
        <v>17.82</v>
      </c>
      <c r="Z128" s="37"/>
      <c r="AA128" s="570"/>
      <c r="AB128" s="570"/>
      <c r="AC128" s="570"/>
    </row>
    <row r="129" spans="1:68" ht="16.5" hidden="1" customHeight="1" x14ac:dyDescent="0.25">
      <c r="A129" s="583" t="s">
        <v>235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62"/>
      <c r="AB129" s="562"/>
      <c r="AC129" s="562"/>
    </row>
    <row r="130" spans="1:68" ht="14.25" hidden="1" customHeight="1" x14ac:dyDescent="0.25">
      <c r="A130" s="574" t="s">
        <v>64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63"/>
      <c r="AB130" s="563"/>
      <c r="AC130" s="563"/>
    </row>
    <row r="131" spans="1:68" ht="27" hidden="1" customHeight="1" x14ac:dyDescent="0.25">
      <c r="A131" s="54" t="s">
        <v>236</v>
      </c>
      <c r="B131" s="54" t="s">
        <v>237</v>
      </c>
      <c r="C131" s="31">
        <v>4301031235</v>
      </c>
      <c r="D131" s="576">
        <v>4680115883444</v>
      </c>
      <c r="E131" s="577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1"/>
      <c r="R131" s="581"/>
      <c r="S131" s="581"/>
      <c r="T131" s="582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4301031234</v>
      </c>
      <c r="D132" s="576">
        <v>4680115883444</v>
      </c>
      <c r="E132" s="577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8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1"/>
      <c r="R132" s="581"/>
      <c r="S132" s="581"/>
      <c r="T132" s="582"/>
      <c r="U132" s="34"/>
      <c r="V132" s="34"/>
      <c r="W132" s="35" t="s">
        <v>70</v>
      </c>
      <c r="X132" s="567">
        <v>70</v>
      </c>
      <c r="Y132" s="568">
        <f>IFERROR(IF(X132="",0,CEILING((X132/$H132),1)*$H132),"")</f>
        <v>70</v>
      </c>
      <c r="Z132" s="36">
        <f>IFERROR(IF(Y132=0,"",ROUNDUP(Y132/H132,0)*0.00651),"")</f>
        <v>0.16275000000000001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76.7</v>
      </c>
      <c r="BN132" s="64">
        <f>IFERROR(Y132*I132/H132,"0")</f>
        <v>76.7</v>
      </c>
      <c r="BO132" s="64">
        <f>IFERROR(1/J132*(X132/H132),"0")</f>
        <v>0.13736263736263737</v>
      </c>
      <c r="BP132" s="64">
        <f>IFERROR(1/J132*(Y132/H132),"0")</f>
        <v>0.13736263736263737</v>
      </c>
    </row>
    <row r="133" spans="1:68" x14ac:dyDescent="0.2">
      <c r="A133" s="591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2"/>
      <c r="P133" s="578" t="s">
        <v>72</v>
      </c>
      <c r="Q133" s="572"/>
      <c r="R133" s="572"/>
      <c r="S133" s="572"/>
      <c r="T133" s="572"/>
      <c r="U133" s="572"/>
      <c r="V133" s="573"/>
      <c r="W133" s="37" t="s">
        <v>73</v>
      </c>
      <c r="X133" s="569">
        <f>IFERROR(X131/H131,"0")+IFERROR(X132/H132,"0")</f>
        <v>25</v>
      </c>
      <c r="Y133" s="569">
        <f>IFERROR(Y131/H131,"0")+IFERROR(Y132/H132,"0")</f>
        <v>25</v>
      </c>
      <c r="Z133" s="569">
        <f>IFERROR(IF(Z131="",0,Z131),"0")+IFERROR(IF(Z132="",0,Z132),"0")</f>
        <v>0.16275000000000001</v>
      </c>
      <c r="AA133" s="570"/>
      <c r="AB133" s="570"/>
      <c r="AC133" s="570"/>
    </row>
    <row r="134" spans="1:68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2"/>
      <c r="P134" s="578" t="s">
        <v>72</v>
      </c>
      <c r="Q134" s="572"/>
      <c r="R134" s="572"/>
      <c r="S134" s="572"/>
      <c r="T134" s="572"/>
      <c r="U134" s="572"/>
      <c r="V134" s="573"/>
      <c r="W134" s="37" t="s">
        <v>70</v>
      </c>
      <c r="X134" s="569">
        <f>IFERROR(SUM(X131:X132),"0")</f>
        <v>70</v>
      </c>
      <c r="Y134" s="569">
        <f>IFERROR(SUM(Y131:Y132),"0")</f>
        <v>70</v>
      </c>
      <c r="Z134" s="37"/>
      <c r="AA134" s="570"/>
      <c r="AB134" s="570"/>
      <c r="AC134" s="570"/>
    </row>
    <row r="135" spans="1:68" ht="14.25" hidden="1" customHeight="1" x14ac:dyDescent="0.25">
      <c r="A135" s="574" t="s">
        <v>74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63"/>
      <c r="AB135" s="563"/>
      <c r="AC135" s="563"/>
    </row>
    <row r="136" spans="1:68" ht="16.5" hidden="1" customHeight="1" x14ac:dyDescent="0.25">
      <c r="A136" s="54" t="s">
        <v>240</v>
      </c>
      <c r="B136" s="54" t="s">
        <v>241</v>
      </c>
      <c r="C136" s="31">
        <v>4301051477</v>
      </c>
      <c r="D136" s="576">
        <v>4680115882584</v>
      </c>
      <c r="E136" s="577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6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1"/>
      <c r="R136" s="581"/>
      <c r="S136" s="581"/>
      <c r="T136" s="582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240</v>
      </c>
      <c r="B137" s="54" t="s">
        <v>243</v>
      </c>
      <c r="C137" s="31">
        <v>4301051476</v>
      </c>
      <c r="D137" s="576">
        <v>4680115882584</v>
      </c>
      <c r="E137" s="577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8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1"/>
      <c r="R137" s="581"/>
      <c r="S137" s="581"/>
      <c r="T137" s="582"/>
      <c r="U137" s="34"/>
      <c r="V137" s="34"/>
      <c r="W137" s="35" t="s">
        <v>70</v>
      </c>
      <c r="X137" s="567">
        <v>72.600000000000009</v>
      </c>
      <c r="Y137" s="568">
        <f>IFERROR(IF(X137="",0,CEILING((X137/$H137),1)*$H137),"")</f>
        <v>73.92</v>
      </c>
      <c r="Z137" s="36">
        <f>IFERROR(IF(Y137=0,"",ROUNDUP(Y137/H137,0)*0.00651),"")</f>
        <v>0.18228</v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79.970000000000013</v>
      </c>
      <c r="BN137" s="64">
        <f>IFERROR(Y137*I137/H137,"0")</f>
        <v>81.423999999999992</v>
      </c>
      <c r="BO137" s="64">
        <f>IFERROR(1/J137*(X137/H137),"0")</f>
        <v>0.15109890109890112</v>
      </c>
      <c r="BP137" s="64">
        <f>IFERROR(1/J137*(Y137/H137),"0")</f>
        <v>0.15384615384615385</v>
      </c>
    </row>
    <row r="138" spans="1:68" x14ac:dyDescent="0.2">
      <c r="A138" s="591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2"/>
      <c r="P138" s="578" t="s">
        <v>72</v>
      </c>
      <c r="Q138" s="572"/>
      <c r="R138" s="572"/>
      <c r="S138" s="572"/>
      <c r="T138" s="572"/>
      <c r="U138" s="572"/>
      <c r="V138" s="573"/>
      <c r="W138" s="37" t="s">
        <v>73</v>
      </c>
      <c r="X138" s="569">
        <f>IFERROR(X136/H136,"0")+IFERROR(X137/H137,"0")</f>
        <v>27.500000000000004</v>
      </c>
      <c r="Y138" s="569">
        <f>IFERROR(Y136/H136,"0")+IFERROR(Y137/H137,"0")</f>
        <v>28</v>
      </c>
      <c r="Z138" s="569">
        <f>IFERROR(IF(Z136="",0,Z136),"0")+IFERROR(IF(Z137="",0,Z137),"0")</f>
        <v>0.18228</v>
      </c>
      <c r="AA138" s="570"/>
      <c r="AB138" s="570"/>
      <c r="AC138" s="570"/>
    </row>
    <row r="139" spans="1:68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2"/>
      <c r="P139" s="578" t="s">
        <v>72</v>
      </c>
      <c r="Q139" s="572"/>
      <c r="R139" s="572"/>
      <c r="S139" s="572"/>
      <c r="T139" s="572"/>
      <c r="U139" s="572"/>
      <c r="V139" s="573"/>
      <c r="W139" s="37" t="s">
        <v>70</v>
      </c>
      <c r="X139" s="569">
        <f>IFERROR(SUM(X136:X137),"0")</f>
        <v>72.600000000000009</v>
      </c>
      <c r="Y139" s="569">
        <f>IFERROR(SUM(Y136:Y137),"0")</f>
        <v>73.92</v>
      </c>
      <c r="Z139" s="37"/>
      <c r="AA139" s="570"/>
      <c r="AB139" s="570"/>
      <c r="AC139" s="570"/>
    </row>
    <row r="140" spans="1:68" ht="16.5" hidden="1" customHeight="1" x14ac:dyDescent="0.25">
      <c r="A140" s="583" t="s">
        <v>101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62"/>
      <c r="AB140" s="562"/>
      <c r="AC140" s="562"/>
    </row>
    <row r="141" spans="1:68" ht="14.25" hidden="1" customHeight="1" x14ac:dyDescent="0.25">
      <c r="A141" s="574" t="s">
        <v>103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63"/>
      <c r="AB141" s="563"/>
      <c r="AC141" s="563"/>
    </row>
    <row r="142" spans="1:68" ht="27" hidden="1" customHeight="1" x14ac:dyDescent="0.25">
      <c r="A142" s="54" t="s">
        <v>244</v>
      </c>
      <c r="B142" s="54" t="s">
        <v>245</v>
      </c>
      <c r="C142" s="31">
        <v>4301011705</v>
      </c>
      <c r="D142" s="576">
        <v>4607091384604</v>
      </c>
      <c r="E142" s="577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1"/>
      <c r="R142" s="581"/>
      <c r="S142" s="581"/>
      <c r="T142" s="582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246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1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2"/>
      <c r="P143" s="578" t="s">
        <v>72</v>
      </c>
      <c r="Q143" s="572"/>
      <c r="R143" s="572"/>
      <c r="S143" s="572"/>
      <c r="T143" s="572"/>
      <c r="U143" s="572"/>
      <c r="V143" s="573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2"/>
      <c r="P144" s="578" t="s">
        <v>72</v>
      </c>
      <c r="Q144" s="572"/>
      <c r="R144" s="572"/>
      <c r="S144" s="572"/>
      <c r="T144" s="572"/>
      <c r="U144" s="572"/>
      <c r="V144" s="573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4" t="s">
        <v>64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63"/>
      <c r="AB145" s="563"/>
      <c r="AC145" s="563"/>
    </row>
    <row r="146" spans="1:68" ht="16.5" hidden="1" customHeight="1" x14ac:dyDescent="0.25">
      <c r="A146" s="54" t="s">
        <v>247</v>
      </c>
      <c r="B146" s="54" t="s">
        <v>248</v>
      </c>
      <c r="C146" s="31">
        <v>4301030895</v>
      </c>
      <c r="D146" s="576">
        <v>4607091387667</v>
      </c>
      <c r="E146" s="577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1"/>
      <c r="R146" s="581"/>
      <c r="S146" s="581"/>
      <c r="T146" s="582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250</v>
      </c>
      <c r="B147" s="54" t="s">
        <v>251</v>
      </c>
      <c r="C147" s="31">
        <v>4301030961</v>
      </c>
      <c r="D147" s="576">
        <v>4607091387636</v>
      </c>
      <c r="E147" s="577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8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1"/>
      <c r="R147" s="581"/>
      <c r="S147" s="581"/>
      <c r="T147" s="582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253</v>
      </c>
      <c r="B148" s="54" t="s">
        <v>254</v>
      </c>
      <c r="C148" s="31">
        <v>4301030963</v>
      </c>
      <c r="D148" s="576">
        <v>4607091382426</v>
      </c>
      <c r="E148" s="577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8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1"/>
      <c r="R148" s="581"/>
      <c r="S148" s="581"/>
      <c r="T148" s="582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255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1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2"/>
      <c r="P149" s="578" t="s">
        <v>72</v>
      </c>
      <c r="Q149" s="572"/>
      <c r="R149" s="572"/>
      <c r="S149" s="572"/>
      <c r="T149" s="572"/>
      <c r="U149" s="572"/>
      <c r="V149" s="573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2"/>
      <c r="P150" s="578" t="s">
        <v>72</v>
      </c>
      <c r="Q150" s="572"/>
      <c r="R150" s="572"/>
      <c r="S150" s="572"/>
      <c r="T150" s="572"/>
      <c r="U150" s="572"/>
      <c r="V150" s="573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596" t="s">
        <v>256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48"/>
      <c r="AB151" s="48"/>
      <c r="AC151" s="48"/>
    </row>
    <row r="152" spans="1:68" ht="16.5" hidden="1" customHeight="1" x14ac:dyDescent="0.25">
      <c r="A152" s="583" t="s">
        <v>257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62"/>
      <c r="AB152" s="562"/>
      <c r="AC152" s="562"/>
    </row>
    <row r="153" spans="1:68" ht="14.25" hidden="1" customHeight="1" x14ac:dyDescent="0.25">
      <c r="A153" s="574" t="s">
        <v>137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63"/>
      <c r="AB153" s="563"/>
      <c r="AC153" s="563"/>
    </row>
    <row r="154" spans="1:68" ht="27" hidden="1" customHeight="1" x14ac:dyDescent="0.25">
      <c r="A154" s="54" t="s">
        <v>258</v>
      </c>
      <c r="B154" s="54" t="s">
        <v>259</v>
      </c>
      <c r="C154" s="31">
        <v>4301020323</v>
      </c>
      <c r="D154" s="576">
        <v>4680115886223</v>
      </c>
      <c r="E154" s="577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1"/>
      <c r="R154" s="581"/>
      <c r="S154" s="581"/>
      <c r="T154" s="582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260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1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2"/>
      <c r="P155" s="578" t="s">
        <v>72</v>
      </c>
      <c r="Q155" s="572"/>
      <c r="R155" s="572"/>
      <c r="S155" s="572"/>
      <c r="T155" s="572"/>
      <c r="U155" s="572"/>
      <c r="V155" s="573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2"/>
      <c r="P156" s="578" t="s">
        <v>72</v>
      </c>
      <c r="Q156" s="572"/>
      <c r="R156" s="572"/>
      <c r="S156" s="572"/>
      <c r="T156" s="572"/>
      <c r="U156" s="572"/>
      <c r="V156" s="573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4" t="s">
        <v>64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63"/>
      <c r="AB157" s="563"/>
      <c r="AC157" s="563"/>
    </row>
    <row r="158" spans="1:68" ht="27" customHeight="1" x14ac:dyDescent="0.25">
      <c r="A158" s="54" t="s">
        <v>261</v>
      </c>
      <c r="B158" s="54" t="s">
        <v>262</v>
      </c>
      <c r="C158" s="31">
        <v>4301031191</v>
      </c>
      <c r="D158" s="576">
        <v>4680115880993</v>
      </c>
      <c r="E158" s="577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8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1"/>
      <c r="R158" s="581"/>
      <c r="S158" s="581"/>
      <c r="T158" s="582"/>
      <c r="U158" s="34"/>
      <c r="V158" s="34"/>
      <c r="W158" s="35" t="s">
        <v>70</v>
      </c>
      <c r="X158" s="567">
        <v>30</v>
      </c>
      <c r="Y158" s="568">
        <f t="shared" ref="Y158:Y166" si="21">IFERROR(IF(X158="",0,CEILING((X158/$H158),1)*$H158),"")</f>
        <v>33.6</v>
      </c>
      <c r="Z158" s="36">
        <f>IFERROR(IF(Y158=0,"",ROUNDUP(Y158/H158,0)*0.00902),"")</f>
        <v>7.2160000000000002E-2</v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31.928571428571427</v>
      </c>
      <c r="BN158" s="64">
        <f t="shared" ref="BN158:BN166" si="23">IFERROR(Y158*I158/H158,"0")</f>
        <v>35.76</v>
      </c>
      <c r="BO158" s="64">
        <f t="shared" ref="BO158:BO166" si="24">IFERROR(1/J158*(X158/H158),"0")</f>
        <v>5.4112554112554112E-2</v>
      </c>
      <c r="BP158" s="64">
        <f t="shared" ref="BP158:BP166" si="25">IFERROR(1/J158*(Y158/H158),"0")</f>
        <v>6.0606060606060608E-2</v>
      </c>
    </row>
    <row r="159" spans="1:68" ht="27" customHeight="1" x14ac:dyDescent="0.25">
      <c r="A159" s="54" t="s">
        <v>264</v>
      </c>
      <c r="B159" s="54" t="s">
        <v>265</v>
      </c>
      <c r="C159" s="31">
        <v>4301031204</v>
      </c>
      <c r="D159" s="576">
        <v>4680115881761</v>
      </c>
      <c r="E159" s="577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1"/>
      <c r="R159" s="581"/>
      <c r="S159" s="581"/>
      <c r="T159" s="582"/>
      <c r="U159" s="34"/>
      <c r="V159" s="34"/>
      <c r="W159" s="35" t="s">
        <v>70</v>
      </c>
      <c r="X159" s="567">
        <v>30</v>
      </c>
      <c r="Y159" s="568">
        <f t="shared" si="21"/>
        <v>33.6</v>
      </c>
      <c r="Z159" s="36">
        <f>IFERROR(IF(Y159=0,"",ROUNDUP(Y159/H159,0)*0.00902),"")</f>
        <v>7.2160000000000002E-2</v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 t="shared" si="22"/>
        <v>31.928571428571427</v>
      </c>
      <c r="BN159" s="64">
        <f t="shared" si="23"/>
        <v>35.76</v>
      </c>
      <c r="BO159" s="64">
        <f t="shared" si="24"/>
        <v>5.4112554112554112E-2</v>
      </c>
      <c r="BP159" s="64">
        <f t="shared" si="25"/>
        <v>6.0606060606060608E-2</v>
      </c>
    </row>
    <row r="160" spans="1:68" ht="27" customHeight="1" x14ac:dyDescent="0.25">
      <c r="A160" s="54" t="s">
        <v>267</v>
      </c>
      <c r="B160" s="54" t="s">
        <v>268</v>
      </c>
      <c r="C160" s="31">
        <v>4301031201</v>
      </c>
      <c r="D160" s="576">
        <v>4680115881563</v>
      </c>
      <c r="E160" s="577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8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1"/>
      <c r="R160" s="581"/>
      <c r="S160" s="581"/>
      <c r="T160" s="582"/>
      <c r="U160" s="34"/>
      <c r="V160" s="34"/>
      <c r="W160" s="35" t="s">
        <v>70</v>
      </c>
      <c r="X160" s="567">
        <v>150</v>
      </c>
      <c r="Y160" s="568">
        <f t="shared" si="21"/>
        <v>151.20000000000002</v>
      </c>
      <c r="Z160" s="36">
        <f>IFERROR(IF(Y160=0,"",ROUNDUP(Y160/H160,0)*0.00902),"")</f>
        <v>0.32472000000000001</v>
      </c>
      <c r="AA160" s="56"/>
      <c r="AB160" s="57"/>
      <c r="AC160" s="201" t="s">
        <v>269</v>
      </c>
      <c r="AG160" s="64"/>
      <c r="AJ160" s="68"/>
      <c r="AK160" s="68">
        <v>0</v>
      </c>
      <c r="BB160" s="202" t="s">
        <v>1</v>
      </c>
      <c r="BM160" s="64">
        <f t="shared" si="22"/>
        <v>157.5</v>
      </c>
      <c r="BN160" s="64">
        <f t="shared" si="23"/>
        <v>158.76000000000002</v>
      </c>
      <c r="BO160" s="64">
        <f t="shared" si="24"/>
        <v>0.27056277056277056</v>
      </c>
      <c r="BP160" s="64">
        <f t="shared" si="25"/>
        <v>0.27272727272727271</v>
      </c>
    </row>
    <row r="161" spans="1:68" ht="27" customHeight="1" x14ac:dyDescent="0.25">
      <c r="A161" s="54" t="s">
        <v>270</v>
      </c>
      <c r="B161" s="54" t="s">
        <v>271</v>
      </c>
      <c r="C161" s="31">
        <v>4301031199</v>
      </c>
      <c r="D161" s="576">
        <v>4680115880986</v>
      </c>
      <c r="E161" s="577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1"/>
      <c r="R161" s="581"/>
      <c r="S161" s="581"/>
      <c r="T161" s="582"/>
      <c r="U161" s="34"/>
      <c r="V161" s="34"/>
      <c r="W161" s="35" t="s">
        <v>70</v>
      </c>
      <c r="X161" s="567">
        <v>105</v>
      </c>
      <c r="Y161" s="568">
        <f t="shared" si="21"/>
        <v>105</v>
      </c>
      <c r="Z161" s="36">
        <f>IFERROR(IF(Y161=0,"",ROUNDUP(Y161/H161,0)*0.00502),"")</f>
        <v>0.251</v>
      </c>
      <c r="AA161" s="56"/>
      <c r="AB161" s="57"/>
      <c r="AC161" s="203" t="s">
        <v>263</v>
      </c>
      <c r="AG161" s="64"/>
      <c r="AJ161" s="68"/>
      <c r="AK161" s="68">
        <v>0</v>
      </c>
      <c r="BB161" s="204" t="s">
        <v>1</v>
      </c>
      <c r="BM161" s="64">
        <f t="shared" si="22"/>
        <v>111.5</v>
      </c>
      <c r="BN161" s="64">
        <f t="shared" si="23"/>
        <v>111.5</v>
      </c>
      <c r="BO161" s="64">
        <f t="shared" si="24"/>
        <v>0.21367521367521369</v>
      </c>
      <c r="BP161" s="64">
        <f t="shared" si="25"/>
        <v>0.21367521367521369</v>
      </c>
    </row>
    <row r="162" spans="1:68" ht="27" customHeight="1" x14ac:dyDescent="0.25">
      <c r="A162" s="54" t="s">
        <v>272</v>
      </c>
      <c r="B162" s="54" t="s">
        <v>273</v>
      </c>
      <c r="C162" s="31">
        <v>4301031205</v>
      </c>
      <c r="D162" s="576">
        <v>4680115881785</v>
      </c>
      <c r="E162" s="577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6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1"/>
      <c r="R162" s="581"/>
      <c r="S162" s="581"/>
      <c r="T162" s="582"/>
      <c r="U162" s="34"/>
      <c r="V162" s="34"/>
      <c r="W162" s="35" t="s">
        <v>70</v>
      </c>
      <c r="X162" s="567">
        <v>105</v>
      </c>
      <c r="Y162" s="568">
        <f t="shared" si="21"/>
        <v>105</v>
      </c>
      <c r="Z162" s="36">
        <f>IFERROR(IF(Y162=0,"",ROUNDUP(Y162/H162,0)*0.00502),"")</f>
        <v>0.251</v>
      </c>
      <c r="AA162" s="56"/>
      <c r="AB162" s="57"/>
      <c r="AC162" s="205" t="s">
        <v>266</v>
      </c>
      <c r="AG162" s="64"/>
      <c r="AJ162" s="68"/>
      <c r="AK162" s="68">
        <v>0</v>
      </c>
      <c r="BB162" s="206" t="s">
        <v>1</v>
      </c>
      <c r="BM162" s="64">
        <f t="shared" si="22"/>
        <v>111.5</v>
      </c>
      <c r="BN162" s="64">
        <f t="shared" si="23"/>
        <v>111.5</v>
      </c>
      <c r="BO162" s="64">
        <f t="shared" si="24"/>
        <v>0.21367521367521369</v>
      </c>
      <c r="BP162" s="64">
        <f t="shared" si="25"/>
        <v>0.21367521367521369</v>
      </c>
    </row>
    <row r="163" spans="1:68" ht="27" customHeight="1" x14ac:dyDescent="0.25">
      <c r="A163" s="54" t="s">
        <v>274</v>
      </c>
      <c r="B163" s="54" t="s">
        <v>275</v>
      </c>
      <c r="C163" s="31">
        <v>4301031399</v>
      </c>
      <c r="D163" s="576">
        <v>4680115886537</v>
      </c>
      <c r="E163" s="577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6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1"/>
      <c r="R163" s="581"/>
      <c r="S163" s="581"/>
      <c r="T163" s="582"/>
      <c r="U163" s="34"/>
      <c r="V163" s="34"/>
      <c r="W163" s="35" t="s">
        <v>70</v>
      </c>
      <c r="X163" s="567">
        <v>3</v>
      </c>
      <c r="Y163" s="568">
        <f t="shared" si="21"/>
        <v>3.6</v>
      </c>
      <c r="Z163" s="36">
        <f>IFERROR(IF(Y163=0,"",ROUNDUP(Y163/H163,0)*0.00502),"")</f>
        <v>1.004E-2</v>
      </c>
      <c r="AA163" s="56"/>
      <c r="AB163" s="57"/>
      <c r="AC163" s="207" t="s">
        <v>276</v>
      </c>
      <c r="AG163" s="64"/>
      <c r="AJ163" s="68"/>
      <c r="AK163" s="68">
        <v>0</v>
      </c>
      <c r="BB163" s="208" t="s">
        <v>1</v>
      </c>
      <c r="BM163" s="64">
        <f t="shared" si="22"/>
        <v>3.2166666666666668</v>
      </c>
      <c r="BN163" s="64">
        <f t="shared" si="23"/>
        <v>3.8599999999999994</v>
      </c>
      <c r="BO163" s="64">
        <f t="shared" si="24"/>
        <v>7.1225071225071226E-3</v>
      </c>
      <c r="BP163" s="64">
        <f t="shared" si="25"/>
        <v>8.5470085470085479E-3</v>
      </c>
    </row>
    <row r="164" spans="1:68" ht="37.5" customHeight="1" x14ac:dyDescent="0.25">
      <c r="A164" s="54" t="s">
        <v>277</v>
      </c>
      <c r="B164" s="54" t="s">
        <v>278</v>
      </c>
      <c r="C164" s="31">
        <v>4301031202</v>
      </c>
      <c r="D164" s="576">
        <v>4680115881679</v>
      </c>
      <c r="E164" s="577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1"/>
      <c r="R164" s="581"/>
      <c r="S164" s="581"/>
      <c r="T164" s="582"/>
      <c r="U164" s="34"/>
      <c r="V164" s="34"/>
      <c r="W164" s="35" t="s">
        <v>70</v>
      </c>
      <c r="X164" s="567">
        <v>227.5</v>
      </c>
      <c r="Y164" s="568">
        <f t="shared" si="21"/>
        <v>228.9</v>
      </c>
      <c r="Z164" s="36">
        <f>IFERROR(IF(Y164=0,"",ROUNDUP(Y164/H164,0)*0.00502),"")</f>
        <v>0.54718</v>
      </c>
      <c r="AA164" s="56"/>
      <c r="AB164" s="57"/>
      <c r="AC164" s="209" t="s">
        <v>269</v>
      </c>
      <c r="AG164" s="64"/>
      <c r="AJ164" s="68"/>
      <c r="AK164" s="68">
        <v>0</v>
      </c>
      <c r="BB164" s="210" t="s">
        <v>1</v>
      </c>
      <c r="BM164" s="64">
        <f t="shared" si="22"/>
        <v>238.33333333333334</v>
      </c>
      <c r="BN164" s="64">
        <f t="shared" si="23"/>
        <v>239.8</v>
      </c>
      <c r="BO164" s="64">
        <f t="shared" si="24"/>
        <v>0.46296296296296297</v>
      </c>
      <c r="BP164" s="64">
        <f t="shared" si="25"/>
        <v>0.46581196581196588</v>
      </c>
    </row>
    <row r="165" spans="1:68" ht="27" hidden="1" customHeight="1" x14ac:dyDescent="0.25">
      <c r="A165" s="54" t="s">
        <v>279</v>
      </c>
      <c r="B165" s="54" t="s">
        <v>280</v>
      </c>
      <c r="C165" s="31">
        <v>4301031158</v>
      </c>
      <c r="D165" s="576">
        <v>4680115880191</v>
      </c>
      <c r="E165" s="577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8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1"/>
      <c r="R165" s="581"/>
      <c r="S165" s="581"/>
      <c r="T165" s="582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269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281</v>
      </c>
      <c r="B166" s="54" t="s">
        <v>282</v>
      </c>
      <c r="C166" s="31">
        <v>4301031245</v>
      </c>
      <c r="D166" s="576">
        <v>4680115883963</v>
      </c>
      <c r="E166" s="577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1"/>
      <c r="R166" s="581"/>
      <c r="S166" s="581"/>
      <c r="T166" s="582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283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1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2"/>
      <c r="P167" s="578" t="s">
        <v>72</v>
      </c>
      <c r="Q167" s="572"/>
      <c r="R167" s="572"/>
      <c r="S167" s="572"/>
      <c r="T167" s="572"/>
      <c r="U167" s="572"/>
      <c r="V167" s="573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260</v>
      </c>
      <c r="Y167" s="569">
        <f>IFERROR(Y158/H158,"0")+IFERROR(Y159/H159,"0")+IFERROR(Y160/H160,"0")+IFERROR(Y161/H161,"0")+IFERROR(Y162/H162,"0")+IFERROR(Y163/H163,"0")+IFERROR(Y164/H164,"0")+IFERROR(Y165/H165,"0")+IFERROR(Y166/H166,"0")</f>
        <v>263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1.52826</v>
      </c>
      <c r="AA167" s="570"/>
      <c r="AB167" s="570"/>
      <c r="AC167" s="570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2"/>
      <c r="P168" s="578" t="s">
        <v>72</v>
      </c>
      <c r="Q168" s="572"/>
      <c r="R168" s="572"/>
      <c r="S168" s="572"/>
      <c r="T168" s="572"/>
      <c r="U168" s="572"/>
      <c r="V168" s="573"/>
      <c r="W168" s="37" t="s">
        <v>70</v>
      </c>
      <c r="X168" s="569">
        <f>IFERROR(SUM(X158:X166),"0")</f>
        <v>650.5</v>
      </c>
      <c r="Y168" s="569">
        <f>IFERROR(SUM(Y158:Y166),"0")</f>
        <v>660.90000000000009</v>
      </c>
      <c r="Z168" s="37"/>
      <c r="AA168" s="570"/>
      <c r="AB168" s="570"/>
      <c r="AC168" s="570"/>
    </row>
    <row r="169" spans="1:68" ht="14.25" hidden="1" customHeight="1" x14ac:dyDescent="0.25">
      <c r="A169" s="574" t="s">
        <v>95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63"/>
      <c r="AB169" s="563"/>
      <c r="AC169" s="563"/>
    </row>
    <row r="170" spans="1:68" ht="27" hidden="1" customHeight="1" x14ac:dyDescent="0.25">
      <c r="A170" s="54" t="s">
        <v>284</v>
      </c>
      <c r="B170" s="54" t="s">
        <v>285</v>
      </c>
      <c r="C170" s="31">
        <v>4301032053</v>
      </c>
      <c r="D170" s="576">
        <v>4680115886780</v>
      </c>
      <c r="E170" s="577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286</v>
      </c>
      <c r="L170" s="32"/>
      <c r="M170" s="33" t="s">
        <v>287</v>
      </c>
      <c r="N170" s="33"/>
      <c r="O170" s="32">
        <v>60</v>
      </c>
      <c r="P170" s="86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1"/>
      <c r="R170" s="581"/>
      <c r="S170" s="581"/>
      <c r="T170" s="582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288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289</v>
      </c>
      <c r="B171" s="54" t="s">
        <v>290</v>
      </c>
      <c r="C171" s="31">
        <v>4301032051</v>
      </c>
      <c r="D171" s="576">
        <v>4680115886742</v>
      </c>
      <c r="E171" s="577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286</v>
      </c>
      <c r="L171" s="32"/>
      <c r="M171" s="33" t="s">
        <v>287</v>
      </c>
      <c r="N171" s="33"/>
      <c r="O171" s="32">
        <v>90</v>
      </c>
      <c r="P171" s="84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1"/>
      <c r="R171" s="581"/>
      <c r="S171" s="581"/>
      <c r="T171" s="582"/>
      <c r="U171" s="34"/>
      <c r="V171" s="34"/>
      <c r="W171" s="35" t="s">
        <v>70</v>
      </c>
      <c r="X171" s="567">
        <v>7.0000000000000009</v>
      </c>
      <c r="Y171" s="568">
        <f>IFERROR(IF(X171="",0,CEILING((X171/$H171),1)*$H171),"")</f>
        <v>7.5600000000000005</v>
      </c>
      <c r="Z171" s="36">
        <f>IFERROR(IF(Y171=0,"",ROUNDUP(Y171/H171,0)*0.0059),"")</f>
        <v>3.5400000000000001E-2</v>
      </c>
      <c r="AA171" s="56"/>
      <c r="AB171" s="57"/>
      <c r="AC171" s="217" t="s">
        <v>291</v>
      </c>
      <c r="AG171" s="64"/>
      <c r="AJ171" s="68"/>
      <c r="AK171" s="68">
        <v>0</v>
      </c>
      <c r="BB171" s="218" t="s">
        <v>1</v>
      </c>
      <c r="BM171" s="64">
        <f>IFERROR(X171*I171/H171,"0")</f>
        <v>8.0555555555555554</v>
      </c>
      <c r="BN171" s="64">
        <f>IFERROR(Y171*I171/H171,"0")</f>
        <v>8.6999999999999993</v>
      </c>
      <c r="BO171" s="64">
        <f>IFERROR(1/J171*(X171/H171),"0")</f>
        <v>2.5720164609053499E-2</v>
      </c>
      <c r="BP171" s="64">
        <f>IFERROR(1/J171*(Y171/H171),"0")</f>
        <v>2.7777777777777776E-2</v>
      </c>
    </row>
    <row r="172" spans="1:68" ht="27" customHeight="1" x14ac:dyDescent="0.25">
      <c r="A172" s="54" t="s">
        <v>292</v>
      </c>
      <c r="B172" s="54" t="s">
        <v>293</v>
      </c>
      <c r="C172" s="31">
        <v>4301032052</v>
      </c>
      <c r="D172" s="576">
        <v>4680115886766</v>
      </c>
      <c r="E172" s="577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286</v>
      </c>
      <c r="L172" s="32"/>
      <c r="M172" s="33" t="s">
        <v>287</v>
      </c>
      <c r="N172" s="33"/>
      <c r="O172" s="32">
        <v>90</v>
      </c>
      <c r="P172" s="90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1"/>
      <c r="R172" s="581"/>
      <c r="S172" s="581"/>
      <c r="T172" s="582"/>
      <c r="U172" s="34"/>
      <c r="V172" s="34"/>
      <c r="W172" s="35" t="s">
        <v>70</v>
      </c>
      <c r="X172" s="567">
        <v>10.5</v>
      </c>
      <c r="Y172" s="568">
        <f>IFERROR(IF(X172="",0,CEILING((X172/$H172),1)*$H172),"")</f>
        <v>11.34</v>
      </c>
      <c r="Z172" s="36">
        <f>IFERROR(IF(Y172=0,"",ROUNDUP(Y172/H172,0)*0.0059),"")</f>
        <v>5.3100000000000001E-2</v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>IFERROR(X172*I172/H172,"0")</f>
        <v>12.083333333333332</v>
      </c>
      <c r="BN172" s="64">
        <f>IFERROR(Y172*I172/H172,"0")</f>
        <v>13.049999999999999</v>
      </c>
      <c r="BO172" s="64">
        <f>IFERROR(1/J172*(X172/H172),"0")</f>
        <v>3.8580246913580245E-2</v>
      </c>
      <c r="BP172" s="64">
        <f>IFERROR(1/J172*(Y172/H172),"0")</f>
        <v>4.1666666666666664E-2</v>
      </c>
    </row>
    <row r="173" spans="1:68" x14ac:dyDescent="0.2">
      <c r="A173" s="591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2"/>
      <c r="P173" s="578" t="s">
        <v>72</v>
      </c>
      <c r="Q173" s="572"/>
      <c r="R173" s="572"/>
      <c r="S173" s="572"/>
      <c r="T173" s="572"/>
      <c r="U173" s="572"/>
      <c r="V173" s="573"/>
      <c r="W173" s="37" t="s">
        <v>73</v>
      </c>
      <c r="X173" s="569">
        <f>IFERROR(X170/H170,"0")+IFERROR(X171/H171,"0")+IFERROR(X172/H172,"0")</f>
        <v>13.888888888888889</v>
      </c>
      <c r="Y173" s="569">
        <f>IFERROR(Y170/H170,"0")+IFERROR(Y171/H171,"0")+IFERROR(Y172/H172,"0")</f>
        <v>15</v>
      </c>
      <c r="Z173" s="569">
        <f>IFERROR(IF(Z170="",0,Z170),"0")+IFERROR(IF(Z171="",0,Z171),"0")+IFERROR(IF(Z172="",0,Z172),"0")</f>
        <v>8.8499999999999995E-2</v>
      </c>
      <c r="AA173" s="570"/>
      <c r="AB173" s="570"/>
      <c r="AC173" s="570"/>
    </row>
    <row r="174" spans="1:68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2"/>
      <c r="P174" s="578" t="s">
        <v>72</v>
      </c>
      <c r="Q174" s="572"/>
      <c r="R174" s="572"/>
      <c r="S174" s="572"/>
      <c r="T174" s="572"/>
      <c r="U174" s="572"/>
      <c r="V174" s="573"/>
      <c r="W174" s="37" t="s">
        <v>70</v>
      </c>
      <c r="X174" s="569">
        <f>IFERROR(SUM(X170:X172),"0")</f>
        <v>17.5</v>
      </c>
      <c r="Y174" s="569">
        <f>IFERROR(SUM(Y170:Y172),"0")</f>
        <v>18.899999999999999</v>
      </c>
      <c r="Z174" s="37"/>
      <c r="AA174" s="570"/>
      <c r="AB174" s="570"/>
      <c r="AC174" s="570"/>
    </row>
    <row r="175" spans="1:68" ht="14.25" hidden="1" customHeight="1" x14ac:dyDescent="0.25">
      <c r="A175" s="574" t="s">
        <v>294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63"/>
      <c r="AB175" s="563"/>
      <c r="AC175" s="563"/>
    </row>
    <row r="176" spans="1:68" ht="27" customHeight="1" x14ac:dyDescent="0.25">
      <c r="A176" s="54" t="s">
        <v>295</v>
      </c>
      <c r="B176" s="54" t="s">
        <v>296</v>
      </c>
      <c r="C176" s="31">
        <v>4301170013</v>
      </c>
      <c r="D176" s="576">
        <v>4680115886797</v>
      </c>
      <c r="E176" s="577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66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1"/>
      <c r="R176" s="581"/>
      <c r="S176" s="581"/>
      <c r="T176" s="582"/>
      <c r="U176" s="34"/>
      <c r="V176" s="34"/>
      <c r="W176" s="35" t="s">
        <v>70</v>
      </c>
      <c r="X176" s="567">
        <v>3.5</v>
      </c>
      <c r="Y176" s="568">
        <f>IFERROR(IF(X176="",0,CEILING((X176/$H176),1)*$H176),"")</f>
        <v>3.7800000000000002</v>
      </c>
      <c r="Z176" s="36">
        <f>IFERROR(IF(Y176=0,"",ROUNDUP(Y176/H176,0)*0.0059),"")</f>
        <v>1.77E-2</v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4.0277777777777777</v>
      </c>
      <c r="BN176" s="64">
        <f>IFERROR(Y176*I176/H176,"0")</f>
        <v>4.3499999999999996</v>
      </c>
      <c r="BO176" s="64">
        <f>IFERROR(1/J176*(X176/H176),"0")</f>
        <v>1.2860082304526748E-2</v>
      </c>
      <c r="BP176" s="64">
        <f>IFERROR(1/J176*(Y176/H176),"0")</f>
        <v>1.3888888888888888E-2</v>
      </c>
    </row>
    <row r="177" spans="1:68" x14ac:dyDescent="0.2">
      <c r="A177" s="591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2"/>
      <c r="P177" s="578" t="s">
        <v>72</v>
      </c>
      <c r="Q177" s="572"/>
      <c r="R177" s="572"/>
      <c r="S177" s="572"/>
      <c r="T177" s="572"/>
      <c r="U177" s="572"/>
      <c r="V177" s="573"/>
      <c r="W177" s="37" t="s">
        <v>73</v>
      </c>
      <c r="X177" s="569">
        <f>IFERROR(X176/H176,"0")</f>
        <v>2.7777777777777777</v>
      </c>
      <c r="Y177" s="569">
        <f>IFERROR(Y176/H176,"0")</f>
        <v>3</v>
      </c>
      <c r="Z177" s="569">
        <f>IFERROR(IF(Z176="",0,Z176),"0")</f>
        <v>1.77E-2</v>
      </c>
      <c r="AA177" s="570"/>
      <c r="AB177" s="570"/>
      <c r="AC177" s="570"/>
    </row>
    <row r="178" spans="1:68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2"/>
      <c r="P178" s="578" t="s">
        <v>72</v>
      </c>
      <c r="Q178" s="572"/>
      <c r="R178" s="572"/>
      <c r="S178" s="572"/>
      <c r="T178" s="572"/>
      <c r="U178" s="572"/>
      <c r="V178" s="573"/>
      <c r="W178" s="37" t="s">
        <v>70</v>
      </c>
      <c r="X178" s="569">
        <f>IFERROR(SUM(X176:X176),"0")</f>
        <v>3.5</v>
      </c>
      <c r="Y178" s="569">
        <f>IFERROR(SUM(Y176:Y176),"0")</f>
        <v>3.7800000000000002</v>
      </c>
      <c r="Z178" s="37"/>
      <c r="AA178" s="570"/>
      <c r="AB178" s="570"/>
      <c r="AC178" s="570"/>
    </row>
    <row r="179" spans="1:68" ht="16.5" hidden="1" customHeight="1" x14ac:dyDescent="0.25">
      <c r="A179" s="583" t="s">
        <v>297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62"/>
      <c r="AB179" s="562"/>
      <c r="AC179" s="562"/>
    </row>
    <row r="180" spans="1:68" ht="14.25" hidden="1" customHeight="1" x14ac:dyDescent="0.25">
      <c r="A180" s="574" t="s">
        <v>103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63"/>
      <c r="AB180" s="563"/>
      <c r="AC180" s="563"/>
    </row>
    <row r="181" spans="1:68" ht="16.5" hidden="1" customHeight="1" x14ac:dyDescent="0.25">
      <c r="A181" s="54" t="s">
        <v>298</v>
      </c>
      <c r="B181" s="54" t="s">
        <v>299</v>
      </c>
      <c r="C181" s="31">
        <v>4301011450</v>
      </c>
      <c r="D181" s="576">
        <v>4680115881402</v>
      </c>
      <c r="E181" s="577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1"/>
      <c r="R181" s="581"/>
      <c r="S181" s="581"/>
      <c r="T181" s="582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300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301</v>
      </c>
      <c r="B182" s="54" t="s">
        <v>302</v>
      </c>
      <c r="C182" s="31">
        <v>4301011768</v>
      </c>
      <c r="D182" s="576">
        <v>4680115881396</v>
      </c>
      <c r="E182" s="577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1"/>
      <c r="R182" s="581"/>
      <c r="S182" s="581"/>
      <c r="T182" s="582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300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1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2"/>
      <c r="P183" s="578" t="s">
        <v>72</v>
      </c>
      <c r="Q183" s="572"/>
      <c r="R183" s="572"/>
      <c r="S183" s="572"/>
      <c r="T183" s="572"/>
      <c r="U183" s="572"/>
      <c r="V183" s="573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2"/>
      <c r="P184" s="578" t="s">
        <v>72</v>
      </c>
      <c r="Q184" s="572"/>
      <c r="R184" s="572"/>
      <c r="S184" s="572"/>
      <c r="T184" s="572"/>
      <c r="U184" s="572"/>
      <c r="V184" s="573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4" t="s">
        <v>137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63"/>
      <c r="AB185" s="563"/>
      <c r="AC185" s="563"/>
    </row>
    <row r="186" spans="1:68" ht="16.5" hidden="1" customHeight="1" x14ac:dyDescent="0.25">
      <c r="A186" s="54" t="s">
        <v>303</v>
      </c>
      <c r="B186" s="54" t="s">
        <v>304</v>
      </c>
      <c r="C186" s="31">
        <v>4301020262</v>
      </c>
      <c r="D186" s="576">
        <v>4680115882935</v>
      </c>
      <c r="E186" s="577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6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1"/>
      <c r="R186" s="581"/>
      <c r="S186" s="581"/>
      <c r="T186" s="582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306</v>
      </c>
      <c r="B187" s="54" t="s">
        <v>307</v>
      </c>
      <c r="C187" s="31">
        <v>4301020220</v>
      </c>
      <c r="D187" s="576">
        <v>4680115880764</v>
      </c>
      <c r="E187" s="577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8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1"/>
      <c r="R187" s="581"/>
      <c r="S187" s="581"/>
      <c r="T187" s="582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1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2"/>
      <c r="P188" s="578" t="s">
        <v>72</v>
      </c>
      <c r="Q188" s="572"/>
      <c r="R188" s="572"/>
      <c r="S188" s="572"/>
      <c r="T188" s="572"/>
      <c r="U188" s="572"/>
      <c r="V188" s="573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2"/>
      <c r="P189" s="578" t="s">
        <v>72</v>
      </c>
      <c r="Q189" s="572"/>
      <c r="R189" s="572"/>
      <c r="S189" s="572"/>
      <c r="T189" s="572"/>
      <c r="U189" s="572"/>
      <c r="V189" s="573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4" t="s">
        <v>64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63"/>
      <c r="AB190" s="563"/>
      <c r="AC190" s="563"/>
    </row>
    <row r="191" spans="1:68" ht="27" customHeight="1" x14ac:dyDescent="0.25">
      <c r="A191" s="54" t="s">
        <v>308</v>
      </c>
      <c r="B191" s="54" t="s">
        <v>309</v>
      </c>
      <c r="C191" s="31">
        <v>4301031224</v>
      </c>
      <c r="D191" s="576">
        <v>4680115882683</v>
      </c>
      <c r="E191" s="577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6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1"/>
      <c r="R191" s="581"/>
      <c r="S191" s="581"/>
      <c r="T191" s="582"/>
      <c r="U191" s="34"/>
      <c r="V191" s="34"/>
      <c r="W191" s="35" t="s">
        <v>70</v>
      </c>
      <c r="X191" s="567">
        <v>250</v>
      </c>
      <c r="Y191" s="568">
        <f t="shared" ref="Y191:Y198" si="26">IFERROR(IF(X191="",0,CEILING((X191/$H191),1)*$H191),"")</f>
        <v>253.8</v>
      </c>
      <c r="Z191" s="36">
        <f>IFERROR(IF(Y191=0,"",ROUNDUP(Y191/H191,0)*0.00902),"")</f>
        <v>0.42393999999999998</v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259.72222222222223</v>
      </c>
      <c r="BN191" s="64">
        <f t="shared" ref="BN191:BN198" si="28">IFERROR(Y191*I191/H191,"0")</f>
        <v>263.67</v>
      </c>
      <c r="BO191" s="64">
        <f t="shared" ref="BO191:BO198" si="29">IFERROR(1/J191*(X191/H191),"0")</f>
        <v>0.35072951739618402</v>
      </c>
      <c r="BP191" s="64">
        <f t="shared" ref="BP191:BP198" si="30">IFERROR(1/J191*(Y191/H191),"0")</f>
        <v>0.35606060606060608</v>
      </c>
    </row>
    <row r="192" spans="1:68" ht="27" customHeight="1" x14ac:dyDescent="0.25">
      <c r="A192" s="54" t="s">
        <v>311</v>
      </c>
      <c r="B192" s="54" t="s">
        <v>312</v>
      </c>
      <c r="C192" s="31">
        <v>4301031230</v>
      </c>
      <c r="D192" s="576">
        <v>4680115882690</v>
      </c>
      <c r="E192" s="577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1"/>
      <c r="R192" s="581"/>
      <c r="S192" s="581"/>
      <c r="T192" s="582"/>
      <c r="U192" s="34"/>
      <c r="V192" s="34"/>
      <c r="W192" s="35" t="s">
        <v>70</v>
      </c>
      <c r="X192" s="567">
        <v>50</v>
      </c>
      <c r="Y192" s="568">
        <f t="shared" si="26"/>
        <v>54</v>
      </c>
      <c r="Z192" s="36">
        <f>IFERROR(IF(Y192=0,"",ROUNDUP(Y192/H192,0)*0.00902),"")</f>
        <v>9.0200000000000002E-2</v>
      </c>
      <c r="AA192" s="56"/>
      <c r="AB192" s="57"/>
      <c r="AC192" s="233" t="s">
        <v>313</v>
      </c>
      <c r="AG192" s="64"/>
      <c r="AJ192" s="68"/>
      <c r="AK192" s="68">
        <v>0</v>
      </c>
      <c r="BB192" s="234" t="s">
        <v>1</v>
      </c>
      <c r="BM192" s="64">
        <f t="shared" si="27"/>
        <v>51.944444444444443</v>
      </c>
      <c r="BN192" s="64">
        <f t="shared" si="28"/>
        <v>56.099999999999994</v>
      </c>
      <c r="BO192" s="64">
        <f t="shared" si="29"/>
        <v>7.0145903479236812E-2</v>
      </c>
      <c r="BP192" s="64">
        <f t="shared" si="30"/>
        <v>7.575757575757576E-2</v>
      </c>
    </row>
    <row r="193" spans="1:68" ht="27" hidden="1" customHeight="1" x14ac:dyDescent="0.25">
      <c r="A193" s="54" t="s">
        <v>314</v>
      </c>
      <c r="B193" s="54" t="s">
        <v>315</v>
      </c>
      <c r="C193" s="31">
        <v>4301031220</v>
      </c>
      <c r="D193" s="576">
        <v>4680115882669</v>
      </c>
      <c r="E193" s="577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6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1"/>
      <c r="R193" s="581"/>
      <c r="S193" s="581"/>
      <c r="T193" s="582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316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317</v>
      </c>
      <c r="B194" s="54" t="s">
        <v>318</v>
      </c>
      <c r="C194" s="31">
        <v>4301031221</v>
      </c>
      <c r="D194" s="576">
        <v>4680115882676</v>
      </c>
      <c r="E194" s="577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8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1"/>
      <c r="R194" s="581"/>
      <c r="S194" s="581"/>
      <c r="T194" s="582"/>
      <c r="U194" s="34"/>
      <c r="V194" s="34"/>
      <c r="W194" s="35" t="s">
        <v>70</v>
      </c>
      <c r="X194" s="567">
        <v>100</v>
      </c>
      <c r="Y194" s="568">
        <f t="shared" si="26"/>
        <v>102.60000000000001</v>
      </c>
      <c r="Z194" s="36">
        <f>IFERROR(IF(Y194=0,"",ROUNDUP(Y194/H194,0)*0.00902),"")</f>
        <v>0.17138</v>
      </c>
      <c r="AA194" s="56"/>
      <c r="AB194" s="57"/>
      <c r="AC194" s="237" t="s">
        <v>319</v>
      </c>
      <c r="AG194" s="64"/>
      <c r="AJ194" s="68"/>
      <c r="AK194" s="68">
        <v>0</v>
      </c>
      <c r="BB194" s="238" t="s">
        <v>1</v>
      </c>
      <c r="BM194" s="64">
        <f t="shared" si="27"/>
        <v>103.88888888888889</v>
      </c>
      <c r="BN194" s="64">
        <f t="shared" si="28"/>
        <v>106.59000000000002</v>
      </c>
      <c r="BO194" s="64">
        <f t="shared" si="29"/>
        <v>0.14029180695847362</v>
      </c>
      <c r="BP194" s="64">
        <f t="shared" si="30"/>
        <v>0.14393939393939395</v>
      </c>
    </row>
    <row r="195" spans="1:68" ht="27" customHeight="1" x14ac:dyDescent="0.25">
      <c r="A195" s="54" t="s">
        <v>320</v>
      </c>
      <c r="B195" s="54" t="s">
        <v>321</v>
      </c>
      <c r="C195" s="31">
        <v>4301031223</v>
      </c>
      <c r="D195" s="576">
        <v>4680115884014</v>
      </c>
      <c r="E195" s="577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8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1"/>
      <c r="R195" s="581"/>
      <c r="S195" s="581"/>
      <c r="T195" s="582"/>
      <c r="U195" s="34"/>
      <c r="V195" s="34"/>
      <c r="W195" s="35" t="s">
        <v>70</v>
      </c>
      <c r="X195" s="567">
        <v>90</v>
      </c>
      <c r="Y195" s="568">
        <f t="shared" si="26"/>
        <v>90</v>
      </c>
      <c r="Z195" s="36">
        <f>IFERROR(IF(Y195=0,"",ROUNDUP(Y195/H195,0)*0.00502),"")</f>
        <v>0.251</v>
      </c>
      <c r="AA195" s="56"/>
      <c r="AB195" s="57"/>
      <c r="AC195" s="239" t="s">
        <v>310</v>
      </c>
      <c r="AG195" s="64"/>
      <c r="AJ195" s="68"/>
      <c r="AK195" s="68">
        <v>0</v>
      </c>
      <c r="BB195" s="240" t="s">
        <v>1</v>
      </c>
      <c r="BM195" s="64">
        <f t="shared" si="27"/>
        <v>96.499999999999986</v>
      </c>
      <c r="BN195" s="64">
        <f t="shared" si="28"/>
        <v>96.499999999999986</v>
      </c>
      <c r="BO195" s="64">
        <f t="shared" si="29"/>
        <v>0.21367521367521369</v>
      </c>
      <c r="BP195" s="64">
        <f t="shared" si="30"/>
        <v>0.21367521367521369</v>
      </c>
    </row>
    <row r="196" spans="1:68" ht="27" customHeight="1" x14ac:dyDescent="0.25">
      <c r="A196" s="54" t="s">
        <v>322</v>
      </c>
      <c r="B196" s="54" t="s">
        <v>323</v>
      </c>
      <c r="C196" s="31">
        <v>4301031222</v>
      </c>
      <c r="D196" s="576">
        <v>4680115884007</v>
      </c>
      <c r="E196" s="577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6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1"/>
      <c r="R196" s="581"/>
      <c r="S196" s="581"/>
      <c r="T196" s="582"/>
      <c r="U196" s="34"/>
      <c r="V196" s="34"/>
      <c r="W196" s="35" t="s">
        <v>70</v>
      </c>
      <c r="X196" s="567">
        <v>60</v>
      </c>
      <c r="Y196" s="568">
        <f t="shared" si="26"/>
        <v>61.2</v>
      </c>
      <c r="Z196" s="36">
        <f>IFERROR(IF(Y196=0,"",ROUNDUP(Y196/H196,0)*0.00502),"")</f>
        <v>0.17068</v>
      </c>
      <c r="AA196" s="56"/>
      <c r="AB196" s="57"/>
      <c r="AC196" s="241" t="s">
        <v>313</v>
      </c>
      <c r="AG196" s="64"/>
      <c r="AJ196" s="68"/>
      <c r="AK196" s="68">
        <v>0</v>
      </c>
      <c r="BB196" s="242" t="s">
        <v>1</v>
      </c>
      <c r="BM196" s="64">
        <f t="shared" si="27"/>
        <v>63.333333333333329</v>
      </c>
      <c r="BN196" s="64">
        <f t="shared" si="28"/>
        <v>64.599999999999994</v>
      </c>
      <c r="BO196" s="64">
        <f t="shared" si="29"/>
        <v>0.14245014245014248</v>
      </c>
      <c r="BP196" s="64">
        <f t="shared" si="30"/>
        <v>0.14529914529914531</v>
      </c>
    </row>
    <row r="197" spans="1:68" ht="27" customHeight="1" x14ac:dyDescent="0.25">
      <c r="A197" s="54" t="s">
        <v>324</v>
      </c>
      <c r="B197" s="54" t="s">
        <v>325</v>
      </c>
      <c r="C197" s="31">
        <v>4301031229</v>
      </c>
      <c r="D197" s="576">
        <v>4680115884038</v>
      </c>
      <c r="E197" s="577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1"/>
      <c r="R197" s="581"/>
      <c r="S197" s="581"/>
      <c r="T197" s="582"/>
      <c r="U197" s="34"/>
      <c r="V197" s="34"/>
      <c r="W197" s="35" t="s">
        <v>70</v>
      </c>
      <c r="X197" s="567">
        <v>90</v>
      </c>
      <c r="Y197" s="568">
        <f t="shared" si="26"/>
        <v>90</v>
      </c>
      <c r="Z197" s="36">
        <f>IFERROR(IF(Y197=0,"",ROUNDUP(Y197/H197,0)*0.00502),"")</f>
        <v>0.251</v>
      </c>
      <c r="AA197" s="56"/>
      <c r="AB197" s="57"/>
      <c r="AC197" s="243" t="s">
        <v>316</v>
      </c>
      <c r="AG197" s="64"/>
      <c r="AJ197" s="68"/>
      <c r="AK197" s="68">
        <v>0</v>
      </c>
      <c r="BB197" s="244" t="s">
        <v>1</v>
      </c>
      <c r="BM197" s="64">
        <f t="shared" si="27"/>
        <v>95</v>
      </c>
      <c r="BN197" s="64">
        <f t="shared" si="28"/>
        <v>95</v>
      </c>
      <c r="BO197" s="64">
        <f t="shared" si="29"/>
        <v>0.21367521367521369</v>
      </c>
      <c r="BP197" s="64">
        <f t="shared" si="30"/>
        <v>0.21367521367521369</v>
      </c>
    </row>
    <row r="198" spans="1:68" ht="27" customHeight="1" x14ac:dyDescent="0.25">
      <c r="A198" s="54" t="s">
        <v>326</v>
      </c>
      <c r="B198" s="54" t="s">
        <v>327</v>
      </c>
      <c r="C198" s="31">
        <v>4301031225</v>
      </c>
      <c r="D198" s="576">
        <v>4680115884021</v>
      </c>
      <c r="E198" s="577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6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1"/>
      <c r="R198" s="581"/>
      <c r="S198" s="581"/>
      <c r="T198" s="582"/>
      <c r="U198" s="34"/>
      <c r="V198" s="34"/>
      <c r="W198" s="35" t="s">
        <v>70</v>
      </c>
      <c r="X198" s="567">
        <v>45</v>
      </c>
      <c r="Y198" s="568">
        <f t="shared" si="26"/>
        <v>45</v>
      </c>
      <c r="Z198" s="36">
        <f>IFERROR(IF(Y198=0,"",ROUNDUP(Y198/H198,0)*0.00502),"")</f>
        <v>0.1255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 t="shared" si="27"/>
        <v>47.5</v>
      </c>
      <c r="BN198" s="64">
        <f t="shared" si="28"/>
        <v>47.5</v>
      </c>
      <c r="BO198" s="64">
        <f t="shared" si="29"/>
        <v>0.10683760683760685</v>
      </c>
      <c r="BP198" s="64">
        <f t="shared" si="30"/>
        <v>0.10683760683760685</v>
      </c>
    </row>
    <row r="199" spans="1:68" x14ac:dyDescent="0.2">
      <c r="A199" s="591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2"/>
      <c r="P199" s="578" t="s">
        <v>72</v>
      </c>
      <c r="Q199" s="572"/>
      <c r="R199" s="572"/>
      <c r="S199" s="572"/>
      <c r="T199" s="572"/>
      <c r="U199" s="572"/>
      <c r="V199" s="573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232.40740740740742</v>
      </c>
      <c r="Y199" s="569">
        <f>IFERROR(Y191/H191,"0")+IFERROR(Y192/H192,"0")+IFERROR(Y193/H193,"0")+IFERROR(Y194/H194,"0")+IFERROR(Y195/H195,"0")+IFERROR(Y196/H196,"0")+IFERROR(Y197/H197,"0")+IFERROR(Y198/H198,"0")</f>
        <v>235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1.4837</v>
      </c>
      <c r="AA199" s="570"/>
      <c r="AB199" s="570"/>
      <c r="AC199" s="570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2"/>
      <c r="P200" s="578" t="s">
        <v>72</v>
      </c>
      <c r="Q200" s="572"/>
      <c r="R200" s="572"/>
      <c r="S200" s="572"/>
      <c r="T200" s="572"/>
      <c r="U200" s="572"/>
      <c r="V200" s="573"/>
      <c r="W200" s="37" t="s">
        <v>70</v>
      </c>
      <c r="X200" s="569">
        <f>IFERROR(SUM(X191:X198),"0")</f>
        <v>685</v>
      </c>
      <c r="Y200" s="569">
        <f>IFERROR(SUM(Y191:Y198),"0")</f>
        <v>696.6</v>
      </c>
      <c r="Z200" s="37"/>
      <c r="AA200" s="570"/>
      <c r="AB200" s="570"/>
      <c r="AC200" s="570"/>
    </row>
    <row r="201" spans="1:68" ht="14.25" hidden="1" customHeight="1" x14ac:dyDescent="0.25">
      <c r="A201" s="574" t="s">
        <v>74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63"/>
      <c r="AB201" s="563"/>
      <c r="AC201" s="563"/>
    </row>
    <row r="202" spans="1:68" ht="27" hidden="1" customHeight="1" x14ac:dyDescent="0.25">
      <c r="A202" s="54" t="s">
        <v>328</v>
      </c>
      <c r="B202" s="54" t="s">
        <v>329</v>
      </c>
      <c r="C202" s="31">
        <v>4301051408</v>
      </c>
      <c r="D202" s="576">
        <v>4680115881594</v>
      </c>
      <c r="E202" s="577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5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1"/>
      <c r="R202" s="581"/>
      <c r="S202" s="581"/>
      <c r="T202" s="582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4301051411</v>
      </c>
      <c r="D203" s="576">
        <v>4680115881617</v>
      </c>
      <c r="E203" s="577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1"/>
      <c r="R203" s="581"/>
      <c r="S203" s="581"/>
      <c r="T203" s="582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334</v>
      </c>
      <c r="B204" s="54" t="s">
        <v>335</v>
      </c>
      <c r="C204" s="31">
        <v>4301051656</v>
      </c>
      <c r="D204" s="576">
        <v>4680115880573</v>
      </c>
      <c r="E204" s="577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1"/>
      <c r="R204" s="581"/>
      <c r="S204" s="581"/>
      <c r="T204" s="582"/>
      <c r="U204" s="34"/>
      <c r="V204" s="34"/>
      <c r="W204" s="35" t="s">
        <v>70</v>
      </c>
      <c r="X204" s="567">
        <v>250</v>
      </c>
      <c r="Y204" s="568">
        <f t="shared" si="31"/>
        <v>252.29999999999998</v>
      </c>
      <c r="Z204" s="36">
        <f>IFERROR(IF(Y204=0,"",ROUNDUP(Y204/H204,0)*0.01898),"")</f>
        <v>0.55042000000000002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264.91379310344831</v>
      </c>
      <c r="BN204" s="64">
        <f t="shared" si="33"/>
        <v>267.351</v>
      </c>
      <c r="BO204" s="64">
        <f t="shared" si="34"/>
        <v>0.44899425287356326</v>
      </c>
      <c r="BP204" s="64">
        <f t="shared" si="35"/>
        <v>0.453125</v>
      </c>
    </row>
    <row r="205" spans="1:68" ht="27" customHeight="1" x14ac:dyDescent="0.25">
      <c r="A205" s="54" t="s">
        <v>337</v>
      </c>
      <c r="B205" s="54" t="s">
        <v>338</v>
      </c>
      <c r="C205" s="31">
        <v>4301051407</v>
      </c>
      <c r="D205" s="576">
        <v>4680115882195</v>
      </c>
      <c r="E205" s="577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1"/>
      <c r="R205" s="581"/>
      <c r="S205" s="581"/>
      <c r="T205" s="582"/>
      <c r="U205" s="34"/>
      <c r="V205" s="34"/>
      <c r="W205" s="35" t="s">
        <v>70</v>
      </c>
      <c r="X205" s="567">
        <v>480</v>
      </c>
      <c r="Y205" s="568">
        <f t="shared" si="31"/>
        <v>480</v>
      </c>
      <c r="Z205" s="36">
        <f t="shared" ref="Z205:Z210" si="36">IFERROR(IF(Y205=0,"",ROUNDUP(Y205/H205,0)*0.00651),"")</f>
        <v>1.302</v>
      </c>
      <c r="AA205" s="56"/>
      <c r="AB205" s="57"/>
      <c r="AC205" s="253" t="s">
        <v>330</v>
      </c>
      <c r="AG205" s="64"/>
      <c r="AJ205" s="68"/>
      <c r="AK205" s="68">
        <v>0</v>
      </c>
      <c r="BB205" s="254" t="s">
        <v>1</v>
      </c>
      <c r="BM205" s="64">
        <f t="shared" si="32"/>
        <v>534</v>
      </c>
      <c r="BN205" s="64">
        <f t="shared" si="33"/>
        <v>534</v>
      </c>
      <c r="BO205" s="64">
        <f t="shared" si="34"/>
        <v>1.098901098901099</v>
      </c>
      <c r="BP205" s="64">
        <f t="shared" si="35"/>
        <v>1.098901098901099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4301051752</v>
      </c>
      <c r="D206" s="576">
        <v>4680115882607</v>
      </c>
      <c r="E206" s="577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7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1"/>
      <c r="R206" s="581"/>
      <c r="S206" s="581"/>
      <c r="T206" s="582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4301051666</v>
      </c>
      <c r="D207" s="576">
        <v>4680115880092</v>
      </c>
      <c r="E207" s="577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1"/>
      <c r="R207" s="581"/>
      <c r="S207" s="581"/>
      <c r="T207" s="582"/>
      <c r="U207" s="34"/>
      <c r="V207" s="34"/>
      <c r="W207" s="35" t="s">
        <v>70</v>
      </c>
      <c r="X207" s="567">
        <v>440</v>
      </c>
      <c r="Y207" s="568">
        <f t="shared" si="31"/>
        <v>441.59999999999997</v>
      </c>
      <c r="Z207" s="36">
        <f t="shared" si="36"/>
        <v>1.19784</v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486.20000000000005</v>
      </c>
      <c r="BN207" s="64">
        <f t="shared" si="33"/>
        <v>487.96800000000002</v>
      </c>
      <c r="BO207" s="64">
        <f t="shared" si="34"/>
        <v>1.0073260073260075</v>
      </c>
      <c r="BP207" s="64">
        <f t="shared" si="35"/>
        <v>1.0109890109890112</v>
      </c>
    </row>
    <row r="208" spans="1:68" ht="27" hidden="1" customHeight="1" x14ac:dyDescent="0.25">
      <c r="A208" s="54" t="s">
        <v>344</v>
      </c>
      <c r="B208" s="54" t="s">
        <v>345</v>
      </c>
      <c r="C208" s="31">
        <v>4301051668</v>
      </c>
      <c r="D208" s="576">
        <v>4680115880221</v>
      </c>
      <c r="E208" s="577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8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1"/>
      <c r="R208" s="581"/>
      <c r="S208" s="581"/>
      <c r="T208" s="582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346</v>
      </c>
      <c r="B209" s="54" t="s">
        <v>347</v>
      </c>
      <c r="C209" s="31">
        <v>4301051945</v>
      </c>
      <c r="D209" s="576">
        <v>4680115880504</v>
      </c>
      <c r="E209" s="577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8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1"/>
      <c r="R209" s="581"/>
      <c r="S209" s="581"/>
      <c r="T209" s="582"/>
      <c r="U209" s="34"/>
      <c r="V209" s="34"/>
      <c r="W209" s="35" t="s">
        <v>70</v>
      </c>
      <c r="X209" s="567">
        <v>160</v>
      </c>
      <c r="Y209" s="568">
        <f t="shared" si="31"/>
        <v>160.79999999999998</v>
      </c>
      <c r="Z209" s="36">
        <f t="shared" si="36"/>
        <v>0.43617</v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si="32"/>
        <v>176.80000000000004</v>
      </c>
      <c r="BN209" s="64">
        <f t="shared" si="33"/>
        <v>177.684</v>
      </c>
      <c r="BO209" s="64">
        <f t="shared" si="34"/>
        <v>0.36630036630036633</v>
      </c>
      <c r="BP209" s="64">
        <f t="shared" si="35"/>
        <v>0.36813186813186816</v>
      </c>
    </row>
    <row r="210" spans="1:68" ht="27" customHeight="1" x14ac:dyDescent="0.25">
      <c r="A210" s="54" t="s">
        <v>349</v>
      </c>
      <c r="B210" s="54" t="s">
        <v>350</v>
      </c>
      <c r="C210" s="31">
        <v>4301051410</v>
      </c>
      <c r="D210" s="576">
        <v>4680115882164</v>
      </c>
      <c r="E210" s="577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1"/>
      <c r="R210" s="581"/>
      <c r="S210" s="581"/>
      <c r="T210" s="582"/>
      <c r="U210" s="34"/>
      <c r="V210" s="34"/>
      <c r="W210" s="35" t="s">
        <v>70</v>
      </c>
      <c r="X210" s="567">
        <v>440</v>
      </c>
      <c r="Y210" s="568">
        <f t="shared" si="31"/>
        <v>441.59999999999997</v>
      </c>
      <c r="Z210" s="36">
        <f t="shared" si="36"/>
        <v>1.19784</v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2"/>
        <v>487.3</v>
      </c>
      <c r="BN210" s="64">
        <f t="shared" si="33"/>
        <v>489.072</v>
      </c>
      <c r="BO210" s="64">
        <f t="shared" si="34"/>
        <v>1.0073260073260075</v>
      </c>
      <c r="BP210" s="64">
        <f t="shared" si="35"/>
        <v>1.0109890109890112</v>
      </c>
    </row>
    <row r="211" spans="1:68" x14ac:dyDescent="0.2">
      <c r="A211" s="591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2"/>
      <c r="P211" s="578" t="s">
        <v>72</v>
      </c>
      <c r="Q211" s="572"/>
      <c r="R211" s="572"/>
      <c r="S211" s="572"/>
      <c r="T211" s="572"/>
      <c r="U211" s="572"/>
      <c r="V211" s="573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662.06896551724139</v>
      </c>
      <c r="Y211" s="569">
        <f>IFERROR(Y202/H202,"0")+IFERROR(Y203/H203,"0")+IFERROR(Y204/H204,"0")+IFERROR(Y205/H205,"0")+IFERROR(Y206/H206,"0")+IFERROR(Y207/H207,"0")+IFERROR(Y208/H208,"0")+IFERROR(Y209/H209,"0")+IFERROR(Y210/H210,"0")</f>
        <v>664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4.6842699999999997</v>
      </c>
      <c r="AA211" s="570"/>
      <c r="AB211" s="570"/>
      <c r="AC211" s="570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2"/>
      <c r="P212" s="578" t="s">
        <v>72</v>
      </c>
      <c r="Q212" s="572"/>
      <c r="R212" s="572"/>
      <c r="S212" s="572"/>
      <c r="T212" s="572"/>
      <c r="U212" s="572"/>
      <c r="V212" s="573"/>
      <c r="W212" s="37" t="s">
        <v>70</v>
      </c>
      <c r="X212" s="569">
        <f>IFERROR(SUM(X202:X210),"0")</f>
        <v>1770</v>
      </c>
      <c r="Y212" s="569">
        <f>IFERROR(SUM(Y202:Y210),"0")</f>
        <v>1776.2999999999997</v>
      </c>
      <c r="Z212" s="37"/>
      <c r="AA212" s="570"/>
      <c r="AB212" s="570"/>
      <c r="AC212" s="570"/>
    </row>
    <row r="213" spans="1:68" ht="14.25" hidden="1" customHeight="1" x14ac:dyDescent="0.25">
      <c r="A213" s="574" t="s">
        <v>172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63"/>
      <c r="AB213" s="563"/>
      <c r="AC213" s="563"/>
    </row>
    <row r="214" spans="1:68" ht="27" customHeight="1" x14ac:dyDescent="0.25">
      <c r="A214" s="54" t="s">
        <v>352</v>
      </c>
      <c r="B214" s="54" t="s">
        <v>353</v>
      </c>
      <c r="C214" s="31">
        <v>4301060463</v>
      </c>
      <c r="D214" s="576">
        <v>4680115880818</v>
      </c>
      <c r="E214" s="577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1"/>
      <c r="R214" s="581"/>
      <c r="S214" s="581"/>
      <c r="T214" s="582"/>
      <c r="U214" s="34"/>
      <c r="V214" s="34"/>
      <c r="W214" s="35" t="s">
        <v>70</v>
      </c>
      <c r="X214" s="567">
        <v>32</v>
      </c>
      <c r="Y214" s="568">
        <f>IFERROR(IF(X214="",0,CEILING((X214/$H214),1)*$H214),"")</f>
        <v>33.6</v>
      </c>
      <c r="Z214" s="36">
        <f>IFERROR(IF(Y214=0,"",ROUNDUP(Y214/H214,0)*0.00651),"")</f>
        <v>9.1139999999999999E-2</v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>IFERROR(X214*I214/H214,"0")</f>
        <v>35.360000000000007</v>
      </c>
      <c r="BN214" s="64">
        <f>IFERROR(Y214*I214/H214,"0")</f>
        <v>37.128000000000007</v>
      </c>
      <c r="BO214" s="64">
        <f>IFERROR(1/J214*(X214/H214),"0")</f>
        <v>7.3260073260073263E-2</v>
      </c>
      <c r="BP214" s="64">
        <f>IFERROR(1/J214*(Y214/H214),"0")</f>
        <v>7.6923076923076941E-2</v>
      </c>
    </row>
    <row r="215" spans="1:68" ht="27" customHeight="1" x14ac:dyDescent="0.25">
      <c r="A215" s="54" t="s">
        <v>355</v>
      </c>
      <c r="B215" s="54" t="s">
        <v>356</v>
      </c>
      <c r="C215" s="31">
        <v>4301060389</v>
      </c>
      <c r="D215" s="576">
        <v>4680115880801</v>
      </c>
      <c r="E215" s="577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8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1"/>
      <c r="R215" s="581"/>
      <c r="S215" s="581"/>
      <c r="T215" s="582"/>
      <c r="U215" s="34"/>
      <c r="V215" s="34"/>
      <c r="W215" s="35" t="s">
        <v>70</v>
      </c>
      <c r="X215" s="567">
        <v>40</v>
      </c>
      <c r="Y215" s="568">
        <f>IFERROR(IF(X215="",0,CEILING((X215/$H215),1)*$H215),"")</f>
        <v>40.799999999999997</v>
      </c>
      <c r="Z215" s="36">
        <f>IFERROR(IF(Y215=0,"",ROUNDUP(Y215/H215,0)*0.00651),"")</f>
        <v>0.11067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>IFERROR(X215*I215/H215,"0")</f>
        <v>44.20000000000001</v>
      </c>
      <c r="BN215" s="64">
        <f>IFERROR(Y215*I215/H215,"0")</f>
        <v>45.084000000000003</v>
      </c>
      <c r="BO215" s="64">
        <f>IFERROR(1/J215*(X215/H215),"0")</f>
        <v>9.1575091575091583E-2</v>
      </c>
      <c r="BP215" s="64">
        <f>IFERROR(1/J215*(Y215/H215),"0")</f>
        <v>9.3406593406593408E-2</v>
      </c>
    </row>
    <row r="216" spans="1:68" x14ac:dyDescent="0.2">
      <c r="A216" s="591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2"/>
      <c r="P216" s="578" t="s">
        <v>72</v>
      </c>
      <c r="Q216" s="572"/>
      <c r="R216" s="572"/>
      <c r="S216" s="572"/>
      <c r="T216" s="572"/>
      <c r="U216" s="572"/>
      <c r="V216" s="573"/>
      <c r="W216" s="37" t="s">
        <v>73</v>
      </c>
      <c r="X216" s="569">
        <f>IFERROR(X214/H214,"0")+IFERROR(X215/H215,"0")</f>
        <v>30</v>
      </c>
      <c r="Y216" s="569">
        <f>IFERROR(Y214/H214,"0")+IFERROR(Y215/H215,"0")</f>
        <v>31</v>
      </c>
      <c r="Z216" s="569">
        <f>IFERROR(IF(Z214="",0,Z214),"0")+IFERROR(IF(Z215="",0,Z215),"0")</f>
        <v>0.20180999999999999</v>
      </c>
      <c r="AA216" s="570"/>
      <c r="AB216" s="570"/>
      <c r="AC216" s="570"/>
    </row>
    <row r="217" spans="1:68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2"/>
      <c r="P217" s="578" t="s">
        <v>72</v>
      </c>
      <c r="Q217" s="572"/>
      <c r="R217" s="572"/>
      <c r="S217" s="572"/>
      <c r="T217" s="572"/>
      <c r="U217" s="572"/>
      <c r="V217" s="573"/>
      <c r="W217" s="37" t="s">
        <v>70</v>
      </c>
      <c r="X217" s="569">
        <f>IFERROR(SUM(X214:X215),"0")</f>
        <v>72</v>
      </c>
      <c r="Y217" s="569">
        <f>IFERROR(SUM(Y214:Y215),"0")</f>
        <v>74.400000000000006</v>
      </c>
      <c r="Z217" s="37"/>
      <c r="AA217" s="570"/>
      <c r="AB217" s="570"/>
      <c r="AC217" s="570"/>
    </row>
    <row r="218" spans="1:68" ht="16.5" hidden="1" customHeight="1" x14ac:dyDescent="0.25">
      <c r="A218" s="583" t="s">
        <v>358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62"/>
      <c r="AB218" s="562"/>
      <c r="AC218" s="562"/>
    </row>
    <row r="219" spans="1:68" ht="14.25" hidden="1" customHeight="1" x14ac:dyDescent="0.25">
      <c r="A219" s="574" t="s">
        <v>103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63"/>
      <c r="AB219" s="563"/>
      <c r="AC219" s="563"/>
    </row>
    <row r="220" spans="1:68" ht="27" customHeight="1" x14ac:dyDescent="0.25">
      <c r="A220" s="54" t="s">
        <v>359</v>
      </c>
      <c r="B220" s="54" t="s">
        <v>360</v>
      </c>
      <c r="C220" s="31">
        <v>4301011826</v>
      </c>
      <c r="D220" s="576">
        <v>4680115884137</v>
      </c>
      <c r="E220" s="577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8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1"/>
      <c r="R220" s="581"/>
      <c r="S220" s="581"/>
      <c r="T220" s="582"/>
      <c r="U220" s="34"/>
      <c r="V220" s="34"/>
      <c r="W220" s="35" t="s">
        <v>70</v>
      </c>
      <c r="X220" s="567">
        <v>20</v>
      </c>
      <c r="Y220" s="568">
        <f t="shared" ref="Y220:Y226" si="37">IFERROR(IF(X220="",0,CEILING((X220/$H220),1)*$H220),"")</f>
        <v>23.2</v>
      </c>
      <c r="Z220" s="36">
        <f>IFERROR(IF(Y220=0,"",ROUNDUP(Y220/H220,0)*0.01898),"")</f>
        <v>3.7960000000000001E-2</v>
      </c>
      <c r="AA220" s="56"/>
      <c r="AB220" s="57"/>
      <c r="AC220" s="269" t="s">
        <v>361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20.75</v>
      </c>
      <c r="BN220" s="64">
        <f t="shared" ref="BN220:BN226" si="39">IFERROR(Y220*I220/H220,"0")</f>
        <v>24.07</v>
      </c>
      <c r="BO220" s="64">
        <f t="shared" ref="BO220:BO226" si="40">IFERROR(1/J220*(X220/H220),"0")</f>
        <v>2.6939655172413795E-2</v>
      </c>
      <c r="BP220" s="64">
        <f t="shared" ref="BP220:BP226" si="41">IFERROR(1/J220*(Y220/H220),"0")</f>
        <v>3.125E-2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4301011724</v>
      </c>
      <c r="D221" s="576">
        <v>4680115884236</v>
      </c>
      <c r="E221" s="577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8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1"/>
      <c r="R221" s="581"/>
      <c r="S221" s="581"/>
      <c r="T221" s="582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364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4301011721</v>
      </c>
      <c r="D222" s="576">
        <v>4680115884175</v>
      </c>
      <c r="E222" s="577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6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1"/>
      <c r="R222" s="581"/>
      <c r="S222" s="581"/>
      <c r="T222" s="582"/>
      <c r="U222" s="34"/>
      <c r="V222" s="34"/>
      <c r="W222" s="35" t="s">
        <v>70</v>
      </c>
      <c r="X222" s="567">
        <v>150</v>
      </c>
      <c r="Y222" s="568">
        <f t="shared" si="37"/>
        <v>150.79999999999998</v>
      </c>
      <c r="Z222" s="36">
        <f>IFERROR(IF(Y222=0,"",ROUNDUP(Y222/H222,0)*0.01898),"")</f>
        <v>0.24674000000000001</v>
      </c>
      <c r="AA222" s="56"/>
      <c r="AB222" s="57"/>
      <c r="AC222" s="273" t="s">
        <v>367</v>
      </c>
      <c r="AG222" s="64"/>
      <c r="AJ222" s="68"/>
      <c r="AK222" s="68">
        <v>0</v>
      </c>
      <c r="BB222" s="274" t="s">
        <v>1</v>
      </c>
      <c r="BM222" s="64">
        <f t="shared" si="38"/>
        <v>155.625</v>
      </c>
      <c r="BN222" s="64">
        <f t="shared" si="39"/>
        <v>156.45500000000001</v>
      </c>
      <c r="BO222" s="64">
        <f t="shared" si="40"/>
        <v>0.20204741379310345</v>
      </c>
      <c r="BP222" s="64">
        <f t="shared" si="41"/>
        <v>0.20312499999999997</v>
      </c>
    </row>
    <row r="223" spans="1:68" ht="27" customHeight="1" x14ac:dyDescent="0.25">
      <c r="A223" s="54" t="s">
        <v>368</v>
      </c>
      <c r="B223" s="54" t="s">
        <v>369</v>
      </c>
      <c r="C223" s="31">
        <v>4301011824</v>
      </c>
      <c r="D223" s="576">
        <v>4680115884144</v>
      </c>
      <c r="E223" s="577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82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1"/>
      <c r="R223" s="581"/>
      <c r="S223" s="581"/>
      <c r="T223" s="582"/>
      <c r="U223" s="34"/>
      <c r="V223" s="34"/>
      <c r="W223" s="35" t="s">
        <v>70</v>
      </c>
      <c r="X223" s="567">
        <v>28</v>
      </c>
      <c r="Y223" s="568">
        <f t="shared" si="37"/>
        <v>28</v>
      </c>
      <c r="Z223" s="36">
        <f>IFERROR(IF(Y223=0,"",ROUNDUP(Y223/H223,0)*0.00902),"")</f>
        <v>6.3140000000000002E-2</v>
      </c>
      <c r="AA223" s="56"/>
      <c r="AB223" s="57"/>
      <c r="AC223" s="275" t="s">
        <v>361</v>
      </c>
      <c r="AG223" s="64"/>
      <c r="AJ223" s="68"/>
      <c r="AK223" s="68">
        <v>0</v>
      </c>
      <c r="BB223" s="276" t="s">
        <v>1</v>
      </c>
      <c r="BM223" s="64">
        <f t="shared" si="38"/>
        <v>29.47</v>
      </c>
      <c r="BN223" s="64">
        <f t="shared" si="39"/>
        <v>29.47</v>
      </c>
      <c r="BO223" s="64">
        <f t="shared" si="40"/>
        <v>5.3030303030303032E-2</v>
      </c>
      <c r="BP223" s="64">
        <f t="shared" si="41"/>
        <v>5.3030303030303032E-2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4301012149</v>
      </c>
      <c r="D224" s="576">
        <v>4680115886551</v>
      </c>
      <c r="E224" s="577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1"/>
      <c r="R224" s="581"/>
      <c r="S224" s="581"/>
      <c r="T224" s="582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372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373</v>
      </c>
      <c r="B225" s="54" t="s">
        <v>374</v>
      </c>
      <c r="C225" s="31">
        <v>4301011726</v>
      </c>
      <c r="D225" s="576">
        <v>4680115884182</v>
      </c>
      <c r="E225" s="577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1"/>
      <c r="R225" s="581"/>
      <c r="S225" s="581"/>
      <c r="T225" s="582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364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375</v>
      </c>
      <c r="B226" s="54" t="s">
        <v>376</v>
      </c>
      <c r="C226" s="31">
        <v>4301011722</v>
      </c>
      <c r="D226" s="576">
        <v>4680115884205</v>
      </c>
      <c r="E226" s="577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1"/>
      <c r="R226" s="581"/>
      <c r="S226" s="581"/>
      <c r="T226" s="582"/>
      <c r="U226" s="34"/>
      <c r="V226" s="34"/>
      <c r="W226" s="35" t="s">
        <v>70</v>
      </c>
      <c r="X226" s="567">
        <v>40</v>
      </c>
      <c r="Y226" s="568">
        <f t="shared" si="37"/>
        <v>40</v>
      </c>
      <c r="Z226" s="36">
        <f>IFERROR(IF(Y226=0,"",ROUNDUP(Y226/H226,0)*0.00902),"")</f>
        <v>9.0200000000000002E-2</v>
      </c>
      <c r="AA226" s="56"/>
      <c r="AB226" s="57"/>
      <c r="AC226" s="281" t="s">
        <v>367</v>
      </c>
      <c r="AG226" s="64"/>
      <c r="AJ226" s="68"/>
      <c r="AK226" s="68">
        <v>0</v>
      </c>
      <c r="BB226" s="282" t="s">
        <v>1</v>
      </c>
      <c r="BM226" s="64">
        <f t="shared" si="38"/>
        <v>42.1</v>
      </c>
      <c r="BN226" s="64">
        <f t="shared" si="39"/>
        <v>42.1</v>
      </c>
      <c r="BO226" s="64">
        <f t="shared" si="40"/>
        <v>7.575757575757576E-2</v>
      </c>
      <c r="BP226" s="64">
        <f t="shared" si="41"/>
        <v>7.575757575757576E-2</v>
      </c>
    </row>
    <row r="227" spans="1:68" x14ac:dyDescent="0.2">
      <c r="A227" s="591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2"/>
      <c r="P227" s="578" t="s">
        <v>72</v>
      </c>
      <c r="Q227" s="572"/>
      <c r="R227" s="572"/>
      <c r="S227" s="572"/>
      <c r="T227" s="572"/>
      <c r="U227" s="572"/>
      <c r="V227" s="573"/>
      <c r="W227" s="37" t="s">
        <v>73</v>
      </c>
      <c r="X227" s="569">
        <f>IFERROR(X220/H220,"0")+IFERROR(X221/H221,"0")+IFERROR(X222/H222,"0")+IFERROR(X223/H223,"0")+IFERROR(X224/H224,"0")+IFERROR(X225/H225,"0")+IFERROR(X226/H226,"0")</f>
        <v>31.655172413793103</v>
      </c>
      <c r="Y227" s="569">
        <f>IFERROR(Y220/H220,"0")+IFERROR(Y221/H221,"0")+IFERROR(Y222/H222,"0")+IFERROR(Y223/H223,"0")+IFERROR(Y224/H224,"0")+IFERROR(Y225/H225,"0")+IFERROR(Y226/H226,"0")</f>
        <v>32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0.43804000000000004</v>
      </c>
      <c r="AA227" s="570"/>
      <c r="AB227" s="570"/>
      <c r="AC227" s="570"/>
    </row>
    <row r="228" spans="1:68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2"/>
      <c r="P228" s="578" t="s">
        <v>72</v>
      </c>
      <c r="Q228" s="572"/>
      <c r="R228" s="572"/>
      <c r="S228" s="572"/>
      <c r="T228" s="572"/>
      <c r="U228" s="572"/>
      <c r="V228" s="573"/>
      <c r="W228" s="37" t="s">
        <v>70</v>
      </c>
      <c r="X228" s="569">
        <f>IFERROR(SUM(X220:X226),"0")</f>
        <v>238</v>
      </c>
      <c r="Y228" s="569">
        <f>IFERROR(SUM(Y220:Y226),"0")</f>
        <v>241.99999999999997</v>
      </c>
      <c r="Z228" s="37"/>
      <c r="AA228" s="570"/>
      <c r="AB228" s="570"/>
      <c r="AC228" s="570"/>
    </row>
    <row r="229" spans="1:68" ht="14.25" hidden="1" customHeight="1" x14ac:dyDescent="0.25">
      <c r="A229" s="574" t="s">
        <v>137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63"/>
      <c r="AB229" s="563"/>
      <c r="AC229" s="563"/>
    </row>
    <row r="230" spans="1:68" ht="27" hidden="1" customHeight="1" x14ac:dyDescent="0.25">
      <c r="A230" s="54" t="s">
        <v>377</v>
      </c>
      <c r="B230" s="54" t="s">
        <v>378</v>
      </c>
      <c r="C230" s="31">
        <v>4301020377</v>
      </c>
      <c r="D230" s="576">
        <v>4680115885981</v>
      </c>
      <c r="E230" s="577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8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0" s="581"/>
      <c r="R230" s="581"/>
      <c r="S230" s="581"/>
      <c r="T230" s="582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377</v>
      </c>
      <c r="B231" s="54" t="s">
        <v>380</v>
      </c>
      <c r="C231" s="31">
        <v>4301020340</v>
      </c>
      <c r="D231" s="576">
        <v>4680115885721</v>
      </c>
      <c r="E231" s="577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90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1" s="581"/>
      <c r="R231" s="581"/>
      <c r="S231" s="581"/>
      <c r="T231" s="582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1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2"/>
      <c r="P232" s="578" t="s">
        <v>72</v>
      </c>
      <c r="Q232" s="572"/>
      <c r="R232" s="572"/>
      <c r="S232" s="572"/>
      <c r="T232" s="572"/>
      <c r="U232" s="572"/>
      <c r="V232" s="573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2"/>
      <c r="P233" s="578" t="s">
        <v>72</v>
      </c>
      <c r="Q233" s="572"/>
      <c r="R233" s="572"/>
      <c r="S233" s="572"/>
      <c r="T233" s="572"/>
      <c r="U233" s="572"/>
      <c r="V233" s="573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4" t="s">
        <v>381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63"/>
      <c r="AB234" s="563"/>
      <c r="AC234" s="563"/>
    </row>
    <row r="235" spans="1:68" ht="27" customHeight="1" x14ac:dyDescent="0.25">
      <c r="A235" s="54" t="s">
        <v>382</v>
      </c>
      <c r="B235" s="54" t="s">
        <v>383</v>
      </c>
      <c r="C235" s="31">
        <v>4301040362</v>
      </c>
      <c r="D235" s="576">
        <v>4680115886803</v>
      </c>
      <c r="E235" s="577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286</v>
      </c>
      <c r="L235" s="32"/>
      <c r="M235" s="33" t="s">
        <v>287</v>
      </c>
      <c r="N235" s="33"/>
      <c r="O235" s="32">
        <v>45</v>
      </c>
      <c r="P235" s="735" t="s">
        <v>384</v>
      </c>
      <c r="Q235" s="581"/>
      <c r="R235" s="581"/>
      <c r="S235" s="581"/>
      <c r="T235" s="582"/>
      <c r="U235" s="34"/>
      <c r="V235" s="34"/>
      <c r="W235" s="35" t="s">
        <v>70</v>
      </c>
      <c r="X235" s="567">
        <v>12</v>
      </c>
      <c r="Y235" s="568">
        <f>IFERROR(IF(X235="",0,CEILING((X235/$H235),1)*$H235),"")</f>
        <v>12.6</v>
      </c>
      <c r="Z235" s="36">
        <f>IFERROR(IF(Y235=0,"",ROUNDUP(Y235/H235,0)*0.0059),"")</f>
        <v>4.1299999999999996E-2</v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13.166666666666668</v>
      </c>
      <c r="BN235" s="64">
        <f>IFERROR(Y235*I235/H235,"0")</f>
        <v>13.825000000000001</v>
      </c>
      <c r="BO235" s="64">
        <f>IFERROR(1/J235*(X235/H235),"0")</f>
        <v>3.0864197530864192E-2</v>
      </c>
      <c r="BP235" s="64">
        <f>IFERROR(1/J235*(Y235/H235),"0")</f>
        <v>3.2407407407407406E-2</v>
      </c>
    </row>
    <row r="236" spans="1:68" x14ac:dyDescent="0.2">
      <c r="A236" s="591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2"/>
      <c r="P236" s="578" t="s">
        <v>72</v>
      </c>
      <c r="Q236" s="572"/>
      <c r="R236" s="572"/>
      <c r="S236" s="572"/>
      <c r="T236" s="572"/>
      <c r="U236" s="572"/>
      <c r="V236" s="573"/>
      <c r="W236" s="37" t="s">
        <v>73</v>
      </c>
      <c r="X236" s="569">
        <f>IFERROR(X235/H235,"0")</f>
        <v>6.6666666666666661</v>
      </c>
      <c r="Y236" s="569">
        <f>IFERROR(Y235/H235,"0")</f>
        <v>7</v>
      </c>
      <c r="Z236" s="569">
        <f>IFERROR(IF(Z235="",0,Z235),"0")</f>
        <v>4.1299999999999996E-2</v>
      </c>
      <c r="AA236" s="570"/>
      <c r="AB236" s="570"/>
      <c r="AC236" s="570"/>
    </row>
    <row r="237" spans="1:68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2"/>
      <c r="P237" s="578" t="s">
        <v>72</v>
      </c>
      <c r="Q237" s="572"/>
      <c r="R237" s="572"/>
      <c r="S237" s="572"/>
      <c r="T237" s="572"/>
      <c r="U237" s="572"/>
      <c r="V237" s="573"/>
      <c r="W237" s="37" t="s">
        <v>70</v>
      </c>
      <c r="X237" s="569">
        <f>IFERROR(SUM(X235:X235),"0")</f>
        <v>12</v>
      </c>
      <c r="Y237" s="569">
        <f>IFERROR(SUM(Y235:Y235),"0")</f>
        <v>12.6</v>
      </c>
      <c r="Z237" s="37"/>
      <c r="AA237" s="570"/>
      <c r="AB237" s="570"/>
      <c r="AC237" s="570"/>
    </row>
    <row r="238" spans="1:68" ht="14.25" hidden="1" customHeight="1" x14ac:dyDescent="0.25">
      <c r="A238" s="574" t="s">
        <v>386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63"/>
      <c r="AB238" s="563"/>
      <c r="AC238" s="563"/>
    </row>
    <row r="239" spans="1:68" ht="27" hidden="1" customHeight="1" x14ac:dyDescent="0.25">
      <c r="A239" s="54" t="s">
        <v>387</v>
      </c>
      <c r="B239" s="54" t="s">
        <v>388</v>
      </c>
      <c r="C239" s="31">
        <v>4301041004</v>
      </c>
      <c r="D239" s="576">
        <v>4680115886704</v>
      </c>
      <c r="E239" s="577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286</v>
      </c>
      <c r="L239" s="32"/>
      <c r="M239" s="33" t="s">
        <v>287</v>
      </c>
      <c r="N239" s="33"/>
      <c r="O239" s="32">
        <v>90</v>
      </c>
      <c r="P239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1"/>
      <c r="R239" s="581"/>
      <c r="S239" s="581"/>
      <c r="T239" s="582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389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390</v>
      </c>
      <c r="B240" s="54" t="s">
        <v>391</v>
      </c>
      <c r="C240" s="31">
        <v>4301041008</v>
      </c>
      <c r="D240" s="576">
        <v>4680115886681</v>
      </c>
      <c r="E240" s="577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90</v>
      </c>
      <c r="P240" s="839" t="s">
        <v>392</v>
      </c>
      <c r="Q240" s="581"/>
      <c r="R240" s="581"/>
      <c r="S240" s="581"/>
      <c r="T240" s="582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390</v>
      </c>
      <c r="B241" s="54" t="s">
        <v>393</v>
      </c>
      <c r="C241" s="31">
        <v>4301041003</v>
      </c>
      <c r="D241" s="576">
        <v>4680115886681</v>
      </c>
      <c r="E241" s="577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286</v>
      </c>
      <c r="L241" s="32"/>
      <c r="M241" s="33" t="s">
        <v>287</v>
      </c>
      <c r="N241" s="33"/>
      <c r="O241" s="32">
        <v>90</v>
      </c>
      <c r="P241" s="66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81"/>
      <c r="R241" s="581"/>
      <c r="S241" s="581"/>
      <c r="T241" s="582"/>
      <c r="U241" s="34"/>
      <c r="V241" s="34"/>
      <c r="W241" s="35" t="s">
        <v>70</v>
      </c>
      <c r="X241" s="567">
        <v>7.0000000000000009</v>
      </c>
      <c r="Y241" s="568">
        <f t="shared" si="42"/>
        <v>8.64</v>
      </c>
      <c r="Z241" s="36">
        <f t="shared" si="43"/>
        <v>2.3599999999999999E-2</v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 t="shared" si="44"/>
        <v>7.6157407407407414</v>
      </c>
      <c r="BN241" s="64">
        <f t="shared" si="45"/>
        <v>9.4</v>
      </c>
      <c r="BO241" s="64">
        <f t="shared" si="46"/>
        <v>1.5003429355281208E-2</v>
      </c>
      <c r="BP241" s="64">
        <f t="shared" si="47"/>
        <v>1.8518518518518517E-2</v>
      </c>
    </row>
    <row r="242" spans="1:68" ht="27" customHeight="1" x14ac:dyDescent="0.25">
      <c r="A242" s="54" t="s">
        <v>394</v>
      </c>
      <c r="B242" s="54" t="s">
        <v>395</v>
      </c>
      <c r="C242" s="31">
        <v>4301041007</v>
      </c>
      <c r="D242" s="576">
        <v>4680115886735</v>
      </c>
      <c r="E242" s="577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286</v>
      </c>
      <c r="L242" s="32"/>
      <c r="M242" s="33" t="s">
        <v>287</v>
      </c>
      <c r="N242" s="33"/>
      <c r="O242" s="32">
        <v>90</v>
      </c>
      <c r="P242" s="84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81"/>
      <c r="R242" s="581"/>
      <c r="S242" s="581"/>
      <c r="T242" s="582"/>
      <c r="U242" s="34"/>
      <c r="V242" s="34"/>
      <c r="W242" s="35" t="s">
        <v>70</v>
      </c>
      <c r="X242" s="567">
        <v>8.25</v>
      </c>
      <c r="Y242" s="568">
        <f t="shared" si="42"/>
        <v>9</v>
      </c>
      <c r="Z242" s="36">
        <f t="shared" si="43"/>
        <v>5.8999999999999997E-2</v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 t="shared" si="44"/>
        <v>9.9916666666666689</v>
      </c>
      <c r="BN242" s="64">
        <f t="shared" si="45"/>
        <v>10.9</v>
      </c>
      <c r="BO242" s="64">
        <f t="shared" si="46"/>
        <v>4.2438271604938266E-2</v>
      </c>
      <c r="BP242" s="64">
        <f t="shared" si="47"/>
        <v>4.6296296296296294E-2</v>
      </c>
    </row>
    <row r="243" spans="1:68" ht="27" customHeight="1" x14ac:dyDescent="0.25">
      <c r="A243" s="54" t="s">
        <v>396</v>
      </c>
      <c r="B243" s="54" t="s">
        <v>397</v>
      </c>
      <c r="C243" s="31">
        <v>4301041006</v>
      </c>
      <c r="D243" s="576">
        <v>4680115886728</v>
      </c>
      <c r="E243" s="577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286</v>
      </c>
      <c r="L243" s="32"/>
      <c r="M243" s="33" t="s">
        <v>287</v>
      </c>
      <c r="N243" s="33"/>
      <c r="O243" s="32">
        <v>90</v>
      </c>
      <c r="P243" s="61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81"/>
      <c r="R243" s="581"/>
      <c r="S243" s="581"/>
      <c r="T243" s="582"/>
      <c r="U243" s="34"/>
      <c r="V243" s="34"/>
      <c r="W243" s="35" t="s">
        <v>70</v>
      </c>
      <c r="X243" s="567">
        <v>2.75</v>
      </c>
      <c r="Y243" s="568">
        <f t="shared" si="42"/>
        <v>2.9699999999999998</v>
      </c>
      <c r="Z243" s="36">
        <f t="shared" si="43"/>
        <v>1.77E-2</v>
      </c>
      <c r="AA243" s="56"/>
      <c r="AB243" s="57"/>
      <c r="AC243" s="297" t="s">
        <v>389</v>
      </c>
      <c r="AG243" s="64"/>
      <c r="AJ243" s="68"/>
      <c r="AK243" s="68">
        <v>0</v>
      </c>
      <c r="BB243" s="298" t="s">
        <v>1</v>
      </c>
      <c r="BM243" s="64">
        <f t="shared" si="44"/>
        <v>3.2777777777777777</v>
      </c>
      <c r="BN243" s="64">
        <f t="shared" si="45"/>
        <v>3.5399999999999996</v>
      </c>
      <c r="BO243" s="64">
        <f t="shared" si="46"/>
        <v>1.2860082304526748E-2</v>
      </c>
      <c r="BP243" s="64">
        <f t="shared" si="47"/>
        <v>1.3888888888888886E-2</v>
      </c>
    </row>
    <row r="244" spans="1:68" ht="27" hidden="1" customHeight="1" x14ac:dyDescent="0.25">
      <c r="A244" s="54" t="s">
        <v>398</v>
      </c>
      <c r="B244" s="54" t="s">
        <v>399</v>
      </c>
      <c r="C244" s="31">
        <v>4301041005</v>
      </c>
      <c r="D244" s="576">
        <v>4680115886711</v>
      </c>
      <c r="E244" s="577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90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81"/>
      <c r="R244" s="581"/>
      <c r="S244" s="581"/>
      <c r="T244" s="582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389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1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2"/>
      <c r="P245" s="578" t="s">
        <v>72</v>
      </c>
      <c r="Q245" s="572"/>
      <c r="R245" s="572"/>
      <c r="S245" s="572"/>
      <c r="T245" s="572"/>
      <c r="U245" s="572"/>
      <c r="V245" s="573"/>
      <c r="W245" s="37" t="s">
        <v>73</v>
      </c>
      <c r="X245" s="569">
        <f>IFERROR(X239/H239,"0")+IFERROR(X240/H240,"0")+IFERROR(X241/H241,"0")+IFERROR(X242/H242,"0")+IFERROR(X243/H243,"0")+IFERROR(X244/H244,"0")</f>
        <v>15.185185185185183</v>
      </c>
      <c r="Y245" s="569">
        <f>IFERROR(Y239/H239,"0")+IFERROR(Y240/H240,"0")+IFERROR(Y241/H241,"0")+IFERROR(Y242/H242,"0")+IFERROR(Y243/H243,"0")+IFERROR(Y244/H244,"0")</f>
        <v>17</v>
      </c>
      <c r="Z245" s="569">
        <f>IFERROR(IF(Z239="",0,Z239),"0")+IFERROR(IF(Z240="",0,Z240),"0")+IFERROR(IF(Z241="",0,Z241),"0")+IFERROR(IF(Z242="",0,Z242),"0")+IFERROR(IF(Z243="",0,Z243),"0")+IFERROR(IF(Z244="",0,Z244),"0")</f>
        <v>0.1003</v>
      </c>
      <c r="AA245" s="570"/>
      <c r="AB245" s="570"/>
      <c r="AC245" s="570"/>
    </row>
    <row r="246" spans="1:68" x14ac:dyDescent="0.2">
      <c r="A246" s="575"/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92"/>
      <c r="P246" s="578" t="s">
        <v>72</v>
      </c>
      <c r="Q246" s="572"/>
      <c r="R246" s="572"/>
      <c r="S246" s="572"/>
      <c r="T246" s="572"/>
      <c r="U246" s="572"/>
      <c r="V246" s="573"/>
      <c r="W246" s="37" t="s">
        <v>70</v>
      </c>
      <c r="X246" s="569">
        <f>IFERROR(SUM(X239:X244),"0")</f>
        <v>18</v>
      </c>
      <c r="Y246" s="569">
        <f>IFERROR(SUM(Y239:Y244),"0")</f>
        <v>20.61</v>
      </c>
      <c r="Z246" s="37"/>
      <c r="AA246" s="570"/>
      <c r="AB246" s="570"/>
      <c r="AC246" s="570"/>
    </row>
    <row r="247" spans="1:68" ht="16.5" hidden="1" customHeight="1" x14ac:dyDescent="0.25">
      <c r="A247" s="583" t="s">
        <v>400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62"/>
      <c r="AB247" s="562"/>
      <c r="AC247" s="562"/>
    </row>
    <row r="248" spans="1:68" ht="14.25" hidden="1" customHeight="1" x14ac:dyDescent="0.25">
      <c r="A248" s="574" t="s">
        <v>103</v>
      </c>
      <c r="B248" s="575"/>
      <c r="C248" s="575"/>
      <c r="D248" s="575"/>
      <c r="E248" s="575"/>
      <c r="F248" s="575"/>
      <c r="G248" s="575"/>
      <c r="H248" s="575"/>
      <c r="I248" s="575"/>
      <c r="J248" s="575"/>
      <c r="K248" s="575"/>
      <c r="L248" s="575"/>
      <c r="M248" s="575"/>
      <c r="N248" s="575"/>
      <c r="O248" s="575"/>
      <c r="P248" s="575"/>
      <c r="Q248" s="575"/>
      <c r="R248" s="575"/>
      <c r="S248" s="575"/>
      <c r="T248" s="575"/>
      <c r="U248" s="575"/>
      <c r="V248" s="575"/>
      <c r="W248" s="575"/>
      <c r="X248" s="575"/>
      <c r="Y248" s="575"/>
      <c r="Z248" s="575"/>
      <c r="AA248" s="563"/>
      <c r="AB248" s="563"/>
      <c r="AC248" s="563"/>
    </row>
    <row r="249" spans="1:68" ht="27" hidden="1" customHeight="1" x14ac:dyDescent="0.25">
      <c r="A249" s="54" t="s">
        <v>401</v>
      </c>
      <c r="B249" s="54" t="s">
        <v>402</v>
      </c>
      <c r="C249" s="31">
        <v>4301011855</v>
      </c>
      <c r="D249" s="576">
        <v>4680115885837</v>
      </c>
      <c r="E249" s="577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90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81"/>
      <c r="R249" s="581"/>
      <c r="S249" s="581"/>
      <c r="T249" s="582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403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4301011850</v>
      </c>
      <c r="D250" s="576">
        <v>4680115885806</v>
      </c>
      <c r="E250" s="577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88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81"/>
      <c r="R250" s="581"/>
      <c r="S250" s="581"/>
      <c r="T250" s="582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406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407</v>
      </c>
      <c r="B251" s="54" t="s">
        <v>408</v>
      </c>
      <c r="C251" s="31">
        <v>4301011853</v>
      </c>
      <c r="D251" s="576">
        <v>4680115885851</v>
      </c>
      <c r="E251" s="577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81"/>
      <c r="R251" s="581"/>
      <c r="S251" s="581"/>
      <c r="T251" s="582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409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410</v>
      </c>
      <c r="B252" s="54" t="s">
        <v>411</v>
      </c>
      <c r="C252" s="31">
        <v>4301011852</v>
      </c>
      <c r="D252" s="576">
        <v>4680115885844</v>
      </c>
      <c r="E252" s="577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8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81"/>
      <c r="R252" s="581"/>
      <c r="S252" s="581"/>
      <c r="T252" s="582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412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413</v>
      </c>
      <c r="B253" s="54" t="s">
        <v>414</v>
      </c>
      <c r="C253" s="31">
        <v>4301011851</v>
      </c>
      <c r="D253" s="576">
        <v>4680115885820</v>
      </c>
      <c r="E253" s="577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6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81"/>
      <c r="R253" s="581"/>
      <c r="S253" s="581"/>
      <c r="T253" s="582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415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91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2"/>
      <c r="P254" s="578" t="s">
        <v>72</v>
      </c>
      <c r="Q254" s="572"/>
      <c r="R254" s="572"/>
      <c r="S254" s="572"/>
      <c r="T254" s="572"/>
      <c r="U254" s="572"/>
      <c r="V254" s="573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75"/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92"/>
      <c r="P255" s="578" t="s">
        <v>72</v>
      </c>
      <c r="Q255" s="572"/>
      <c r="R255" s="572"/>
      <c r="S255" s="572"/>
      <c r="T255" s="572"/>
      <c r="U255" s="572"/>
      <c r="V255" s="573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3" t="s">
        <v>416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62"/>
      <c r="AB256" s="562"/>
      <c r="AC256" s="562"/>
    </row>
    <row r="257" spans="1:68" ht="14.25" hidden="1" customHeight="1" x14ac:dyDescent="0.25">
      <c r="A257" s="574" t="s">
        <v>103</v>
      </c>
      <c r="B257" s="575"/>
      <c r="C257" s="575"/>
      <c r="D257" s="575"/>
      <c r="E257" s="575"/>
      <c r="F257" s="575"/>
      <c r="G257" s="575"/>
      <c r="H257" s="575"/>
      <c r="I257" s="575"/>
      <c r="J257" s="575"/>
      <c r="K257" s="575"/>
      <c r="L257" s="575"/>
      <c r="M257" s="575"/>
      <c r="N257" s="575"/>
      <c r="O257" s="575"/>
      <c r="P257" s="575"/>
      <c r="Q257" s="575"/>
      <c r="R257" s="575"/>
      <c r="S257" s="575"/>
      <c r="T257" s="575"/>
      <c r="U257" s="575"/>
      <c r="V257" s="575"/>
      <c r="W257" s="575"/>
      <c r="X257" s="575"/>
      <c r="Y257" s="575"/>
      <c r="Z257" s="575"/>
      <c r="AA257" s="563"/>
      <c r="AB257" s="563"/>
      <c r="AC257" s="563"/>
    </row>
    <row r="258" spans="1:68" ht="27" hidden="1" customHeight="1" x14ac:dyDescent="0.25">
      <c r="A258" s="54" t="s">
        <v>417</v>
      </c>
      <c r="B258" s="54" t="s">
        <v>418</v>
      </c>
      <c r="C258" s="31">
        <v>4301011223</v>
      </c>
      <c r="D258" s="576">
        <v>4607091383423</v>
      </c>
      <c r="E258" s="577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8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81"/>
      <c r="R258" s="581"/>
      <c r="S258" s="581"/>
      <c r="T258" s="582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419</v>
      </c>
      <c r="B259" s="54" t="s">
        <v>420</v>
      </c>
      <c r="C259" s="31">
        <v>4301012099</v>
      </c>
      <c r="D259" s="576">
        <v>4680115885691</v>
      </c>
      <c r="E259" s="577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8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81"/>
      <c r="R259" s="581"/>
      <c r="S259" s="581"/>
      <c r="T259" s="582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421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422</v>
      </c>
      <c r="B260" s="54" t="s">
        <v>423</v>
      </c>
      <c r="C260" s="31">
        <v>4301012098</v>
      </c>
      <c r="D260" s="576">
        <v>4680115885660</v>
      </c>
      <c r="E260" s="577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81"/>
      <c r="R260" s="581"/>
      <c r="S260" s="581"/>
      <c r="T260" s="582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425</v>
      </c>
      <c r="B261" s="54" t="s">
        <v>426</v>
      </c>
      <c r="C261" s="31">
        <v>4301012176</v>
      </c>
      <c r="D261" s="576">
        <v>4680115886773</v>
      </c>
      <c r="E261" s="577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25" t="s">
        <v>427</v>
      </c>
      <c r="Q261" s="581"/>
      <c r="R261" s="581"/>
      <c r="S261" s="581"/>
      <c r="T261" s="582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428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91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2"/>
      <c r="P262" s="578" t="s">
        <v>72</v>
      </c>
      <c r="Q262" s="572"/>
      <c r="R262" s="572"/>
      <c r="S262" s="572"/>
      <c r="T262" s="572"/>
      <c r="U262" s="572"/>
      <c r="V262" s="573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75"/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92"/>
      <c r="P263" s="578" t="s">
        <v>72</v>
      </c>
      <c r="Q263" s="572"/>
      <c r="R263" s="572"/>
      <c r="S263" s="572"/>
      <c r="T263" s="572"/>
      <c r="U263" s="572"/>
      <c r="V263" s="573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3" t="s">
        <v>429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62"/>
      <c r="AB264" s="562"/>
      <c r="AC264" s="562"/>
    </row>
    <row r="265" spans="1:68" ht="14.25" hidden="1" customHeight="1" x14ac:dyDescent="0.25">
      <c r="A265" s="574" t="s">
        <v>74</v>
      </c>
      <c r="B265" s="575"/>
      <c r="C265" s="575"/>
      <c r="D265" s="575"/>
      <c r="E265" s="575"/>
      <c r="F265" s="575"/>
      <c r="G265" s="575"/>
      <c r="H265" s="575"/>
      <c r="I265" s="575"/>
      <c r="J265" s="575"/>
      <c r="K265" s="575"/>
      <c r="L265" s="575"/>
      <c r="M265" s="575"/>
      <c r="N265" s="575"/>
      <c r="O265" s="575"/>
      <c r="P265" s="575"/>
      <c r="Q265" s="575"/>
      <c r="R265" s="575"/>
      <c r="S265" s="575"/>
      <c r="T265" s="575"/>
      <c r="U265" s="575"/>
      <c r="V265" s="575"/>
      <c r="W265" s="575"/>
      <c r="X265" s="575"/>
      <c r="Y265" s="575"/>
      <c r="Z265" s="575"/>
      <c r="AA265" s="563"/>
      <c r="AB265" s="563"/>
      <c r="AC265" s="563"/>
    </row>
    <row r="266" spans="1:68" ht="27" hidden="1" customHeight="1" x14ac:dyDescent="0.25">
      <c r="A266" s="54" t="s">
        <v>430</v>
      </c>
      <c r="B266" s="54" t="s">
        <v>431</v>
      </c>
      <c r="C266" s="31">
        <v>4301051893</v>
      </c>
      <c r="D266" s="576">
        <v>4680115886186</v>
      </c>
      <c r="E266" s="577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8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81"/>
      <c r="R266" s="581"/>
      <c r="S266" s="581"/>
      <c r="T266" s="582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432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4301051795</v>
      </c>
      <c r="D267" s="576">
        <v>4680115881228</v>
      </c>
      <c r="E267" s="577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81"/>
      <c r="R267" s="581"/>
      <c r="S267" s="581"/>
      <c r="T267" s="582"/>
      <c r="U267" s="34"/>
      <c r="V267" s="34"/>
      <c r="W267" s="35" t="s">
        <v>70</v>
      </c>
      <c r="X267" s="567">
        <v>80</v>
      </c>
      <c r="Y267" s="568">
        <f>IFERROR(IF(X267="",0,CEILING((X267/$H267),1)*$H267),"")</f>
        <v>81.599999999999994</v>
      </c>
      <c r="Z267" s="36">
        <f>IFERROR(IF(Y267=0,"",ROUNDUP(Y267/H267,0)*0.00651),"")</f>
        <v>0.22134000000000001</v>
      </c>
      <c r="AA267" s="56"/>
      <c r="AB267" s="57"/>
      <c r="AC267" s="321" t="s">
        <v>435</v>
      </c>
      <c r="AG267" s="64"/>
      <c r="AJ267" s="68"/>
      <c r="AK267" s="68">
        <v>0</v>
      </c>
      <c r="BB267" s="322" t="s">
        <v>1</v>
      </c>
      <c r="BM267" s="64">
        <f>IFERROR(X267*I267/H267,"0")</f>
        <v>88.40000000000002</v>
      </c>
      <c r="BN267" s="64">
        <f>IFERROR(Y267*I267/H267,"0")</f>
        <v>90.168000000000006</v>
      </c>
      <c r="BO267" s="64">
        <f>IFERROR(1/J267*(X267/H267),"0")</f>
        <v>0.18315018315018317</v>
      </c>
      <c r="BP267" s="64">
        <f>IFERROR(1/J267*(Y267/H267),"0")</f>
        <v>0.18681318681318682</v>
      </c>
    </row>
    <row r="268" spans="1:68" ht="37.5" customHeight="1" x14ac:dyDescent="0.25">
      <c r="A268" s="54" t="s">
        <v>436</v>
      </c>
      <c r="B268" s="54" t="s">
        <v>437</v>
      </c>
      <c r="C268" s="31">
        <v>4301051388</v>
      </c>
      <c r="D268" s="576">
        <v>4680115881211</v>
      </c>
      <c r="E268" s="577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114</v>
      </c>
      <c r="M268" s="33" t="s">
        <v>78</v>
      </c>
      <c r="N268" s="33"/>
      <c r="O268" s="32">
        <v>45</v>
      </c>
      <c r="P268" s="87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81"/>
      <c r="R268" s="581"/>
      <c r="S268" s="581"/>
      <c r="T268" s="582"/>
      <c r="U268" s="34"/>
      <c r="V268" s="34"/>
      <c r="W268" s="35" t="s">
        <v>70</v>
      </c>
      <c r="X268" s="567">
        <v>280</v>
      </c>
      <c r="Y268" s="568">
        <f>IFERROR(IF(X268="",0,CEILING((X268/$H268),1)*$H268),"")</f>
        <v>280.8</v>
      </c>
      <c r="Z268" s="36">
        <f>IFERROR(IF(Y268=0,"",ROUNDUP(Y268/H268,0)*0.00651),"")</f>
        <v>0.76167000000000007</v>
      </c>
      <c r="AA268" s="56"/>
      <c r="AB268" s="57"/>
      <c r="AC268" s="323" t="s">
        <v>438</v>
      </c>
      <c r="AG268" s="64"/>
      <c r="AJ268" s="68" t="s">
        <v>115</v>
      </c>
      <c r="AK268" s="68">
        <v>436.8</v>
      </c>
      <c r="BB268" s="324" t="s">
        <v>1</v>
      </c>
      <c r="BM268" s="64">
        <f>IFERROR(X268*I268/H268,"0")</f>
        <v>301</v>
      </c>
      <c r="BN268" s="64">
        <f>IFERROR(Y268*I268/H268,"0")</f>
        <v>301.86</v>
      </c>
      <c r="BO268" s="64">
        <f>IFERROR(1/J268*(X268/H268),"0")</f>
        <v>0.64102564102564108</v>
      </c>
      <c r="BP268" s="64">
        <f>IFERROR(1/J268*(Y268/H268),"0")</f>
        <v>0.64285714285714302</v>
      </c>
    </row>
    <row r="269" spans="1:68" x14ac:dyDescent="0.2">
      <c r="A269" s="591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2"/>
      <c r="P269" s="578" t="s">
        <v>72</v>
      </c>
      <c r="Q269" s="572"/>
      <c r="R269" s="572"/>
      <c r="S269" s="572"/>
      <c r="T269" s="572"/>
      <c r="U269" s="572"/>
      <c r="V269" s="573"/>
      <c r="W269" s="37" t="s">
        <v>73</v>
      </c>
      <c r="X269" s="569">
        <f>IFERROR(X266/H266,"0")+IFERROR(X267/H267,"0")+IFERROR(X268/H268,"0")</f>
        <v>150</v>
      </c>
      <c r="Y269" s="569">
        <f>IFERROR(Y266/H266,"0")+IFERROR(Y267/H267,"0")+IFERROR(Y268/H268,"0")</f>
        <v>151</v>
      </c>
      <c r="Z269" s="569">
        <f>IFERROR(IF(Z266="",0,Z266),"0")+IFERROR(IF(Z267="",0,Z267),"0")+IFERROR(IF(Z268="",0,Z268),"0")</f>
        <v>0.98301000000000005</v>
      </c>
      <c r="AA269" s="570"/>
      <c r="AB269" s="570"/>
      <c r="AC269" s="570"/>
    </row>
    <row r="270" spans="1:68" x14ac:dyDescent="0.2">
      <c r="A270" s="575"/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92"/>
      <c r="P270" s="578" t="s">
        <v>72</v>
      </c>
      <c r="Q270" s="572"/>
      <c r="R270" s="572"/>
      <c r="S270" s="572"/>
      <c r="T270" s="572"/>
      <c r="U270" s="572"/>
      <c r="V270" s="573"/>
      <c r="W270" s="37" t="s">
        <v>70</v>
      </c>
      <c r="X270" s="569">
        <f>IFERROR(SUM(X266:X268),"0")</f>
        <v>360</v>
      </c>
      <c r="Y270" s="569">
        <f>IFERROR(SUM(Y266:Y268),"0")</f>
        <v>362.4</v>
      </c>
      <c r="Z270" s="37"/>
      <c r="AA270" s="570"/>
      <c r="AB270" s="570"/>
      <c r="AC270" s="570"/>
    </row>
    <row r="271" spans="1:68" ht="16.5" hidden="1" customHeight="1" x14ac:dyDescent="0.25">
      <c r="A271" s="583" t="s">
        <v>439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62"/>
      <c r="AB271" s="562"/>
      <c r="AC271" s="562"/>
    </row>
    <row r="272" spans="1:68" ht="14.25" hidden="1" customHeight="1" x14ac:dyDescent="0.25">
      <c r="A272" s="574" t="s">
        <v>64</v>
      </c>
      <c r="B272" s="575"/>
      <c r="C272" s="575"/>
      <c r="D272" s="575"/>
      <c r="E272" s="575"/>
      <c r="F272" s="575"/>
      <c r="G272" s="575"/>
      <c r="H272" s="575"/>
      <c r="I272" s="575"/>
      <c r="J272" s="575"/>
      <c r="K272" s="575"/>
      <c r="L272" s="575"/>
      <c r="M272" s="575"/>
      <c r="N272" s="575"/>
      <c r="O272" s="575"/>
      <c r="P272" s="575"/>
      <c r="Q272" s="575"/>
      <c r="R272" s="575"/>
      <c r="S272" s="575"/>
      <c r="T272" s="575"/>
      <c r="U272" s="575"/>
      <c r="V272" s="575"/>
      <c r="W272" s="575"/>
      <c r="X272" s="575"/>
      <c r="Y272" s="575"/>
      <c r="Z272" s="575"/>
      <c r="AA272" s="563"/>
      <c r="AB272" s="563"/>
      <c r="AC272" s="563"/>
    </row>
    <row r="273" spans="1:68" ht="27" hidden="1" customHeight="1" x14ac:dyDescent="0.25">
      <c r="A273" s="54" t="s">
        <v>440</v>
      </c>
      <c r="B273" s="54" t="s">
        <v>441</v>
      </c>
      <c r="C273" s="31">
        <v>4301031307</v>
      </c>
      <c r="D273" s="576">
        <v>4680115880344</v>
      </c>
      <c r="E273" s="577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84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81"/>
      <c r="R273" s="581"/>
      <c r="S273" s="581"/>
      <c r="T273" s="582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442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91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2"/>
      <c r="P274" s="578" t="s">
        <v>72</v>
      </c>
      <c r="Q274" s="572"/>
      <c r="R274" s="572"/>
      <c r="S274" s="572"/>
      <c r="T274" s="572"/>
      <c r="U274" s="572"/>
      <c r="V274" s="573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75"/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92"/>
      <c r="P275" s="578" t="s">
        <v>72</v>
      </c>
      <c r="Q275" s="572"/>
      <c r="R275" s="572"/>
      <c r="S275" s="572"/>
      <c r="T275" s="572"/>
      <c r="U275" s="572"/>
      <c r="V275" s="573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4" t="s">
        <v>74</v>
      </c>
      <c r="B276" s="575"/>
      <c r="C276" s="575"/>
      <c r="D276" s="575"/>
      <c r="E276" s="575"/>
      <c r="F276" s="575"/>
      <c r="G276" s="575"/>
      <c r="H276" s="575"/>
      <c r="I276" s="575"/>
      <c r="J276" s="575"/>
      <c r="K276" s="575"/>
      <c r="L276" s="575"/>
      <c r="M276" s="575"/>
      <c r="N276" s="575"/>
      <c r="O276" s="575"/>
      <c r="P276" s="575"/>
      <c r="Q276" s="575"/>
      <c r="R276" s="575"/>
      <c r="S276" s="575"/>
      <c r="T276" s="575"/>
      <c r="U276" s="575"/>
      <c r="V276" s="575"/>
      <c r="W276" s="575"/>
      <c r="X276" s="575"/>
      <c r="Y276" s="575"/>
      <c r="Z276" s="575"/>
      <c r="AA276" s="563"/>
      <c r="AB276" s="563"/>
      <c r="AC276" s="563"/>
    </row>
    <row r="277" spans="1:68" ht="27" hidden="1" customHeight="1" x14ac:dyDescent="0.25">
      <c r="A277" s="54" t="s">
        <v>443</v>
      </c>
      <c r="B277" s="54" t="s">
        <v>444</v>
      </c>
      <c r="C277" s="31">
        <v>4301051782</v>
      </c>
      <c r="D277" s="576">
        <v>4680115884618</v>
      </c>
      <c r="E277" s="577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81"/>
      <c r="R277" s="581"/>
      <c r="S277" s="581"/>
      <c r="T277" s="582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445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1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2"/>
      <c r="P278" s="578" t="s">
        <v>72</v>
      </c>
      <c r="Q278" s="572"/>
      <c r="R278" s="572"/>
      <c r="S278" s="572"/>
      <c r="T278" s="572"/>
      <c r="U278" s="572"/>
      <c r="V278" s="573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75"/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92"/>
      <c r="P279" s="578" t="s">
        <v>72</v>
      </c>
      <c r="Q279" s="572"/>
      <c r="R279" s="572"/>
      <c r="S279" s="572"/>
      <c r="T279" s="572"/>
      <c r="U279" s="572"/>
      <c r="V279" s="573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3" t="s">
        <v>446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62"/>
      <c r="AB280" s="562"/>
      <c r="AC280" s="562"/>
    </row>
    <row r="281" spans="1:68" ht="14.25" hidden="1" customHeight="1" x14ac:dyDescent="0.25">
      <c r="A281" s="574" t="s">
        <v>103</v>
      </c>
      <c r="B281" s="575"/>
      <c r="C281" s="575"/>
      <c r="D281" s="575"/>
      <c r="E281" s="575"/>
      <c r="F281" s="575"/>
      <c r="G281" s="575"/>
      <c r="H281" s="575"/>
      <c r="I281" s="575"/>
      <c r="J281" s="575"/>
      <c r="K281" s="575"/>
      <c r="L281" s="575"/>
      <c r="M281" s="575"/>
      <c r="N281" s="575"/>
      <c r="O281" s="575"/>
      <c r="P281" s="575"/>
      <c r="Q281" s="575"/>
      <c r="R281" s="575"/>
      <c r="S281" s="575"/>
      <c r="T281" s="575"/>
      <c r="U281" s="575"/>
      <c r="V281" s="575"/>
      <c r="W281" s="575"/>
      <c r="X281" s="575"/>
      <c r="Y281" s="575"/>
      <c r="Z281" s="575"/>
      <c r="AA281" s="563"/>
      <c r="AB281" s="563"/>
      <c r="AC281" s="563"/>
    </row>
    <row r="282" spans="1:68" ht="27" hidden="1" customHeight="1" x14ac:dyDescent="0.25">
      <c r="A282" s="54" t="s">
        <v>447</v>
      </c>
      <c r="B282" s="54" t="s">
        <v>448</v>
      </c>
      <c r="C282" s="31">
        <v>4301011662</v>
      </c>
      <c r="D282" s="576">
        <v>4680115883703</v>
      </c>
      <c r="E282" s="577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70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81"/>
      <c r="R282" s="581"/>
      <c r="S282" s="581"/>
      <c r="T282" s="582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449</v>
      </c>
      <c r="AB282" s="57"/>
      <c r="AC282" s="329" t="s">
        <v>450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91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2"/>
      <c r="P283" s="578" t="s">
        <v>72</v>
      </c>
      <c r="Q283" s="572"/>
      <c r="R283" s="572"/>
      <c r="S283" s="572"/>
      <c r="T283" s="572"/>
      <c r="U283" s="572"/>
      <c r="V283" s="573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75"/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92"/>
      <c r="P284" s="578" t="s">
        <v>72</v>
      </c>
      <c r="Q284" s="572"/>
      <c r="R284" s="572"/>
      <c r="S284" s="572"/>
      <c r="T284" s="572"/>
      <c r="U284" s="572"/>
      <c r="V284" s="573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3" t="s">
        <v>451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62"/>
      <c r="AB285" s="562"/>
      <c r="AC285" s="562"/>
    </row>
    <row r="286" spans="1:68" ht="14.25" hidden="1" customHeight="1" x14ac:dyDescent="0.25">
      <c r="A286" s="574" t="s">
        <v>103</v>
      </c>
      <c r="B286" s="575"/>
      <c r="C286" s="575"/>
      <c r="D286" s="575"/>
      <c r="E286" s="575"/>
      <c r="F286" s="575"/>
      <c r="G286" s="575"/>
      <c r="H286" s="575"/>
      <c r="I286" s="575"/>
      <c r="J286" s="575"/>
      <c r="K286" s="575"/>
      <c r="L286" s="575"/>
      <c r="M286" s="575"/>
      <c r="N286" s="575"/>
      <c r="O286" s="575"/>
      <c r="P286" s="575"/>
      <c r="Q286" s="575"/>
      <c r="R286" s="575"/>
      <c r="S286" s="575"/>
      <c r="T286" s="575"/>
      <c r="U286" s="575"/>
      <c r="V286" s="575"/>
      <c r="W286" s="575"/>
      <c r="X286" s="575"/>
      <c r="Y286" s="575"/>
      <c r="Z286" s="575"/>
      <c r="AA286" s="563"/>
      <c r="AB286" s="563"/>
      <c r="AC286" s="563"/>
    </row>
    <row r="287" spans="1:68" ht="27" hidden="1" customHeight="1" x14ac:dyDescent="0.25">
      <c r="A287" s="54" t="s">
        <v>452</v>
      </c>
      <c r="B287" s="54" t="s">
        <v>453</v>
      </c>
      <c r="C287" s="31">
        <v>4301012024</v>
      </c>
      <c r="D287" s="576">
        <v>4680115885615</v>
      </c>
      <c r="E287" s="577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8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81"/>
      <c r="R287" s="581"/>
      <c r="S287" s="581"/>
      <c r="T287" s="582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454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455</v>
      </c>
      <c r="B288" s="54" t="s">
        <v>456</v>
      </c>
      <c r="C288" s="31">
        <v>4301012016</v>
      </c>
      <c r="D288" s="576">
        <v>4680115885554</v>
      </c>
      <c r="E288" s="577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106</v>
      </c>
      <c r="L288" s="32" t="s">
        <v>457</v>
      </c>
      <c r="M288" s="33" t="s">
        <v>78</v>
      </c>
      <c r="N288" s="33"/>
      <c r="O288" s="32">
        <v>55</v>
      </c>
      <c r="P288" s="6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1"/>
      <c r="R288" s="581"/>
      <c r="S288" s="581"/>
      <c r="T288" s="582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458</v>
      </c>
      <c r="AG288" s="64"/>
      <c r="AJ288" s="68" t="s">
        <v>459</v>
      </c>
      <c r="AK288" s="68">
        <v>86.4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455</v>
      </c>
      <c r="B289" s="54" t="s">
        <v>460</v>
      </c>
      <c r="C289" s="31">
        <v>4301011911</v>
      </c>
      <c r="D289" s="576">
        <v>4680115885554</v>
      </c>
      <c r="E289" s="577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106</v>
      </c>
      <c r="L289" s="32"/>
      <c r="M289" s="33" t="s">
        <v>461</v>
      </c>
      <c r="N289" s="33"/>
      <c r="O289" s="32">
        <v>55</v>
      </c>
      <c r="P289" s="8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81"/>
      <c r="R289" s="581"/>
      <c r="S289" s="581"/>
      <c r="T289" s="582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462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463</v>
      </c>
      <c r="B290" s="54" t="s">
        <v>464</v>
      </c>
      <c r="C290" s="31">
        <v>4301011858</v>
      </c>
      <c r="D290" s="576">
        <v>4680115885646</v>
      </c>
      <c r="E290" s="577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8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81"/>
      <c r="R290" s="581"/>
      <c r="S290" s="581"/>
      <c r="T290" s="582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466</v>
      </c>
      <c r="B291" s="54" t="s">
        <v>467</v>
      </c>
      <c r="C291" s="31">
        <v>4301011857</v>
      </c>
      <c r="D291" s="576">
        <v>4680115885622</v>
      </c>
      <c r="E291" s="577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62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81"/>
      <c r="R291" s="581"/>
      <c r="S291" s="581"/>
      <c r="T291" s="582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454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468</v>
      </c>
      <c r="B292" s="54" t="s">
        <v>469</v>
      </c>
      <c r="C292" s="31">
        <v>4301011859</v>
      </c>
      <c r="D292" s="576">
        <v>4680115885608</v>
      </c>
      <c r="E292" s="577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6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81"/>
      <c r="R292" s="581"/>
      <c r="S292" s="581"/>
      <c r="T292" s="582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91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2"/>
      <c r="P293" s="578" t="s">
        <v>72</v>
      </c>
      <c r="Q293" s="572"/>
      <c r="R293" s="572"/>
      <c r="S293" s="572"/>
      <c r="T293" s="572"/>
      <c r="U293" s="572"/>
      <c r="V293" s="573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75"/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92"/>
      <c r="P294" s="578" t="s">
        <v>72</v>
      </c>
      <c r="Q294" s="572"/>
      <c r="R294" s="572"/>
      <c r="S294" s="572"/>
      <c r="T294" s="572"/>
      <c r="U294" s="572"/>
      <c r="V294" s="573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4" t="s">
        <v>64</v>
      </c>
      <c r="B295" s="575"/>
      <c r="C295" s="575"/>
      <c r="D295" s="575"/>
      <c r="E295" s="575"/>
      <c r="F295" s="575"/>
      <c r="G295" s="575"/>
      <c r="H295" s="575"/>
      <c r="I295" s="575"/>
      <c r="J295" s="575"/>
      <c r="K295" s="575"/>
      <c r="L295" s="575"/>
      <c r="M295" s="575"/>
      <c r="N295" s="575"/>
      <c r="O295" s="575"/>
      <c r="P295" s="575"/>
      <c r="Q295" s="575"/>
      <c r="R295" s="575"/>
      <c r="S295" s="575"/>
      <c r="T295" s="575"/>
      <c r="U295" s="575"/>
      <c r="V295" s="575"/>
      <c r="W295" s="575"/>
      <c r="X295" s="575"/>
      <c r="Y295" s="575"/>
      <c r="Z295" s="575"/>
      <c r="AA295" s="563"/>
      <c r="AB295" s="563"/>
      <c r="AC295" s="563"/>
    </row>
    <row r="296" spans="1:68" ht="27" hidden="1" customHeight="1" x14ac:dyDescent="0.25">
      <c r="A296" s="54" t="s">
        <v>471</v>
      </c>
      <c r="B296" s="54" t="s">
        <v>472</v>
      </c>
      <c r="C296" s="31">
        <v>4301030878</v>
      </c>
      <c r="D296" s="576">
        <v>4607091387193</v>
      </c>
      <c r="E296" s="577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81"/>
      <c r="R296" s="581"/>
      <c r="S296" s="581"/>
      <c r="T296" s="582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474</v>
      </c>
      <c r="B297" s="54" t="s">
        <v>475</v>
      </c>
      <c r="C297" s="31">
        <v>4301031153</v>
      </c>
      <c r="D297" s="576">
        <v>4607091387230</v>
      </c>
      <c r="E297" s="577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81"/>
      <c r="R297" s="581"/>
      <c r="S297" s="581"/>
      <c r="T297" s="582"/>
      <c r="U297" s="34"/>
      <c r="V297" s="34"/>
      <c r="W297" s="35" t="s">
        <v>70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477</v>
      </c>
      <c r="B298" s="54" t="s">
        <v>478</v>
      </c>
      <c r="C298" s="31">
        <v>4301031154</v>
      </c>
      <c r="D298" s="576">
        <v>4607091387292</v>
      </c>
      <c r="E298" s="577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6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81"/>
      <c r="R298" s="581"/>
      <c r="S298" s="581"/>
      <c r="T298" s="582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480</v>
      </c>
      <c r="B299" s="54" t="s">
        <v>481</v>
      </c>
      <c r="C299" s="31">
        <v>4301031152</v>
      </c>
      <c r="D299" s="576">
        <v>4607091387285</v>
      </c>
      <c r="E299" s="577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81"/>
      <c r="R299" s="581"/>
      <c r="S299" s="581"/>
      <c r="T299" s="582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6">
        <v>4607091389845</v>
      </c>
      <c r="E300" s="577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81"/>
      <c r="R300" s="581"/>
      <c r="S300" s="581"/>
      <c r="T300" s="582"/>
      <c r="U300" s="34"/>
      <c r="V300" s="34"/>
      <c r="W300" s="35" t="s">
        <v>70</v>
      </c>
      <c r="X300" s="567">
        <v>210</v>
      </c>
      <c r="Y300" s="568">
        <f t="shared" si="53"/>
        <v>210</v>
      </c>
      <c r="Z300" s="36">
        <f>IFERROR(IF(Y300=0,"",ROUNDUP(Y300/H300,0)*0.00502),"")</f>
        <v>0.502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220.00000000000003</v>
      </c>
      <c r="BN300" s="64">
        <f t="shared" si="55"/>
        <v>220.00000000000003</v>
      </c>
      <c r="BO300" s="64">
        <f t="shared" si="56"/>
        <v>0.42735042735042739</v>
      </c>
      <c r="BP300" s="64">
        <f t="shared" si="57"/>
        <v>0.42735042735042739</v>
      </c>
    </row>
    <row r="301" spans="1:68" ht="27" hidden="1" customHeight="1" x14ac:dyDescent="0.25">
      <c r="A301" s="54" t="s">
        <v>485</v>
      </c>
      <c r="B301" s="54" t="s">
        <v>486</v>
      </c>
      <c r="C301" s="31">
        <v>4301031306</v>
      </c>
      <c r="D301" s="576">
        <v>4680115882881</v>
      </c>
      <c r="E301" s="577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4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81"/>
      <c r="R301" s="581"/>
      <c r="S301" s="581"/>
      <c r="T301" s="582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6">
        <v>4607091383836</v>
      </c>
      <c r="E302" s="577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90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81"/>
      <c r="R302" s="581"/>
      <c r="S302" s="581"/>
      <c r="T302" s="582"/>
      <c r="U302" s="34"/>
      <c r="V302" s="34"/>
      <c r="W302" s="35" t="s">
        <v>70</v>
      </c>
      <c r="X302" s="567">
        <v>21</v>
      </c>
      <c r="Y302" s="568">
        <f t="shared" si="53"/>
        <v>21.6</v>
      </c>
      <c r="Z302" s="36">
        <f>IFERROR(IF(Y302=0,"",ROUNDUP(Y302/H302,0)*0.00651),"")</f>
        <v>7.8119999999999995E-2</v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23.66</v>
      </c>
      <c r="BN302" s="64">
        <f t="shared" si="55"/>
        <v>24.335999999999999</v>
      </c>
      <c r="BO302" s="64">
        <f t="shared" si="56"/>
        <v>6.4102564102564111E-2</v>
      </c>
      <c r="BP302" s="64">
        <f t="shared" si="57"/>
        <v>6.5934065934065936E-2</v>
      </c>
    </row>
    <row r="303" spans="1:68" x14ac:dyDescent="0.2">
      <c r="A303" s="591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2"/>
      <c r="P303" s="578" t="s">
        <v>72</v>
      </c>
      <c r="Q303" s="572"/>
      <c r="R303" s="572"/>
      <c r="S303" s="572"/>
      <c r="T303" s="572"/>
      <c r="U303" s="572"/>
      <c r="V303" s="573"/>
      <c r="W303" s="37" t="s">
        <v>73</v>
      </c>
      <c r="X303" s="569">
        <f>IFERROR(X296/H296,"0")+IFERROR(X297/H297,"0")+IFERROR(X298/H298,"0")+IFERROR(X299/H299,"0")+IFERROR(X300/H300,"0")+IFERROR(X301/H301,"0")+IFERROR(X302/H302,"0")</f>
        <v>111.66666666666667</v>
      </c>
      <c r="Y303" s="569">
        <f>IFERROR(Y296/H296,"0")+IFERROR(Y297/H297,"0")+IFERROR(Y298/H298,"0")+IFERROR(Y299/H299,"0")+IFERROR(Y300/H300,"0")+IFERROR(Y301/H301,"0")+IFERROR(Y302/H302,"0")</f>
        <v>112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0.58011999999999997</v>
      </c>
      <c r="AA303" s="570"/>
      <c r="AB303" s="570"/>
      <c r="AC303" s="570"/>
    </row>
    <row r="304" spans="1:68" x14ac:dyDescent="0.2">
      <c r="A304" s="575"/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92"/>
      <c r="P304" s="578" t="s">
        <v>72</v>
      </c>
      <c r="Q304" s="572"/>
      <c r="R304" s="572"/>
      <c r="S304" s="572"/>
      <c r="T304" s="572"/>
      <c r="U304" s="572"/>
      <c r="V304" s="573"/>
      <c r="W304" s="37" t="s">
        <v>70</v>
      </c>
      <c r="X304" s="569">
        <f>IFERROR(SUM(X296:X302),"0")</f>
        <v>231</v>
      </c>
      <c r="Y304" s="569">
        <f>IFERROR(SUM(Y296:Y302),"0")</f>
        <v>231.6</v>
      </c>
      <c r="Z304" s="37"/>
      <c r="AA304" s="570"/>
      <c r="AB304" s="570"/>
      <c r="AC304" s="570"/>
    </row>
    <row r="305" spans="1:68" ht="14.25" hidden="1" customHeight="1" x14ac:dyDescent="0.25">
      <c r="A305" s="574" t="s">
        <v>74</v>
      </c>
      <c r="B305" s="575"/>
      <c r="C305" s="575"/>
      <c r="D305" s="575"/>
      <c r="E305" s="575"/>
      <c r="F305" s="575"/>
      <c r="G305" s="575"/>
      <c r="H305" s="575"/>
      <c r="I305" s="575"/>
      <c r="J305" s="575"/>
      <c r="K305" s="575"/>
      <c r="L305" s="575"/>
      <c r="M305" s="575"/>
      <c r="N305" s="575"/>
      <c r="O305" s="575"/>
      <c r="P305" s="575"/>
      <c r="Q305" s="575"/>
      <c r="R305" s="575"/>
      <c r="S305" s="575"/>
      <c r="T305" s="575"/>
      <c r="U305" s="575"/>
      <c r="V305" s="575"/>
      <c r="W305" s="575"/>
      <c r="X305" s="575"/>
      <c r="Y305" s="575"/>
      <c r="Z305" s="575"/>
      <c r="AA305" s="563"/>
      <c r="AB305" s="563"/>
      <c r="AC305" s="563"/>
    </row>
    <row r="306" spans="1:68" ht="27" hidden="1" customHeight="1" x14ac:dyDescent="0.25">
      <c r="A306" s="54" t="s">
        <v>490</v>
      </c>
      <c r="B306" s="54" t="s">
        <v>491</v>
      </c>
      <c r="C306" s="31">
        <v>4301051100</v>
      </c>
      <c r="D306" s="576">
        <v>4607091387766</v>
      </c>
      <c r="E306" s="577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81"/>
      <c r="R306" s="581"/>
      <c r="S306" s="581"/>
      <c r="T306" s="582"/>
      <c r="U306" s="34"/>
      <c r="V306" s="34"/>
      <c r="W306" s="35" t="s">
        <v>70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493</v>
      </c>
      <c r="B307" s="54" t="s">
        <v>494</v>
      </c>
      <c r="C307" s="31">
        <v>4301051818</v>
      </c>
      <c r="D307" s="576">
        <v>4607091387957</v>
      </c>
      <c r="E307" s="577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5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81"/>
      <c r="R307" s="581"/>
      <c r="S307" s="581"/>
      <c r="T307" s="582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496</v>
      </c>
      <c r="B308" s="54" t="s">
        <v>497</v>
      </c>
      <c r="C308" s="31">
        <v>4301051819</v>
      </c>
      <c r="D308" s="576">
        <v>4607091387964</v>
      </c>
      <c r="E308" s="577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81"/>
      <c r="R308" s="581"/>
      <c r="S308" s="581"/>
      <c r="T308" s="582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499</v>
      </c>
      <c r="B309" s="54" t="s">
        <v>500</v>
      </c>
      <c r="C309" s="31">
        <v>4301051734</v>
      </c>
      <c r="D309" s="576">
        <v>4680115884588</v>
      </c>
      <c r="E309" s="577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81"/>
      <c r="R309" s="581"/>
      <c r="S309" s="581"/>
      <c r="T309" s="582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502</v>
      </c>
      <c r="B310" s="54" t="s">
        <v>503</v>
      </c>
      <c r="C310" s="31">
        <v>4301051578</v>
      </c>
      <c r="D310" s="576">
        <v>4607091387513</v>
      </c>
      <c r="E310" s="577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8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81"/>
      <c r="R310" s="581"/>
      <c r="S310" s="581"/>
      <c r="T310" s="582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91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2"/>
      <c r="P311" s="578" t="s">
        <v>72</v>
      </c>
      <c r="Q311" s="572"/>
      <c r="R311" s="572"/>
      <c r="S311" s="572"/>
      <c r="T311" s="572"/>
      <c r="U311" s="572"/>
      <c r="V311" s="573"/>
      <c r="W311" s="37" t="s">
        <v>73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hidden="1" x14ac:dyDescent="0.2">
      <c r="A312" s="575"/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92"/>
      <c r="P312" s="578" t="s">
        <v>72</v>
      </c>
      <c r="Q312" s="572"/>
      <c r="R312" s="572"/>
      <c r="S312" s="572"/>
      <c r="T312" s="572"/>
      <c r="U312" s="572"/>
      <c r="V312" s="573"/>
      <c r="W312" s="37" t="s">
        <v>70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hidden="1" customHeight="1" x14ac:dyDescent="0.25">
      <c r="A313" s="574" t="s">
        <v>172</v>
      </c>
      <c r="B313" s="575"/>
      <c r="C313" s="575"/>
      <c r="D313" s="575"/>
      <c r="E313" s="575"/>
      <c r="F313" s="575"/>
      <c r="G313" s="575"/>
      <c r="H313" s="575"/>
      <c r="I313" s="575"/>
      <c r="J313" s="575"/>
      <c r="K313" s="575"/>
      <c r="L313" s="575"/>
      <c r="M313" s="575"/>
      <c r="N313" s="575"/>
      <c r="O313" s="575"/>
      <c r="P313" s="575"/>
      <c r="Q313" s="575"/>
      <c r="R313" s="575"/>
      <c r="S313" s="575"/>
      <c r="T313" s="575"/>
      <c r="U313" s="575"/>
      <c r="V313" s="575"/>
      <c r="W313" s="575"/>
      <c r="X313" s="575"/>
      <c r="Y313" s="575"/>
      <c r="Z313" s="575"/>
      <c r="AA313" s="563"/>
      <c r="AB313" s="563"/>
      <c r="AC313" s="563"/>
    </row>
    <row r="314" spans="1:68" ht="27" hidden="1" customHeight="1" x14ac:dyDescent="0.25">
      <c r="A314" s="54" t="s">
        <v>505</v>
      </c>
      <c r="B314" s="54" t="s">
        <v>506</v>
      </c>
      <c r="C314" s="31">
        <v>4301060387</v>
      </c>
      <c r="D314" s="576">
        <v>4607091380880</v>
      </c>
      <c r="E314" s="577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70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81"/>
      <c r="R314" s="581"/>
      <c r="S314" s="581"/>
      <c r="T314" s="582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6">
        <v>4607091384482</v>
      </c>
      <c r="E315" s="577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9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81"/>
      <c r="R315" s="581"/>
      <c r="S315" s="581"/>
      <c r="T315" s="582"/>
      <c r="U315" s="34"/>
      <c r="V315" s="34"/>
      <c r="W315" s="35" t="s">
        <v>70</v>
      </c>
      <c r="X315" s="567">
        <v>700</v>
      </c>
      <c r="Y315" s="568">
        <f>IFERROR(IF(X315="",0,CEILING((X315/$H315),1)*$H315),"")</f>
        <v>702</v>
      </c>
      <c r="Z315" s="36">
        <f>IFERROR(IF(Y315=0,"",ROUNDUP(Y315/H315,0)*0.01898),"")</f>
        <v>1.7081999999999999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746.57692307692309</v>
      </c>
      <c r="BN315" s="64">
        <f>IFERROR(Y315*I315/H315,"0")</f>
        <v>748.71000000000015</v>
      </c>
      <c r="BO315" s="64">
        <f>IFERROR(1/J315*(X315/H315),"0")</f>
        <v>1.4022435897435899</v>
      </c>
      <c r="BP315" s="64">
        <f>IFERROR(1/J315*(Y315/H315),"0")</f>
        <v>1.40625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6">
        <v>4607091380897</v>
      </c>
      <c r="E316" s="577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8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81"/>
      <c r="R316" s="581"/>
      <c r="S316" s="581"/>
      <c r="T316" s="582"/>
      <c r="U316" s="34"/>
      <c r="V316" s="34"/>
      <c r="W316" s="35" t="s">
        <v>70</v>
      </c>
      <c r="X316" s="567">
        <v>10</v>
      </c>
      <c r="Y316" s="568">
        <f>IFERROR(IF(X316="",0,CEILING((X316/$H316),1)*$H316),"")</f>
        <v>16.8</v>
      </c>
      <c r="Z316" s="36">
        <f>IFERROR(IF(Y316=0,"",ROUNDUP(Y316/H316,0)*0.01898),"")</f>
        <v>3.7960000000000001E-2</v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10.617857142857142</v>
      </c>
      <c r="BN316" s="64">
        <f>IFERROR(Y316*I316/H316,"0")</f>
        <v>17.838000000000001</v>
      </c>
      <c r="BO316" s="64">
        <f>IFERROR(1/J316*(X316/H316),"0")</f>
        <v>1.8601190476190476E-2</v>
      </c>
      <c r="BP316" s="64">
        <f>IFERROR(1/J316*(Y316/H316),"0")</f>
        <v>3.125E-2</v>
      </c>
    </row>
    <row r="317" spans="1:68" x14ac:dyDescent="0.2">
      <c r="A317" s="591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2"/>
      <c r="P317" s="578" t="s">
        <v>72</v>
      </c>
      <c r="Q317" s="572"/>
      <c r="R317" s="572"/>
      <c r="S317" s="572"/>
      <c r="T317" s="572"/>
      <c r="U317" s="572"/>
      <c r="V317" s="573"/>
      <c r="W317" s="37" t="s">
        <v>73</v>
      </c>
      <c r="X317" s="569">
        <f>IFERROR(X314/H314,"0")+IFERROR(X315/H315,"0")+IFERROR(X316/H316,"0")</f>
        <v>90.934065934065941</v>
      </c>
      <c r="Y317" s="569">
        <f>IFERROR(Y314/H314,"0")+IFERROR(Y315/H315,"0")+IFERROR(Y316/H316,"0")</f>
        <v>92</v>
      </c>
      <c r="Z317" s="569">
        <f>IFERROR(IF(Z314="",0,Z314),"0")+IFERROR(IF(Z315="",0,Z315),"0")+IFERROR(IF(Z316="",0,Z316),"0")</f>
        <v>1.7461599999999999</v>
      </c>
      <c r="AA317" s="570"/>
      <c r="AB317" s="570"/>
      <c r="AC317" s="570"/>
    </row>
    <row r="318" spans="1:68" x14ac:dyDescent="0.2">
      <c r="A318" s="575"/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92"/>
      <c r="P318" s="578" t="s">
        <v>72</v>
      </c>
      <c r="Q318" s="572"/>
      <c r="R318" s="572"/>
      <c r="S318" s="572"/>
      <c r="T318" s="572"/>
      <c r="U318" s="572"/>
      <c r="V318" s="573"/>
      <c r="W318" s="37" t="s">
        <v>70</v>
      </c>
      <c r="X318" s="569">
        <f>IFERROR(SUM(X314:X316),"0")</f>
        <v>710</v>
      </c>
      <c r="Y318" s="569">
        <f>IFERROR(SUM(Y314:Y316),"0")</f>
        <v>718.8</v>
      </c>
      <c r="Z318" s="37"/>
      <c r="AA318" s="570"/>
      <c r="AB318" s="570"/>
      <c r="AC318" s="570"/>
    </row>
    <row r="319" spans="1:68" ht="14.25" hidden="1" customHeight="1" x14ac:dyDescent="0.25">
      <c r="A319" s="574" t="s">
        <v>95</v>
      </c>
      <c r="B319" s="575"/>
      <c r="C319" s="575"/>
      <c r="D319" s="575"/>
      <c r="E319" s="575"/>
      <c r="F319" s="575"/>
      <c r="G319" s="575"/>
      <c r="H319" s="575"/>
      <c r="I319" s="575"/>
      <c r="J319" s="575"/>
      <c r="K319" s="575"/>
      <c r="L319" s="575"/>
      <c r="M319" s="575"/>
      <c r="N319" s="575"/>
      <c r="O319" s="575"/>
      <c r="P319" s="575"/>
      <c r="Q319" s="575"/>
      <c r="R319" s="575"/>
      <c r="S319" s="575"/>
      <c r="T319" s="575"/>
      <c r="U319" s="575"/>
      <c r="V319" s="575"/>
      <c r="W319" s="575"/>
      <c r="X319" s="575"/>
      <c r="Y319" s="575"/>
      <c r="Z319" s="575"/>
      <c r="AA319" s="563"/>
      <c r="AB319" s="563"/>
      <c r="AC319" s="563"/>
    </row>
    <row r="320" spans="1:68" ht="27" hidden="1" customHeight="1" x14ac:dyDescent="0.25">
      <c r="A320" s="54" t="s">
        <v>514</v>
      </c>
      <c r="B320" s="54" t="s">
        <v>515</v>
      </c>
      <c r="C320" s="31">
        <v>4301030235</v>
      </c>
      <c r="D320" s="576">
        <v>4607091388381</v>
      </c>
      <c r="E320" s="577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00" t="s">
        <v>516</v>
      </c>
      <c r="Q320" s="581"/>
      <c r="R320" s="581"/>
      <c r="S320" s="581"/>
      <c r="T320" s="582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518</v>
      </c>
      <c r="B321" s="54" t="s">
        <v>519</v>
      </c>
      <c r="C321" s="31">
        <v>4301030232</v>
      </c>
      <c r="D321" s="576">
        <v>4607091388374</v>
      </c>
      <c r="E321" s="577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13" t="s">
        <v>520</v>
      </c>
      <c r="Q321" s="581"/>
      <c r="R321" s="581"/>
      <c r="S321" s="581"/>
      <c r="T321" s="582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4301032015</v>
      </c>
      <c r="D322" s="576">
        <v>4607091383102</v>
      </c>
      <c r="E322" s="577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81"/>
      <c r="R322" s="581"/>
      <c r="S322" s="581"/>
      <c r="T322" s="582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524</v>
      </c>
      <c r="B323" s="54" t="s">
        <v>525</v>
      </c>
      <c r="C323" s="31">
        <v>4301030233</v>
      </c>
      <c r="D323" s="576">
        <v>4607091388404</v>
      </c>
      <c r="E323" s="577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81"/>
      <c r="R323" s="581"/>
      <c r="S323" s="581"/>
      <c r="T323" s="582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1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2"/>
      <c r="P324" s="578" t="s">
        <v>72</v>
      </c>
      <c r="Q324" s="572"/>
      <c r="R324" s="572"/>
      <c r="S324" s="572"/>
      <c r="T324" s="572"/>
      <c r="U324" s="572"/>
      <c r="V324" s="573"/>
      <c r="W324" s="37" t="s">
        <v>73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hidden="1" x14ac:dyDescent="0.2">
      <c r="A325" s="575"/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92"/>
      <c r="P325" s="578" t="s">
        <v>72</v>
      </c>
      <c r="Q325" s="572"/>
      <c r="R325" s="572"/>
      <c r="S325" s="572"/>
      <c r="T325" s="572"/>
      <c r="U325" s="572"/>
      <c r="V325" s="573"/>
      <c r="W325" s="37" t="s">
        <v>70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hidden="1" customHeight="1" x14ac:dyDescent="0.25">
      <c r="A326" s="574" t="s">
        <v>526</v>
      </c>
      <c r="B326" s="575"/>
      <c r="C326" s="575"/>
      <c r="D326" s="575"/>
      <c r="E326" s="575"/>
      <c r="F326" s="575"/>
      <c r="G326" s="575"/>
      <c r="H326" s="575"/>
      <c r="I326" s="575"/>
      <c r="J326" s="575"/>
      <c r="K326" s="575"/>
      <c r="L326" s="575"/>
      <c r="M326" s="575"/>
      <c r="N326" s="575"/>
      <c r="O326" s="575"/>
      <c r="P326" s="575"/>
      <c r="Q326" s="575"/>
      <c r="R326" s="575"/>
      <c r="S326" s="575"/>
      <c r="T326" s="575"/>
      <c r="U326" s="575"/>
      <c r="V326" s="575"/>
      <c r="W326" s="575"/>
      <c r="X326" s="575"/>
      <c r="Y326" s="575"/>
      <c r="Z326" s="575"/>
      <c r="AA326" s="563"/>
      <c r="AB326" s="563"/>
      <c r="AC326" s="563"/>
    </row>
    <row r="327" spans="1:68" ht="16.5" hidden="1" customHeight="1" x14ac:dyDescent="0.25">
      <c r="A327" s="54" t="s">
        <v>527</v>
      </c>
      <c r="B327" s="54" t="s">
        <v>528</v>
      </c>
      <c r="C327" s="31">
        <v>4301180007</v>
      </c>
      <c r="D327" s="576">
        <v>4680115881808</v>
      </c>
      <c r="E327" s="577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81"/>
      <c r="R327" s="581"/>
      <c r="S327" s="581"/>
      <c r="T327" s="582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531</v>
      </c>
      <c r="B328" s="54" t="s">
        <v>532</v>
      </c>
      <c r="C328" s="31">
        <v>4301180006</v>
      </c>
      <c r="D328" s="576">
        <v>4680115881822</v>
      </c>
      <c r="E328" s="577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81"/>
      <c r="R328" s="581"/>
      <c r="S328" s="581"/>
      <c r="T328" s="582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533</v>
      </c>
      <c r="B329" s="54" t="s">
        <v>534</v>
      </c>
      <c r="C329" s="31">
        <v>4301180001</v>
      </c>
      <c r="D329" s="576">
        <v>4680115880016</v>
      </c>
      <c r="E329" s="577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8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81"/>
      <c r="R329" s="581"/>
      <c r="S329" s="581"/>
      <c r="T329" s="582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91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2"/>
      <c r="P330" s="578" t="s">
        <v>72</v>
      </c>
      <c r="Q330" s="572"/>
      <c r="R330" s="572"/>
      <c r="S330" s="572"/>
      <c r="T330" s="572"/>
      <c r="U330" s="572"/>
      <c r="V330" s="573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75"/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92"/>
      <c r="P331" s="578" t="s">
        <v>72</v>
      </c>
      <c r="Q331" s="572"/>
      <c r="R331" s="572"/>
      <c r="S331" s="572"/>
      <c r="T331" s="572"/>
      <c r="U331" s="572"/>
      <c r="V331" s="573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3" t="s">
        <v>535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62"/>
      <c r="AB332" s="562"/>
      <c r="AC332" s="562"/>
    </row>
    <row r="333" spans="1:68" ht="14.25" hidden="1" customHeight="1" x14ac:dyDescent="0.25">
      <c r="A333" s="574" t="s">
        <v>74</v>
      </c>
      <c r="B333" s="575"/>
      <c r="C333" s="575"/>
      <c r="D333" s="575"/>
      <c r="E333" s="575"/>
      <c r="F333" s="575"/>
      <c r="G333" s="575"/>
      <c r="H333" s="575"/>
      <c r="I333" s="575"/>
      <c r="J333" s="575"/>
      <c r="K333" s="575"/>
      <c r="L333" s="575"/>
      <c r="M333" s="575"/>
      <c r="N333" s="575"/>
      <c r="O333" s="575"/>
      <c r="P333" s="575"/>
      <c r="Q333" s="575"/>
      <c r="R333" s="575"/>
      <c r="S333" s="575"/>
      <c r="T333" s="575"/>
      <c r="U333" s="575"/>
      <c r="V333" s="575"/>
      <c r="W333" s="575"/>
      <c r="X333" s="575"/>
      <c r="Y333" s="575"/>
      <c r="Z333" s="575"/>
      <c r="AA333" s="563"/>
      <c r="AB333" s="563"/>
      <c r="AC333" s="563"/>
    </row>
    <row r="334" spans="1:68" ht="27" hidden="1" customHeight="1" x14ac:dyDescent="0.25">
      <c r="A334" s="54" t="s">
        <v>536</v>
      </c>
      <c r="B334" s="54" t="s">
        <v>537</v>
      </c>
      <c r="C334" s="31">
        <v>4301051489</v>
      </c>
      <c r="D334" s="576">
        <v>4607091387919</v>
      </c>
      <c r="E334" s="577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81"/>
      <c r="R334" s="581"/>
      <c r="S334" s="581"/>
      <c r="T334" s="582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6">
        <v>4680115883604</v>
      </c>
      <c r="E335" s="577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6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81"/>
      <c r="R335" s="581"/>
      <c r="S335" s="581"/>
      <c r="T335" s="582"/>
      <c r="U335" s="34"/>
      <c r="V335" s="34"/>
      <c r="W335" s="35" t="s">
        <v>70</v>
      </c>
      <c r="X335" s="567">
        <v>700</v>
      </c>
      <c r="Y335" s="568">
        <f>IFERROR(IF(X335="",0,CEILING((X335/$H335),1)*$H335),"")</f>
        <v>701.4</v>
      </c>
      <c r="Z335" s="36">
        <f>IFERROR(IF(Y335=0,"",ROUNDUP(Y335/H335,0)*0.00651),"")</f>
        <v>2.1743399999999999</v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783.99999999999989</v>
      </c>
      <c r="BN335" s="64">
        <f>IFERROR(Y335*I335/H335,"0")</f>
        <v>785.56799999999987</v>
      </c>
      <c r="BO335" s="64">
        <f>IFERROR(1/J335*(X335/H335),"0")</f>
        <v>1.8315018315018314</v>
      </c>
      <c r="BP335" s="64">
        <f>IFERROR(1/J335*(Y335/H335),"0")</f>
        <v>1.8351648351648353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6">
        <v>4680115883567</v>
      </c>
      <c r="E336" s="577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6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81"/>
      <c r="R336" s="581"/>
      <c r="S336" s="581"/>
      <c r="T336" s="582"/>
      <c r="U336" s="34"/>
      <c r="V336" s="34"/>
      <c r="W336" s="35" t="s">
        <v>70</v>
      </c>
      <c r="X336" s="567">
        <v>175</v>
      </c>
      <c r="Y336" s="568">
        <f>IFERROR(IF(X336="",0,CEILING((X336/$H336),1)*$H336),"")</f>
        <v>176.4</v>
      </c>
      <c r="Z336" s="36">
        <f>IFERROR(IF(Y336=0,"",ROUNDUP(Y336/H336,0)*0.00651),"")</f>
        <v>0.54683999999999999</v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195</v>
      </c>
      <c r="BN336" s="64">
        <f>IFERROR(Y336*I336/H336,"0")</f>
        <v>196.56</v>
      </c>
      <c r="BO336" s="64">
        <f>IFERROR(1/J336*(X336/H336),"0")</f>
        <v>0.45787545787545786</v>
      </c>
      <c r="BP336" s="64">
        <f>IFERROR(1/J336*(Y336/H336),"0")</f>
        <v>0.46153846153846156</v>
      </c>
    </row>
    <row r="337" spans="1:68" x14ac:dyDescent="0.2">
      <c r="A337" s="591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2"/>
      <c r="P337" s="578" t="s">
        <v>72</v>
      </c>
      <c r="Q337" s="572"/>
      <c r="R337" s="572"/>
      <c r="S337" s="572"/>
      <c r="T337" s="572"/>
      <c r="U337" s="572"/>
      <c r="V337" s="573"/>
      <c r="W337" s="37" t="s">
        <v>73</v>
      </c>
      <c r="X337" s="569">
        <f>IFERROR(X334/H334,"0")+IFERROR(X335/H335,"0")+IFERROR(X336/H336,"0")</f>
        <v>416.66666666666663</v>
      </c>
      <c r="Y337" s="569">
        <f>IFERROR(Y334/H334,"0")+IFERROR(Y335/H335,"0")+IFERROR(Y336/H336,"0")</f>
        <v>418</v>
      </c>
      <c r="Z337" s="569">
        <f>IFERROR(IF(Z334="",0,Z334),"0")+IFERROR(IF(Z335="",0,Z335),"0")+IFERROR(IF(Z336="",0,Z336),"0")</f>
        <v>2.7211799999999999</v>
      </c>
      <c r="AA337" s="570"/>
      <c r="AB337" s="570"/>
      <c r="AC337" s="570"/>
    </row>
    <row r="338" spans="1:68" x14ac:dyDescent="0.2">
      <c r="A338" s="575"/>
      <c r="B338" s="575"/>
      <c r="C338" s="575"/>
      <c r="D338" s="575"/>
      <c r="E338" s="575"/>
      <c r="F338" s="575"/>
      <c r="G338" s="575"/>
      <c r="H338" s="575"/>
      <c r="I338" s="575"/>
      <c r="J338" s="575"/>
      <c r="K338" s="575"/>
      <c r="L338" s="575"/>
      <c r="M338" s="575"/>
      <c r="N338" s="575"/>
      <c r="O338" s="592"/>
      <c r="P338" s="578" t="s">
        <v>72</v>
      </c>
      <c r="Q338" s="572"/>
      <c r="R338" s="572"/>
      <c r="S338" s="572"/>
      <c r="T338" s="572"/>
      <c r="U338" s="572"/>
      <c r="V338" s="573"/>
      <c r="W338" s="37" t="s">
        <v>70</v>
      </c>
      <c r="X338" s="569">
        <f>IFERROR(SUM(X334:X336),"0")</f>
        <v>875</v>
      </c>
      <c r="Y338" s="569">
        <f>IFERROR(SUM(Y334:Y336),"0")</f>
        <v>877.8</v>
      </c>
      <c r="Z338" s="37"/>
      <c r="AA338" s="570"/>
      <c r="AB338" s="570"/>
      <c r="AC338" s="570"/>
    </row>
    <row r="339" spans="1:68" ht="27.75" hidden="1" customHeight="1" x14ac:dyDescent="0.2">
      <c r="A339" s="596" t="s">
        <v>545</v>
      </c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597"/>
      <c r="P339" s="597"/>
      <c r="Q339" s="597"/>
      <c r="R339" s="597"/>
      <c r="S339" s="597"/>
      <c r="T339" s="597"/>
      <c r="U339" s="597"/>
      <c r="V339" s="597"/>
      <c r="W339" s="597"/>
      <c r="X339" s="597"/>
      <c r="Y339" s="597"/>
      <c r="Z339" s="597"/>
      <c r="AA339" s="48"/>
      <c r="AB339" s="48"/>
      <c r="AC339" s="48"/>
    </row>
    <row r="340" spans="1:68" ht="16.5" hidden="1" customHeight="1" x14ac:dyDescent="0.25">
      <c r="A340" s="583" t="s">
        <v>546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62"/>
      <c r="AB340" s="562"/>
      <c r="AC340" s="562"/>
    </row>
    <row r="341" spans="1:68" ht="14.25" hidden="1" customHeight="1" x14ac:dyDescent="0.25">
      <c r="A341" s="574" t="s">
        <v>103</v>
      </c>
      <c r="B341" s="575"/>
      <c r="C341" s="575"/>
      <c r="D341" s="575"/>
      <c r="E341" s="575"/>
      <c r="F341" s="575"/>
      <c r="G341" s="575"/>
      <c r="H341" s="575"/>
      <c r="I341" s="575"/>
      <c r="J341" s="575"/>
      <c r="K341" s="575"/>
      <c r="L341" s="575"/>
      <c r="M341" s="575"/>
      <c r="N341" s="575"/>
      <c r="O341" s="575"/>
      <c r="P341" s="575"/>
      <c r="Q341" s="575"/>
      <c r="R341" s="575"/>
      <c r="S341" s="575"/>
      <c r="T341" s="575"/>
      <c r="U341" s="575"/>
      <c r="V341" s="575"/>
      <c r="W341" s="575"/>
      <c r="X341" s="575"/>
      <c r="Y341" s="575"/>
      <c r="Z341" s="575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6">
        <v>4680115884847</v>
      </c>
      <c r="E342" s="577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114</v>
      </c>
      <c r="M342" s="33" t="s">
        <v>68</v>
      </c>
      <c r="N342" s="33"/>
      <c r="O342" s="32">
        <v>60</v>
      </c>
      <c r="P342" s="6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81"/>
      <c r="R342" s="581"/>
      <c r="S342" s="581"/>
      <c r="T342" s="582"/>
      <c r="U342" s="34"/>
      <c r="V342" s="34"/>
      <c r="W342" s="35" t="s">
        <v>70</v>
      </c>
      <c r="X342" s="567">
        <v>1600</v>
      </c>
      <c r="Y342" s="568">
        <f t="shared" ref="Y342:Y348" si="58">IFERROR(IF(X342="",0,CEILING((X342/$H342),1)*$H342),"")</f>
        <v>1605</v>
      </c>
      <c r="Z342" s="36">
        <f>IFERROR(IF(Y342=0,"",ROUNDUP(Y342/H342,0)*0.02175),"")</f>
        <v>2.3272499999999998</v>
      </c>
      <c r="AA342" s="56"/>
      <c r="AB342" s="57"/>
      <c r="AC342" s="393" t="s">
        <v>549</v>
      </c>
      <c r="AG342" s="64"/>
      <c r="AJ342" s="68" t="s">
        <v>115</v>
      </c>
      <c r="AK342" s="68">
        <v>720</v>
      </c>
      <c r="BB342" s="394" t="s">
        <v>1</v>
      </c>
      <c r="BM342" s="64">
        <f t="shared" ref="BM342:BM348" si="59">IFERROR(X342*I342/H342,"0")</f>
        <v>1651.2</v>
      </c>
      <c r="BN342" s="64">
        <f t="shared" ref="BN342:BN348" si="60">IFERROR(Y342*I342/H342,"0")</f>
        <v>1656.3600000000001</v>
      </c>
      <c r="BO342" s="64">
        <f t="shared" ref="BO342:BO348" si="61">IFERROR(1/J342*(X342/H342),"0")</f>
        <v>2.2222222222222223</v>
      </c>
      <c r="BP342" s="64">
        <f t="shared" ref="BP342:BP348" si="62">IFERROR(1/J342*(Y342/H342),"0")</f>
        <v>2.2291666666666665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6">
        <v>4680115884854</v>
      </c>
      <c r="E343" s="577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114</v>
      </c>
      <c r="M343" s="33" t="s">
        <v>68</v>
      </c>
      <c r="N343" s="33"/>
      <c r="O343" s="32">
        <v>60</v>
      </c>
      <c r="P343" s="7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81"/>
      <c r="R343" s="581"/>
      <c r="S343" s="581"/>
      <c r="T343" s="582"/>
      <c r="U343" s="34"/>
      <c r="V343" s="34"/>
      <c r="W343" s="35" t="s">
        <v>70</v>
      </c>
      <c r="X343" s="567">
        <v>800</v>
      </c>
      <c r="Y343" s="568">
        <f t="shared" si="58"/>
        <v>810</v>
      </c>
      <c r="Z343" s="36">
        <f>IFERROR(IF(Y343=0,"",ROUNDUP(Y343/H343,0)*0.02175),"")</f>
        <v>1.1744999999999999</v>
      </c>
      <c r="AA343" s="56"/>
      <c r="AB343" s="57"/>
      <c r="AC343" s="395" t="s">
        <v>552</v>
      </c>
      <c r="AG343" s="64"/>
      <c r="AJ343" s="68" t="s">
        <v>115</v>
      </c>
      <c r="AK343" s="68">
        <v>720</v>
      </c>
      <c r="BB343" s="396" t="s">
        <v>1</v>
      </c>
      <c r="BM343" s="64">
        <f t="shared" si="59"/>
        <v>825.6</v>
      </c>
      <c r="BN343" s="64">
        <f t="shared" si="60"/>
        <v>835.92000000000007</v>
      </c>
      <c r="BO343" s="64">
        <f t="shared" si="61"/>
        <v>1.1111111111111112</v>
      </c>
      <c r="BP343" s="64">
        <f t="shared" si="62"/>
        <v>1.125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6">
        <v>4607091383997</v>
      </c>
      <c r="E344" s="577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6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81"/>
      <c r="R344" s="581"/>
      <c r="S344" s="581"/>
      <c r="T344" s="582"/>
      <c r="U344" s="34"/>
      <c r="V344" s="34"/>
      <c r="W344" s="35" t="s">
        <v>70</v>
      </c>
      <c r="X344" s="567">
        <v>150</v>
      </c>
      <c r="Y344" s="568">
        <f t="shared" si="58"/>
        <v>150</v>
      </c>
      <c r="Z344" s="36">
        <f>IFERROR(IF(Y344=0,"",ROUNDUP(Y344/H344,0)*0.02175),"")</f>
        <v>0.21749999999999997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154.80000000000001</v>
      </c>
      <c r="BN344" s="64">
        <f t="shared" si="60"/>
        <v>154.80000000000001</v>
      </c>
      <c r="BO344" s="64">
        <f t="shared" si="61"/>
        <v>0.20833333333333331</v>
      </c>
      <c r="BP344" s="64">
        <f t="shared" si="62"/>
        <v>0.20833333333333331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6">
        <v>4680115884830</v>
      </c>
      <c r="E345" s="577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114</v>
      </c>
      <c r="M345" s="33" t="s">
        <v>68</v>
      </c>
      <c r="N345" s="33"/>
      <c r="O345" s="32">
        <v>60</v>
      </c>
      <c r="P345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81"/>
      <c r="R345" s="581"/>
      <c r="S345" s="581"/>
      <c r="T345" s="582"/>
      <c r="U345" s="34"/>
      <c r="V345" s="34"/>
      <c r="W345" s="35" t="s">
        <v>70</v>
      </c>
      <c r="X345" s="567">
        <v>1500</v>
      </c>
      <c r="Y345" s="568">
        <f t="shared" si="58"/>
        <v>1500</v>
      </c>
      <c r="Z345" s="36">
        <f>IFERROR(IF(Y345=0,"",ROUNDUP(Y345/H345,0)*0.02175),"")</f>
        <v>2.1749999999999998</v>
      </c>
      <c r="AA345" s="56"/>
      <c r="AB345" s="57"/>
      <c r="AC345" s="399" t="s">
        <v>558</v>
      </c>
      <c r="AG345" s="64"/>
      <c r="AJ345" s="68" t="s">
        <v>115</v>
      </c>
      <c r="AK345" s="68">
        <v>720</v>
      </c>
      <c r="BB345" s="400" t="s">
        <v>1</v>
      </c>
      <c r="BM345" s="64">
        <f t="shared" si="59"/>
        <v>1548</v>
      </c>
      <c r="BN345" s="64">
        <f t="shared" si="60"/>
        <v>1548</v>
      </c>
      <c r="BO345" s="64">
        <f t="shared" si="61"/>
        <v>2.083333333333333</v>
      </c>
      <c r="BP345" s="64">
        <f t="shared" si="62"/>
        <v>2.083333333333333</v>
      </c>
    </row>
    <row r="346" spans="1:68" ht="27" hidden="1" customHeight="1" x14ac:dyDescent="0.25">
      <c r="A346" s="54" t="s">
        <v>559</v>
      </c>
      <c r="B346" s="54" t="s">
        <v>560</v>
      </c>
      <c r="C346" s="31">
        <v>4301011433</v>
      </c>
      <c r="D346" s="576">
        <v>4680115882638</v>
      </c>
      <c r="E346" s="577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1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81"/>
      <c r="R346" s="581"/>
      <c r="S346" s="581"/>
      <c r="T346" s="582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562</v>
      </c>
      <c r="B347" s="54" t="s">
        <v>563</v>
      </c>
      <c r="C347" s="31">
        <v>4301011952</v>
      </c>
      <c r="D347" s="576">
        <v>4680115884922</v>
      </c>
      <c r="E347" s="577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81"/>
      <c r="R347" s="581"/>
      <c r="S347" s="581"/>
      <c r="T347" s="582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6">
        <v>4680115884861</v>
      </c>
      <c r="E348" s="577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6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81"/>
      <c r="R348" s="581"/>
      <c r="S348" s="581"/>
      <c r="T348" s="582"/>
      <c r="U348" s="34"/>
      <c r="V348" s="34"/>
      <c r="W348" s="35" t="s">
        <v>70</v>
      </c>
      <c r="X348" s="567">
        <v>30</v>
      </c>
      <c r="Y348" s="568">
        <f t="shared" si="58"/>
        <v>30</v>
      </c>
      <c r="Z348" s="36">
        <f>IFERROR(IF(Y348=0,"",ROUNDUP(Y348/H348,0)*0.00902),"")</f>
        <v>5.4120000000000001E-2</v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31.26</v>
      </c>
      <c r="BN348" s="64">
        <f t="shared" si="60"/>
        <v>31.26</v>
      </c>
      <c r="BO348" s="64">
        <f t="shared" si="61"/>
        <v>4.5454545454545456E-2</v>
      </c>
      <c r="BP348" s="64">
        <f t="shared" si="62"/>
        <v>4.5454545454545456E-2</v>
      </c>
    </row>
    <row r="349" spans="1:68" x14ac:dyDescent="0.2">
      <c r="A349" s="591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2"/>
      <c r="P349" s="578" t="s">
        <v>72</v>
      </c>
      <c r="Q349" s="572"/>
      <c r="R349" s="572"/>
      <c r="S349" s="572"/>
      <c r="T349" s="572"/>
      <c r="U349" s="572"/>
      <c r="V349" s="573"/>
      <c r="W349" s="37" t="s">
        <v>73</v>
      </c>
      <c r="X349" s="569">
        <f>IFERROR(X342/H342,"0")+IFERROR(X343/H343,"0")+IFERROR(X344/H344,"0")+IFERROR(X345/H345,"0")+IFERROR(X346/H346,"0")+IFERROR(X347/H347,"0")+IFERROR(X348/H348,"0")</f>
        <v>276</v>
      </c>
      <c r="Y349" s="569">
        <f>IFERROR(Y342/H342,"0")+IFERROR(Y343/H343,"0")+IFERROR(Y344/H344,"0")+IFERROR(Y345/H345,"0")+IFERROR(Y346/H346,"0")+IFERROR(Y347/H347,"0")+IFERROR(Y348/H348,"0")</f>
        <v>277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5.9483699999999997</v>
      </c>
      <c r="AA349" s="570"/>
      <c r="AB349" s="570"/>
      <c r="AC349" s="570"/>
    </row>
    <row r="350" spans="1:68" x14ac:dyDescent="0.2">
      <c r="A350" s="575"/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92"/>
      <c r="P350" s="578" t="s">
        <v>72</v>
      </c>
      <c r="Q350" s="572"/>
      <c r="R350" s="572"/>
      <c r="S350" s="572"/>
      <c r="T350" s="572"/>
      <c r="U350" s="572"/>
      <c r="V350" s="573"/>
      <c r="W350" s="37" t="s">
        <v>70</v>
      </c>
      <c r="X350" s="569">
        <f>IFERROR(SUM(X342:X348),"0")</f>
        <v>4080</v>
      </c>
      <c r="Y350" s="569">
        <f>IFERROR(SUM(Y342:Y348),"0")</f>
        <v>4095</v>
      </c>
      <c r="Z350" s="37"/>
      <c r="AA350" s="570"/>
      <c r="AB350" s="570"/>
      <c r="AC350" s="570"/>
    </row>
    <row r="351" spans="1:68" ht="14.25" hidden="1" customHeight="1" x14ac:dyDescent="0.25">
      <c r="A351" s="574" t="s">
        <v>137</v>
      </c>
      <c r="B351" s="575"/>
      <c r="C351" s="575"/>
      <c r="D351" s="575"/>
      <c r="E351" s="575"/>
      <c r="F351" s="575"/>
      <c r="G351" s="575"/>
      <c r="H351" s="575"/>
      <c r="I351" s="575"/>
      <c r="J351" s="575"/>
      <c r="K351" s="575"/>
      <c r="L351" s="575"/>
      <c r="M351" s="575"/>
      <c r="N351" s="575"/>
      <c r="O351" s="575"/>
      <c r="P351" s="575"/>
      <c r="Q351" s="575"/>
      <c r="R351" s="575"/>
      <c r="S351" s="575"/>
      <c r="T351" s="575"/>
      <c r="U351" s="575"/>
      <c r="V351" s="575"/>
      <c r="W351" s="575"/>
      <c r="X351" s="575"/>
      <c r="Y351" s="575"/>
      <c r="Z351" s="575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6">
        <v>4607091383980</v>
      </c>
      <c r="E352" s="577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114</v>
      </c>
      <c r="M352" s="33" t="s">
        <v>107</v>
      </c>
      <c r="N352" s="33"/>
      <c r="O352" s="32">
        <v>50</v>
      </c>
      <c r="P352" s="8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81"/>
      <c r="R352" s="581"/>
      <c r="S352" s="581"/>
      <c r="T352" s="582"/>
      <c r="U352" s="34"/>
      <c r="V352" s="34"/>
      <c r="W352" s="35" t="s">
        <v>70</v>
      </c>
      <c r="X352" s="567">
        <v>1000</v>
      </c>
      <c r="Y352" s="568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7" t="s">
        <v>568</v>
      </c>
      <c r="AG352" s="64"/>
      <c r="AJ352" s="68" t="s">
        <v>115</v>
      </c>
      <c r="AK352" s="68">
        <v>720</v>
      </c>
      <c r="BB352" s="408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hidden="1" customHeight="1" x14ac:dyDescent="0.25">
      <c r="A353" s="54" t="s">
        <v>569</v>
      </c>
      <c r="B353" s="54" t="s">
        <v>570</v>
      </c>
      <c r="C353" s="31">
        <v>4301020179</v>
      </c>
      <c r="D353" s="576">
        <v>4607091384178</v>
      </c>
      <c r="E353" s="577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81"/>
      <c r="R353" s="581"/>
      <c r="S353" s="581"/>
      <c r="T353" s="582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1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2"/>
      <c r="P354" s="578" t="s">
        <v>72</v>
      </c>
      <c r="Q354" s="572"/>
      <c r="R354" s="572"/>
      <c r="S354" s="572"/>
      <c r="T354" s="572"/>
      <c r="U354" s="572"/>
      <c r="V354" s="573"/>
      <c r="W354" s="37" t="s">
        <v>73</v>
      </c>
      <c r="X354" s="569">
        <f>IFERROR(X352/H352,"0")+IFERROR(X353/H353,"0")</f>
        <v>66.666666666666671</v>
      </c>
      <c r="Y354" s="569">
        <f>IFERROR(Y352/H352,"0")+IFERROR(Y353/H353,"0")</f>
        <v>67</v>
      </c>
      <c r="Z354" s="569">
        <f>IFERROR(IF(Z352="",0,Z352),"0")+IFERROR(IF(Z353="",0,Z353),"0")</f>
        <v>1.4572499999999999</v>
      </c>
      <c r="AA354" s="570"/>
      <c r="AB354" s="570"/>
      <c r="AC354" s="570"/>
    </row>
    <row r="355" spans="1:68" x14ac:dyDescent="0.2">
      <c r="A355" s="575"/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92"/>
      <c r="P355" s="578" t="s">
        <v>72</v>
      </c>
      <c r="Q355" s="572"/>
      <c r="R355" s="572"/>
      <c r="S355" s="572"/>
      <c r="T355" s="572"/>
      <c r="U355" s="572"/>
      <c r="V355" s="573"/>
      <c r="W355" s="37" t="s">
        <v>70</v>
      </c>
      <c r="X355" s="569">
        <f>IFERROR(SUM(X352:X353),"0")</f>
        <v>1000</v>
      </c>
      <c r="Y355" s="569">
        <f>IFERROR(SUM(Y352:Y353),"0")</f>
        <v>1005</v>
      </c>
      <c r="Z355" s="37"/>
      <c r="AA355" s="570"/>
      <c r="AB355" s="570"/>
      <c r="AC355" s="570"/>
    </row>
    <row r="356" spans="1:68" ht="14.25" hidden="1" customHeight="1" x14ac:dyDescent="0.25">
      <c r="A356" s="574" t="s">
        <v>74</v>
      </c>
      <c r="B356" s="575"/>
      <c r="C356" s="575"/>
      <c r="D356" s="575"/>
      <c r="E356" s="575"/>
      <c r="F356" s="575"/>
      <c r="G356" s="575"/>
      <c r="H356" s="575"/>
      <c r="I356" s="575"/>
      <c r="J356" s="575"/>
      <c r="K356" s="575"/>
      <c r="L356" s="575"/>
      <c r="M356" s="575"/>
      <c r="N356" s="575"/>
      <c r="O356" s="575"/>
      <c r="P356" s="575"/>
      <c r="Q356" s="575"/>
      <c r="R356" s="575"/>
      <c r="S356" s="575"/>
      <c r="T356" s="575"/>
      <c r="U356" s="575"/>
      <c r="V356" s="575"/>
      <c r="W356" s="575"/>
      <c r="X356" s="575"/>
      <c r="Y356" s="575"/>
      <c r="Z356" s="575"/>
      <c r="AA356" s="563"/>
      <c r="AB356" s="563"/>
      <c r="AC356" s="563"/>
    </row>
    <row r="357" spans="1:68" ht="27" hidden="1" customHeight="1" x14ac:dyDescent="0.25">
      <c r="A357" s="54" t="s">
        <v>571</v>
      </c>
      <c r="B357" s="54" t="s">
        <v>572</v>
      </c>
      <c r="C357" s="31">
        <v>4301051903</v>
      </c>
      <c r="D357" s="576">
        <v>4607091383928</v>
      </c>
      <c r="E357" s="577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6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81"/>
      <c r="R357" s="581"/>
      <c r="S357" s="581"/>
      <c r="T357" s="582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574</v>
      </c>
      <c r="B358" s="54" t="s">
        <v>575</v>
      </c>
      <c r="C358" s="31">
        <v>4301051897</v>
      </c>
      <c r="D358" s="576">
        <v>4607091384260</v>
      </c>
      <c r="E358" s="577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8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81"/>
      <c r="R358" s="581"/>
      <c r="S358" s="581"/>
      <c r="T358" s="582"/>
      <c r="U358" s="34"/>
      <c r="V358" s="34"/>
      <c r="W358" s="35" t="s">
        <v>70</v>
      </c>
      <c r="X358" s="567">
        <v>60</v>
      </c>
      <c r="Y358" s="568">
        <f>IFERROR(IF(X358="",0,CEILING((X358/$H358),1)*$H358),"")</f>
        <v>63</v>
      </c>
      <c r="Z358" s="36">
        <f>IFERROR(IF(Y358=0,"",ROUNDUP(Y358/H358,0)*0.01898),"")</f>
        <v>0.13286000000000001</v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63.46</v>
      </c>
      <c r="BN358" s="64">
        <f>IFERROR(Y358*I358/H358,"0")</f>
        <v>66.632999999999996</v>
      </c>
      <c r="BO358" s="64">
        <f>IFERROR(1/J358*(X358/H358),"0")</f>
        <v>0.10416666666666667</v>
      </c>
      <c r="BP358" s="64">
        <f>IFERROR(1/J358*(Y358/H358),"0")</f>
        <v>0.109375</v>
      </c>
    </row>
    <row r="359" spans="1:68" x14ac:dyDescent="0.2">
      <c r="A359" s="591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2"/>
      <c r="P359" s="578" t="s">
        <v>72</v>
      </c>
      <c r="Q359" s="572"/>
      <c r="R359" s="572"/>
      <c r="S359" s="572"/>
      <c r="T359" s="572"/>
      <c r="U359" s="572"/>
      <c r="V359" s="573"/>
      <c r="W359" s="37" t="s">
        <v>73</v>
      </c>
      <c r="X359" s="569">
        <f>IFERROR(X357/H357,"0")+IFERROR(X358/H358,"0")</f>
        <v>6.666666666666667</v>
      </c>
      <c r="Y359" s="569">
        <f>IFERROR(Y357/H357,"0")+IFERROR(Y358/H358,"0")</f>
        <v>7</v>
      </c>
      <c r="Z359" s="569">
        <f>IFERROR(IF(Z357="",0,Z357),"0")+IFERROR(IF(Z358="",0,Z358),"0")</f>
        <v>0.13286000000000001</v>
      </c>
      <c r="AA359" s="570"/>
      <c r="AB359" s="570"/>
      <c r="AC359" s="570"/>
    </row>
    <row r="360" spans="1:68" x14ac:dyDescent="0.2">
      <c r="A360" s="575"/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92"/>
      <c r="P360" s="578" t="s">
        <v>72</v>
      </c>
      <c r="Q360" s="572"/>
      <c r="R360" s="572"/>
      <c r="S360" s="572"/>
      <c r="T360" s="572"/>
      <c r="U360" s="572"/>
      <c r="V360" s="573"/>
      <c r="W360" s="37" t="s">
        <v>70</v>
      </c>
      <c r="X360" s="569">
        <f>IFERROR(SUM(X357:X358),"0")</f>
        <v>60</v>
      </c>
      <c r="Y360" s="569">
        <f>IFERROR(SUM(Y357:Y358),"0")</f>
        <v>63</v>
      </c>
      <c r="Z360" s="37"/>
      <c r="AA360" s="570"/>
      <c r="AB360" s="570"/>
      <c r="AC360" s="570"/>
    </row>
    <row r="361" spans="1:68" ht="14.25" hidden="1" customHeight="1" x14ac:dyDescent="0.25">
      <c r="A361" s="574" t="s">
        <v>172</v>
      </c>
      <c r="B361" s="575"/>
      <c r="C361" s="575"/>
      <c r="D361" s="575"/>
      <c r="E361" s="575"/>
      <c r="F361" s="575"/>
      <c r="G361" s="575"/>
      <c r="H361" s="575"/>
      <c r="I361" s="575"/>
      <c r="J361" s="575"/>
      <c r="K361" s="575"/>
      <c r="L361" s="575"/>
      <c r="M361" s="575"/>
      <c r="N361" s="575"/>
      <c r="O361" s="575"/>
      <c r="P361" s="575"/>
      <c r="Q361" s="575"/>
      <c r="R361" s="575"/>
      <c r="S361" s="575"/>
      <c r="T361" s="575"/>
      <c r="U361" s="575"/>
      <c r="V361" s="575"/>
      <c r="W361" s="575"/>
      <c r="X361" s="575"/>
      <c r="Y361" s="575"/>
      <c r="Z361" s="575"/>
      <c r="AA361" s="563"/>
      <c r="AB361" s="563"/>
      <c r="AC361" s="563"/>
    </row>
    <row r="362" spans="1:68" ht="27" hidden="1" customHeight="1" x14ac:dyDescent="0.25">
      <c r="A362" s="54" t="s">
        <v>577</v>
      </c>
      <c r="B362" s="54" t="s">
        <v>578</v>
      </c>
      <c r="C362" s="31">
        <v>4301060439</v>
      </c>
      <c r="D362" s="576">
        <v>4607091384673</v>
      </c>
      <c r="E362" s="577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6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81"/>
      <c r="R362" s="581"/>
      <c r="S362" s="581"/>
      <c r="T362" s="582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91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2"/>
      <c r="P363" s="578" t="s">
        <v>72</v>
      </c>
      <c r="Q363" s="572"/>
      <c r="R363" s="572"/>
      <c r="S363" s="572"/>
      <c r="T363" s="572"/>
      <c r="U363" s="572"/>
      <c r="V363" s="573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hidden="1" x14ac:dyDescent="0.2">
      <c r="A364" s="575"/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92"/>
      <c r="P364" s="578" t="s">
        <v>72</v>
      </c>
      <c r="Q364" s="572"/>
      <c r="R364" s="572"/>
      <c r="S364" s="572"/>
      <c r="T364" s="572"/>
      <c r="U364" s="572"/>
      <c r="V364" s="573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hidden="1" customHeight="1" x14ac:dyDescent="0.25">
      <c r="A365" s="583" t="s">
        <v>580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62"/>
      <c r="AB365" s="562"/>
      <c r="AC365" s="562"/>
    </row>
    <row r="366" spans="1:68" ht="14.25" hidden="1" customHeight="1" x14ac:dyDescent="0.25">
      <c r="A366" s="574" t="s">
        <v>103</v>
      </c>
      <c r="B366" s="575"/>
      <c r="C366" s="575"/>
      <c r="D366" s="575"/>
      <c r="E366" s="575"/>
      <c r="F366" s="575"/>
      <c r="G366" s="575"/>
      <c r="H366" s="575"/>
      <c r="I366" s="575"/>
      <c r="J366" s="575"/>
      <c r="K366" s="575"/>
      <c r="L366" s="575"/>
      <c r="M366" s="575"/>
      <c r="N366" s="575"/>
      <c r="O366" s="575"/>
      <c r="P366" s="575"/>
      <c r="Q366" s="575"/>
      <c r="R366" s="575"/>
      <c r="S366" s="575"/>
      <c r="T366" s="575"/>
      <c r="U366" s="575"/>
      <c r="V366" s="575"/>
      <c r="W366" s="575"/>
      <c r="X366" s="575"/>
      <c r="Y366" s="575"/>
      <c r="Z366" s="575"/>
      <c r="AA366" s="563"/>
      <c r="AB366" s="563"/>
      <c r="AC366" s="563"/>
    </row>
    <row r="367" spans="1:68" ht="37.5" hidden="1" customHeight="1" x14ac:dyDescent="0.25">
      <c r="A367" s="54" t="s">
        <v>581</v>
      </c>
      <c r="B367" s="54" t="s">
        <v>582</v>
      </c>
      <c r="C367" s="31">
        <v>4301011873</v>
      </c>
      <c r="D367" s="576">
        <v>4680115881907</v>
      </c>
      <c r="E367" s="577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63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81"/>
      <c r="R367" s="581"/>
      <c r="S367" s="581"/>
      <c r="T367" s="582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584</v>
      </c>
      <c r="B368" s="54" t="s">
        <v>585</v>
      </c>
      <c r="C368" s="31">
        <v>4301011874</v>
      </c>
      <c r="D368" s="576">
        <v>4680115884892</v>
      </c>
      <c r="E368" s="577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5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81"/>
      <c r="R368" s="581"/>
      <c r="S368" s="581"/>
      <c r="T368" s="582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6">
        <v>4680115884885</v>
      </c>
      <c r="E369" s="577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81"/>
      <c r="R369" s="581"/>
      <c r="S369" s="581"/>
      <c r="T369" s="582"/>
      <c r="U369" s="34"/>
      <c r="V369" s="34"/>
      <c r="W369" s="35" t="s">
        <v>70</v>
      </c>
      <c r="X369" s="567">
        <v>60</v>
      </c>
      <c r="Y369" s="568">
        <f>IFERROR(IF(X369="",0,CEILING((X369/$H369),1)*$H369),"")</f>
        <v>60</v>
      </c>
      <c r="Z369" s="36">
        <f>IFERROR(IF(Y369=0,"",ROUNDUP(Y369/H369,0)*0.01898),"")</f>
        <v>9.4899999999999998E-2</v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62.175000000000004</v>
      </c>
      <c r="BN369" s="64">
        <f>IFERROR(Y369*I369/H369,"0")</f>
        <v>62.175000000000004</v>
      </c>
      <c r="BO369" s="64">
        <f>IFERROR(1/J369*(X369/H369),"0")</f>
        <v>7.8125E-2</v>
      </c>
      <c r="BP369" s="64">
        <f>IFERROR(1/J369*(Y369/H369),"0")</f>
        <v>7.8125E-2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4301011871</v>
      </c>
      <c r="D370" s="576">
        <v>4680115884908</v>
      </c>
      <c r="E370" s="577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6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81"/>
      <c r="R370" s="581"/>
      <c r="S370" s="581"/>
      <c r="T370" s="582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1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2"/>
      <c r="P371" s="578" t="s">
        <v>72</v>
      </c>
      <c r="Q371" s="572"/>
      <c r="R371" s="572"/>
      <c r="S371" s="572"/>
      <c r="T371" s="572"/>
      <c r="U371" s="572"/>
      <c r="V371" s="573"/>
      <c r="W371" s="37" t="s">
        <v>73</v>
      </c>
      <c r="X371" s="569">
        <f>IFERROR(X367/H367,"0")+IFERROR(X368/H368,"0")+IFERROR(X369/H369,"0")+IFERROR(X370/H370,"0")</f>
        <v>5</v>
      </c>
      <c r="Y371" s="569">
        <f>IFERROR(Y367/H367,"0")+IFERROR(Y368/H368,"0")+IFERROR(Y369/H369,"0")+IFERROR(Y370/H370,"0")</f>
        <v>5</v>
      </c>
      <c r="Z371" s="569">
        <f>IFERROR(IF(Z367="",0,Z367),"0")+IFERROR(IF(Z368="",0,Z368),"0")+IFERROR(IF(Z369="",0,Z369),"0")+IFERROR(IF(Z370="",0,Z370),"0")</f>
        <v>9.4899999999999998E-2</v>
      </c>
      <c r="AA371" s="570"/>
      <c r="AB371" s="570"/>
      <c r="AC371" s="570"/>
    </row>
    <row r="372" spans="1:68" x14ac:dyDescent="0.2">
      <c r="A372" s="575"/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92"/>
      <c r="P372" s="578" t="s">
        <v>72</v>
      </c>
      <c r="Q372" s="572"/>
      <c r="R372" s="572"/>
      <c r="S372" s="572"/>
      <c r="T372" s="572"/>
      <c r="U372" s="572"/>
      <c r="V372" s="573"/>
      <c r="W372" s="37" t="s">
        <v>70</v>
      </c>
      <c r="X372" s="569">
        <f>IFERROR(SUM(X367:X370),"0")</f>
        <v>60</v>
      </c>
      <c r="Y372" s="569">
        <f>IFERROR(SUM(Y367:Y370),"0")</f>
        <v>60</v>
      </c>
      <c r="Z372" s="37"/>
      <c r="AA372" s="570"/>
      <c r="AB372" s="570"/>
      <c r="AC372" s="570"/>
    </row>
    <row r="373" spans="1:68" ht="14.25" hidden="1" customHeight="1" x14ac:dyDescent="0.25">
      <c r="A373" s="574" t="s">
        <v>64</v>
      </c>
      <c r="B373" s="575"/>
      <c r="C373" s="575"/>
      <c r="D373" s="575"/>
      <c r="E373" s="575"/>
      <c r="F373" s="575"/>
      <c r="G373" s="575"/>
      <c r="H373" s="575"/>
      <c r="I373" s="575"/>
      <c r="J373" s="575"/>
      <c r="K373" s="575"/>
      <c r="L373" s="575"/>
      <c r="M373" s="575"/>
      <c r="N373" s="575"/>
      <c r="O373" s="575"/>
      <c r="P373" s="575"/>
      <c r="Q373" s="575"/>
      <c r="R373" s="575"/>
      <c r="S373" s="575"/>
      <c r="T373" s="575"/>
      <c r="U373" s="575"/>
      <c r="V373" s="575"/>
      <c r="W373" s="575"/>
      <c r="X373" s="575"/>
      <c r="Y373" s="575"/>
      <c r="Z373" s="575"/>
      <c r="AA373" s="563"/>
      <c r="AB373" s="563"/>
      <c r="AC373" s="563"/>
    </row>
    <row r="374" spans="1:68" ht="27" hidden="1" customHeight="1" x14ac:dyDescent="0.25">
      <c r="A374" s="54" t="s">
        <v>591</v>
      </c>
      <c r="B374" s="54" t="s">
        <v>592</v>
      </c>
      <c r="C374" s="31">
        <v>4301031303</v>
      </c>
      <c r="D374" s="576">
        <v>4607091384802</v>
      </c>
      <c r="E374" s="577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81"/>
      <c r="R374" s="581"/>
      <c r="S374" s="581"/>
      <c r="T374" s="582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91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2"/>
      <c r="P375" s="578" t="s">
        <v>72</v>
      </c>
      <c r="Q375" s="572"/>
      <c r="R375" s="572"/>
      <c r="S375" s="572"/>
      <c r="T375" s="572"/>
      <c r="U375" s="572"/>
      <c r="V375" s="573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75"/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92"/>
      <c r="P376" s="578" t="s">
        <v>72</v>
      </c>
      <c r="Q376" s="572"/>
      <c r="R376" s="572"/>
      <c r="S376" s="572"/>
      <c r="T376" s="572"/>
      <c r="U376" s="572"/>
      <c r="V376" s="573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4" t="s">
        <v>74</v>
      </c>
      <c r="B377" s="575"/>
      <c r="C377" s="575"/>
      <c r="D377" s="575"/>
      <c r="E377" s="575"/>
      <c r="F377" s="575"/>
      <c r="G377" s="575"/>
      <c r="H377" s="575"/>
      <c r="I377" s="575"/>
      <c r="J377" s="575"/>
      <c r="K377" s="575"/>
      <c r="L377" s="575"/>
      <c r="M377" s="575"/>
      <c r="N377" s="575"/>
      <c r="O377" s="575"/>
      <c r="P377" s="575"/>
      <c r="Q377" s="575"/>
      <c r="R377" s="575"/>
      <c r="S377" s="575"/>
      <c r="T377" s="575"/>
      <c r="U377" s="575"/>
      <c r="V377" s="575"/>
      <c r="W377" s="575"/>
      <c r="X377" s="575"/>
      <c r="Y377" s="575"/>
      <c r="Z377" s="575"/>
      <c r="AA377" s="563"/>
      <c r="AB377" s="563"/>
      <c r="AC377" s="563"/>
    </row>
    <row r="378" spans="1:68" ht="27" hidden="1" customHeight="1" x14ac:dyDescent="0.25">
      <c r="A378" s="54" t="s">
        <v>594</v>
      </c>
      <c r="B378" s="54" t="s">
        <v>595</v>
      </c>
      <c r="C378" s="31">
        <v>4301051899</v>
      </c>
      <c r="D378" s="576">
        <v>4607091384246</v>
      </c>
      <c r="E378" s="577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81"/>
      <c r="R378" s="581"/>
      <c r="S378" s="581"/>
      <c r="T378" s="582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597</v>
      </c>
      <c r="B379" s="54" t="s">
        <v>598</v>
      </c>
      <c r="C379" s="31">
        <v>4301051660</v>
      </c>
      <c r="D379" s="576">
        <v>4607091384253</v>
      </c>
      <c r="E379" s="577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8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81"/>
      <c r="R379" s="581"/>
      <c r="S379" s="581"/>
      <c r="T379" s="582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91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2"/>
      <c r="P380" s="578" t="s">
        <v>72</v>
      </c>
      <c r="Q380" s="572"/>
      <c r="R380" s="572"/>
      <c r="S380" s="572"/>
      <c r="T380" s="572"/>
      <c r="U380" s="572"/>
      <c r="V380" s="573"/>
      <c r="W380" s="37" t="s">
        <v>73</v>
      </c>
      <c r="X380" s="569">
        <f>IFERROR(X378/H378,"0")+IFERROR(X379/H379,"0")</f>
        <v>0</v>
      </c>
      <c r="Y380" s="569">
        <f>IFERROR(Y378/H378,"0")+IFERROR(Y379/H379,"0")</f>
        <v>0</v>
      </c>
      <c r="Z380" s="569">
        <f>IFERROR(IF(Z378="",0,Z378),"0")+IFERROR(IF(Z379="",0,Z379),"0")</f>
        <v>0</v>
      </c>
      <c r="AA380" s="570"/>
      <c r="AB380" s="570"/>
      <c r="AC380" s="570"/>
    </row>
    <row r="381" spans="1:68" hidden="1" x14ac:dyDescent="0.2">
      <c r="A381" s="575"/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92"/>
      <c r="P381" s="578" t="s">
        <v>72</v>
      </c>
      <c r="Q381" s="572"/>
      <c r="R381" s="572"/>
      <c r="S381" s="572"/>
      <c r="T381" s="572"/>
      <c r="U381" s="572"/>
      <c r="V381" s="573"/>
      <c r="W381" s="37" t="s">
        <v>70</v>
      </c>
      <c r="X381" s="569">
        <f>IFERROR(SUM(X378:X379),"0")</f>
        <v>0</v>
      </c>
      <c r="Y381" s="569">
        <f>IFERROR(SUM(Y378:Y379),"0")</f>
        <v>0</v>
      </c>
      <c r="Z381" s="37"/>
      <c r="AA381" s="570"/>
      <c r="AB381" s="570"/>
      <c r="AC381" s="570"/>
    </row>
    <row r="382" spans="1:68" ht="14.25" hidden="1" customHeight="1" x14ac:dyDescent="0.25">
      <c r="A382" s="574" t="s">
        <v>172</v>
      </c>
      <c r="B382" s="575"/>
      <c r="C382" s="575"/>
      <c r="D382" s="575"/>
      <c r="E382" s="575"/>
      <c r="F382" s="575"/>
      <c r="G382" s="575"/>
      <c r="H382" s="575"/>
      <c r="I382" s="575"/>
      <c r="J382" s="575"/>
      <c r="K382" s="575"/>
      <c r="L382" s="575"/>
      <c r="M382" s="575"/>
      <c r="N382" s="575"/>
      <c r="O382" s="575"/>
      <c r="P382" s="575"/>
      <c r="Q382" s="575"/>
      <c r="R382" s="575"/>
      <c r="S382" s="575"/>
      <c r="T382" s="575"/>
      <c r="U382" s="575"/>
      <c r="V382" s="575"/>
      <c r="W382" s="575"/>
      <c r="X382" s="575"/>
      <c r="Y382" s="575"/>
      <c r="Z382" s="575"/>
      <c r="AA382" s="563"/>
      <c r="AB382" s="563"/>
      <c r="AC382" s="563"/>
    </row>
    <row r="383" spans="1:68" ht="27" hidden="1" customHeight="1" x14ac:dyDescent="0.25">
      <c r="A383" s="54" t="s">
        <v>599</v>
      </c>
      <c r="B383" s="54" t="s">
        <v>600</v>
      </c>
      <c r="C383" s="31">
        <v>4301060441</v>
      </c>
      <c r="D383" s="576">
        <v>4607091389357</v>
      </c>
      <c r="E383" s="577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81"/>
      <c r="R383" s="581"/>
      <c r="S383" s="581"/>
      <c r="T383" s="582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91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2"/>
      <c r="P384" s="578" t="s">
        <v>72</v>
      </c>
      <c r="Q384" s="572"/>
      <c r="R384" s="572"/>
      <c r="S384" s="572"/>
      <c r="T384" s="572"/>
      <c r="U384" s="572"/>
      <c r="V384" s="573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75"/>
      <c r="B385" s="575"/>
      <c r="C385" s="575"/>
      <c r="D385" s="575"/>
      <c r="E385" s="575"/>
      <c r="F385" s="575"/>
      <c r="G385" s="575"/>
      <c r="H385" s="575"/>
      <c r="I385" s="575"/>
      <c r="J385" s="575"/>
      <c r="K385" s="575"/>
      <c r="L385" s="575"/>
      <c r="M385" s="575"/>
      <c r="N385" s="575"/>
      <c r="O385" s="592"/>
      <c r="P385" s="578" t="s">
        <v>72</v>
      </c>
      <c r="Q385" s="572"/>
      <c r="R385" s="572"/>
      <c r="S385" s="572"/>
      <c r="T385" s="572"/>
      <c r="U385" s="572"/>
      <c r="V385" s="573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596" t="s">
        <v>602</v>
      </c>
      <c r="B386" s="597"/>
      <c r="C386" s="597"/>
      <c r="D386" s="597"/>
      <c r="E386" s="597"/>
      <c r="F386" s="597"/>
      <c r="G386" s="597"/>
      <c r="H386" s="597"/>
      <c r="I386" s="597"/>
      <c r="J386" s="597"/>
      <c r="K386" s="597"/>
      <c r="L386" s="597"/>
      <c r="M386" s="597"/>
      <c r="N386" s="597"/>
      <c r="O386" s="597"/>
      <c r="P386" s="597"/>
      <c r="Q386" s="597"/>
      <c r="R386" s="597"/>
      <c r="S386" s="597"/>
      <c r="T386" s="597"/>
      <c r="U386" s="597"/>
      <c r="V386" s="597"/>
      <c r="W386" s="597"/>
      <c r="X386" s="597"/>
      <c r="Y386" s="597"/>
      <c r="Z386" s="597"/>
      <c r="AA386" s="48"/>
      <c r="AB386" s="48"/>
      <c r="AC386" s="48"/>
    </row>
    <row r="387" spans="1:68" ht="16.5" hidden="1" customHeight="1" x14ac:dyDescent="0.25">
      <c r="A387" s="583" t="s">
        <v>603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62"/>
      <c r="AB387" s="562"/>
      <c r="AC387" s="562"/>
    </row>
    <row r="388" spans="1:68" ht="14.25" hidden="1" customHeight="1" x14ac:dyDescent="0.25">
      <c r="A388" s="574" t="s">
        <v>64</v>
      </c>
      <c r="B388" s="575"/>
      <c r="C388" s="575"/>
      <c r="D388" s="575"/>
      <c r="E388" s="575"/>
      <c r="F388" s="575"/>
      <c r="G388" s="575"/>
      <c r="H388" s="575"/>
      <c r="I388" s="575"/>
      <c r="J388" s="575"/>
      <c r="K388" s="575"/>
      <c r="L388" s="575"/>
      <c r="M388" s="575"/>
      <c r="N388" s="575"/>
      <c r="O388" s="575"/>
      <c r="P388" s="575"/>
      <c r="Q388" s="575"/>
      <c r="R388" s="575"/>
      <c r="S388" s="575"/>
      <c r="T388" s="575"/>
      <c r="U388" s="575"/>
      <c r="V388" s="575"/>
      <c r="W388" s="575"/>
      <c r="X388" s="575"/>
      <c r="Y388" s="575"/>
      <c r="Z388" s="575"/>
      <c r="AA388" s="563"/>
      <c r="AB388" s="563"/>
      <c r="AC388" s="563"/>
    </row>
    <row r="389" spans="1:68" ht="27" hidden="1" customHeight="1" x14ac:dyDescent="0.25">
      <c r="A389" s="54" t="s">
        <v>604</v>
      </c>
      <c r="B389" s="54" t="s">
        <v>605</v>
      </c>
      <c r="C389" s="31">
        <v>4301031405</v>
      </c>
      <c r="D389" s="576">
        <v>4680115886100</v>
      </c>
      <c r="E389" s="577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9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81"/>
      <c r="R389" s="581"/>
      <c r="S389" s="581"/>
      <c r="T389" s="582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607</v>
      </c>
      <c r="B390" s="54" t="s">
        <v>608</v>
      </c>
      <c r="C390" s="31">
        <v>4301031382</v>
      </c>
      <c r="D390" s="576">
        <v>4680115886117</v>
      </c>
      <c r="E390" s="577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1"/>
      <c r="R390" s="581"/>
      <c r="S390" s="581"/>
      <c r="T390" s="582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607</v>
      </c>
      <c r="B391" s="54" t="s">
        <v>610</v>
      </c>
      <c r="C391" s="31">
        <v>4301031406</v>
      </c>
      <c r="D391" s="576">
        <v>4680115886117</v>
      </c>
      <c r="E391" s="577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9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81"/>
      <c r="R391" s="581"/>
      <c r="S391" s="581"/>
      <c r="T391" s="582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611</v>
      </c>
      <c r="B392" s="54" t="s">
        <v>612</v>
      </c>
      <c r="C392" s="31">
        <v>4301031402</v>
      </c>
      <c r="D392" s="576">
        <v>4680115886124</v>
      </c>
      <c r="E392" s="577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8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81"/>
      <c r="R392" s="581"/>
      <c r="S392" s="581"/>
      <c r="T392" s="582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614</v>
      </c>
      <c r="B393" s="54" t="s">
        <v>615</v>
      </c>
      <c r="C393" s="31">
        <v>4301031366</v>
      </c>
      <c r="D393" s="576">
        <v>4680115883147</v>
      </c>
      <c r="E393" s="577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81"/>
      <c r="R393" s="581"/>
      <c r="S393" s="581"/>
      <c r="T393" s="582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6">
        <v>4607091384338</v>
      </c>
      <c r="E394" s="577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81"/>
      <c r="R394" s="581"/>
      <c r="S394" s="581"/>
      <c r="T394" s="582"/>
      <c r="U394" s="34"/>
      <c r="V394" s="34"/>
      <c r="W394" s="35" t="s">
        <v>70</v>
      </c>
      <c r="X394" s="567">
        <v>52.5</v>
      </c>
      <c r="Y394" s="568">
        <f t="shared" si="63"/>
        <v>52.5</v>
      </c>
      <c r="Z394" s="36">
        <f t="shared" si="68"/>
        <v>0.1255</v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55.75</v>
      </c>
      <c r="BN394" s="64">
        <f t="shared" si="65"/>
        <v>55.75</v>
      </c>
      <c r="BO394" s="64">
        <f t="shared" si="66"/>
        <v>0.10683760683760685</v>
      </c>
      <c r="BP394" s="64">
        <f t="shared" si="67"/>
        <v>0.10683760683760685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4301031361</v>
      </c>
      <c r="D395" s="576">
        <v>4607091389524</v>
      </c>
      <c r="E395" s="577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81"/>
      <c r="R395" s="581"/>
      <c r="S395" s="581"/>
      <c r="T395" s="582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621</v>
      </c>
      <c r="B396" s="54" t="s">
        <v>622</v>
      </c>
      <c r="C396" s="31">
        <v>4301031364</v>
      </c>
      <c r="D396" s="576">
        <v>4680115883161</v>
      </c>
      <c r="E396" s="577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81"/>
      <c r="R396" s="581"/>
      <c r="S396" s="581"/>
      <c r="T396" s="582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6">
        <v>4607091389531</v>
      </c>
      <c r="E397" s="577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8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81"/>
      <c r="R397" s="581"/>
      <c r="S397" s="581"/>
      <c r="T397" s="582"/>
      <c r="U397" s="34"/>
      <c r="V397" s="34"/>
      <c r="W397" s="35" t="s">
        <v>70</v>
      </c>
      <c r="X397" s="567">
        <v>70</v>
      </c>
      <c r="Y397" s="568">
        <f t="shared" si="63"/>
        <v>71.400000000000006</v>
      </c>
      <c r="Z397" s="36">
        <f t="shared" si="68"/>
        <v>0.17068</v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74.333333333333329</v>
      </c>
      <c r="BN397" s="64">
        <f t="shared" si="65"/>
        <v>75.820000000000007</v>
      </c>
      <c r="BO397" s="64">
        <f t="shared" si="66"/>
        <v>0.14245014245014245</v>
      </c>
      <c r="BP397" s="64">
        <f t="shared" si="67"/>
        <v>0.14529914529914531</v>
      </c>
    </row>
    <row r="398" spans="1:68" ht="37.5" hidden="1" customHeight="1" x14ac:dyDescent="0.25">
      <c r="A398" s="54" t="s">
        <v>627</v>
      </c>
      <c r="B398" s="54" t="s">
        <v>628</v>
      </c>
      <c r="C398" s="31">
        <v>4301031360</v>
      </c>
      <c r="D398" s="576">
        <v>4607091384345</v>
      </c>
      <c r="E398" s="577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81"/>
      <c r="R398" s="581"/>
      <c r="S398" s="581"/>
      <c r="T398" s="582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1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2"/>
      <c r="P399" s="578" t="s">
        <v>72</v>
      </c>
      <c r="Q399" s="572"/>
      <c r="R399" s="572"/>
      <c r="S399" s="572"/>
      <c r="T399" s="572"/>
      <c r="U399" s="572"/>
      <c r="V399" s="573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58.333333333333329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59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0.29618</v>
      </c>
      <c r="AA399" s="570"/>
      <c r="AB399" s="570"/>
      <c r="AC399" s="570"/>
    </row>
    <row r="400" spans="1:68" x14ac:dyDescent="0.2">
      <c r="A400" s="575"/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92"/>
      <c r="P400" s="578" t="s">
        <v>72</v>
      </c>
      <c r="Q400" s="572"/>
      <c r="R400" s="572"/>
      <c r="S400" s="572"/>
      <c r="T400" s="572"/>
      <c r="U400" s="572"/>
      <c r="V400" s="573"/>
      <c r="W400" s="37" t="s">
        <v>70</v>
      </c>
      <c r="X400" s="569">
        <f>IFERROR(SUM(X389:X398),"0")</f>
        <v>122.5</v>
      </c>
      <c r="Y400" s="569">
        <f>IFERROR(SUM(Y389:Y398),"0")</f>
        <v>123.9</v>
      </c>
      <c r="Z400" s="37"/>
      <c r="AA400" s="570"/>
      <c r="AB400" s="570"/>
      <c r="AC400" s="570"/>
    </row>
    <row r="401" spans="1:68" ht="14.25" hidden="1" customHeight="1" x14ac:dyDescent="0.25">
      <c r="A401" s="574" t="s">
        <v>74</v>
      </c>
      <c r="B401" s="575"/>
      <c r="C401" s="575"/>
      <c r="D401" s="575"/>
      <c r="E401" s="575"/>
      <c r="F401" s="575"/>
      <c r="G401" s="575"/>
      <c r="H401" s="575"/>
      <c r="I401" s="575"/>
      <c r="J401" s="575"/>
      <c r="K401" s="575"/>
      <c r="L401" s="575"/>
      <c r="M401" s="575"/>
      <c r="N401" s="575"/>
      <c r="O401" s="575"/>
      <c r="P401" s="575"/>
      <c r="Q401" s="575"/>
      <c r="R401" s="575"/>
      <c r="S401" s="575"/>
      <c r="T401" s="575"/>
      <c r="U401" s="575"/>
      <c r="V401" s="575"/>
      <c r="W401" s="575"/>
      <c r="X401" s="575"/>
      <c r="Y401" s="575"/>
      <c r="Z401" s="575"/>
      <c r="AA401" s="563"/>
      <c r="AB401" s="563"/>
      <c r="AC401" s="563"/>
    </row>
    <row r="402" spans="1:68" ht="27" hidden="1" customHeight="1" x14ac:dyDescent="0.25">
      <c r="A402" s="54" t="s">
        <v>629</v>
      </c>
      <c r="B402" s="54" t="s">
        <v>630</v>
      </c>
      <c r="C402" s="31">
        <v>4301051284</v>
      </c>
      <c r="D402" s="576">
        <v>4607091384352</v>
      </c>
      <c r="E402" s="577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81"/>
      <c r="R402" s="581"/>
      <c r="S402" s="581"/>
      <c r="T402" s="582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4301051431</v>
      </c>
      <c r="D403" s="576">
        <v>4607091389654</v>
      </c>
      <c r="E403" s="577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81"/>
      <c r="R403" s="581"/>
      <c r="S403" s="581"/>
      <c r="T403" s="582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91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2"/>
      <c r="P404" s="578" t="s">
        <v>72</v>
      </c>
      <c r="Q404" s="572"/>
      <c r="R404" s="572"/>
      <c r="S404" s="572"/>
      <c r="T404" s="572"/>
      <c r="U404" s="572"/>
      <c r="V404" s="573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75"/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92"/>
      <c r="P405" s="578" t="s">
        <v>72</v>
      </c>
      <c r="Q405" s="572"/>
      <c r="R405" s="572"/>
      <c r="S405" s="572"/>
      <c r="T405" s="572"/>
      <c r="U405" s="572"/>
      <c r="V405" s="573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3" t="s">
        <v>635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62"/>
      <c r="AB406" s="562"/>
      <c r="AC406" s="562"/>
    </row>
    <row r="407" spans="1:68" ht="14.25" hidden="1" customHeight="1" x14ac:dyDescent="0.25">
      <c r="A407" s="574" t="s">
        <v>137</v>
      </c>
      <c r="B407" s="575"/>
      <c r="C407" s="575"/>
      <c r="D407" s="575"/>
      <c r="E407" s="575"/>
      <c r="F407" s="575"/>
      <c r="G407" s="575"/>
      <c r="H407" s="575"/>
      <c r="I407" s="575"/>
      <c r="J407" s="575"/>
      <c r="K407" s="575"/>
      <c r="L407" s="575"/>
      <c r="M407" s="575"/>
      <c r="N407" s="575"/>
      <c r="O407" s="575"/>
      <c r="P407" s="575"/>
      <c r="Q407" s="575"/>
      <c r="R407" s="575"/>
      <c r="S407" s="575"/>
      <c r="T407" s="575"/>
      <c r="U407" s="575"/>
      <c r="V407" s="575"/>
      <c r="W407" s="575"/>
      <c r="X407" s="575"/>
      <c r="Y407" s="575"/>
      <c r="Z407" s="575"/>
      <c r="AA407" s="563"/>
      <c r="AB407" s="563"/>
      <c r="AC407" s="563"/>
    </row>
    <row r="408" spans="1:68" ht="27" hidden="1" customHeight="1" x14ac:dyDescent="0.25">
      <c r="A408" s="54" t="s">
        <v>636</v>
      </c>
      <c r="B408" s="54" t="s">
        <v>637</v>
      </c>
      <c r="C408" s="31">
        <v>4301020319</v>
      </c>
      <c r="D408" s="576">
        <v>4680115885240</v>
      </c>
      <c r="E408" s="577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6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81"/>
      <c r="R408" s="581"/>
      <c r="S408" s="581"/>
      <c r="T408" s="582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639</v>
      </c>
      <c r="B409" s="54" t="s">
        <v>640</v>
      </c>
      <c r="C409" s="31">
        <v>4301020315</v>
      </c>
      <c r="D409" s="576">
        <v>4607091389364</v>
      </c>
      <c r="E409" s="577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7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81"/>
      <c r="R409" s="581"/>
      <c r="S409" s="581"/>
      <c r="T409" s="582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91"/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92"/>
      <c r="P410" s="578" t="s">
        <v>72</v>
      </c>
      <c r="Q410" s="572"/>
      <c r="R410" s="572"/>
      <c r="S410" s="572"/>
      <c r="T410" s="572"/>
      <c r="U410" s="572"/>
      <c r="V410" s="573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75"/>
      <c r="B411" s="575"/>
      <c r="C411" s="575"/>
      <c r="D411" s="575"/>
      <c r="E411" s="575"/>
      <c r="F411" s="575"/>
      <c r="G411" s="575"/>
      <c r="H411" s="575"/>
      <c r="I411" s="575"/>
      <c r="J411" s="575"/>
      <c r="K411" s="575"/>
      <c r="L411" s="575"/>
      <c r="M411" s="575"/>
      <c r="N411" s="575"/>
      <c r="O411" s="592"/>
      <c r="P411" s="578" t="s">
        <v>72</v>
      </c>
      <c r="Q411" s="572"/>
      <c r="R411" s="572"/>
      <c r="S411" s="572"/>
      <c r="T411" s="572"/>
      <c r="U411" s="572"/>
      <c r="V411" s="573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4" t="s">
        <v>64</v>
      </c>
      <c r="B412" s="575"/>
      <c r="C412" s="575"/>
      <c r="D412" s="575"/>
      <c r="E412" s="575"/>
      <c r="F412" s="575"/>
      <c r="G412" s="575"/>
      <c r="H412" s="575"/>
      <c r="I412" s="575"/>
      <c r="J412" s="575"/>
      <c r="K412" s="575"/>
      <c r="L412" s="575"/>
      <c r="M412" s="575"/>
      <c r="N412" s="575"/>
      <c r="O412" s="575"/>
      <c r="P412" s="575"/>
      <c r="Q412" s="575"/>
      <c r="R412" s="575"/>
      <c r="S412" s="575"/>
      <c r="T412" s="575"/>
      <c r="U412" s="575"/>
      <c r="V412" s="575"/>
      <c r="W412" s="575"/>
      <c r="X412" s="575"/>
      <c r="Y412" s="575"/>
      <c r="Z412" s="575"/>
      <c r="AA412" s="563"/>
      <c r="AB412" s="563"/>
      <c r="AC412" s="563"/>
    </row>
    <row r="413" spans="1:68" ht="27" hidden="1" customHeight="1" x14ac:dyDescent="0.25">
      <c r="A413" s="54" t="s">
        <v>642</v>
      </c>
      <c r="B413" s="54" t="s">
        <v>643</v>
      </c>
      <c r="C413" s="31">
        <v>4301031403</v>
      </c>
      <c r="D413" s="576">
        <v>4680115886094</v>
      </c>
      <c r="E413" s="577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84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81"/>
      <c r="R413" s="581"/>
      <c r="S413" s="581"/>
      <c r="T413" s="582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645</v>
      </c>
      <c r="B414" s="54" t="s">
        <v>646</v>
      </c>
      <c r="C414" s="31">
        <v>4301031363</v>
      </c>
      <c r="D414" s="576">
        <v>4607091389425</v>
      </c>
      <c r="E414" s="577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81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81"/>
      <c r="R414" s="581"/>
      <c r="S414" s="581"/>
      <c r="T414" s="582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648</v>
      </c>
      <c r="B415" s="54" t="s">
        <v>649</v>
      </c>
      <c r="C415" s="31">
        <v>4301031373</v>
      </c>
      <c r="D415" s="576">
        <v>4680115880771</v>
      </c>
      <c r="E415" s="577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81"/>
      <c r="R415" s="581"/>
      <c r="S415" s="581"/>
      <c r="T415" s="582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651</v>
      </c>
      <c r="B416" s="54" t="s">
        <v>652</v>
      </c>
      <c r="C416" s="31">
        <v>4301031359</v>
      </c>
      <c r="D416" s="576">
        <v>4607091389500</v>
      </c>
      <c r="E416" s="577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81"/>
      <c r="R416" s="581"/>
      <c r="S416" s="581"/>
      <c r="T416" s="582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91"/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92"/>
      <c r="P417" s="578" t="s">
        <v>72</v>
      </c>
      <c r="Q417" s="572"/>
      <c r="R417" s="572"/>
      <c r="S417" s="572"/>
      <c r="T417" s="572"/>
      <c r="U417" s="572"/>
      <c r="V417" s="573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75"/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92"/>
      <c r="P418" s="578" t="s">
        <v>72</v>
      </c>
      <c r="Q418" s="572"/>
      <c r="R418" s="572"/>
      <c r="S418" s="572"/>
      <c r="T418" s="572"/>
      <c r="U418" s="572"/>
      <c r="V418" s="573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3" t="s">
        <v>653</v>
      </c>
      <c r="B419" s="575"/>
      <c r="C419" s="575"/>
      <c r="D419" s="575"/>
      <c r="E419" s="575"/>
      <c r="F419" s="575"/>
      <c r="G419" s="575"/>
      <c r="H419" s="575"/>
      <c r="I419" s="575"/>
      <c r="J419" s="575"/>
      <c r="K419" s="575"/>
      <c r="L419" s="575"/>
      <c r="M419" s="575"/>
      <c r="N419" s="575"/>
      <c r="O419" s="575"/>
      <c r="P419" s="575"/>
      <c r="Q419" s="575"/>
      <c r="R419" s="575"/>
      <c r="S419" s="575"/>
      <c r="T419" s="575"/>
      <c r="U419" s="575"/>
      <c r="V419" s="575"/>
      <c r="W419" s="575"/>
      <c r="X419" s="575"/>
      <c r="Y419" s="575"/>
      <c r="Z419" s="575"/>
      <c r="AA419" s="562"/>
      <c r="AB419" s="562"/>
      <c r="AC419" s="562"/>
    </row>
    <row r="420" spans="1:68" ht="14.25" hidden="1" customHeight="1" x14ac:dyDescent="0.25">
      <c r="A420" s="574" t="s">
        <v>64</v>
      </c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75"/>
      <c r="P420" s="575"/>
      <c r="Q420" s="575"/>
      <c r="R420" s="575"/>
      <c r="S420" s="575"/>
      <c r="T420" s="575"/>
      <c r="U420" s="575"/>
      <c r="V420" s="575"/>
      <c r="W420" s="575"/>
      <c r="X420" s="575"/>
      <c r="Y420" s="575"/>
      <c r="Z420" s="575"/>
      <c r="AA420" s="563"/>
      <c r="AB420" s="563"/>
      <c r="AC420" s="563"/>
    </row>
    <row r="421" spans="1:68" ht="27" customHeight="1" x14ac:dyDescent="0.25">
      <c r="A421" s="54" t="s">
        <v>654</v>
      </c>
      <c r="B421" s="54" t="s">
        <v>655</v>
      </c>
      <c r="C421" s="31">
        <v>4301031347</v>
      </c>
      <c r="D421" s="576">
        <v>4680115885110</v>
      </c>
      <c r="E421" s="577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6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81"/>
      <c r="R421" s="581"/>
      <c r="S421" s="581"/>
      <c r="T421" s="582"/>
      <c r="U421" s="34"/>
      <c r="V421" s="34"/>
      <c r="W421" s="35" t="s">
        <v>70</v>
      </c>
      <c r="X421" s="567">
        <v>40</v>
      </c>
      <c r="Y421" s="568">
        <f>IFERROR(IF(X421="",0,CEILING((X421/$H421),1)*$H421),"")</f>
        <v>40.799999999999997</v>
      </c>
      <c r="Z421" s="36">
        <f>IFERROR(IF(Y421=0,"",ROUNDUP(Y421/H421,0)*0.00651),"")</f>
        <v>0.22134000000000001</v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70</v>
      </c>
      <c r="BN421" s="64">
        <f>IFERROR(Y421*I421/H421,"0")</f>
        <v>71.399999999999991</v>
      </c>
      <c r="BO421" s="64">
        <f>IFERROR(1/J421*(X421/H421),"0")</f>
        <v>0.18315018315018317</v>
      </c>
      <c r="BP421" s="64">
        <f>IFERROR(1/J421*(Y421/H421),"0")</f>
        <v>0.18681318681318682</v>
      </c>
    </row>
    <row r="422" spans="1:68" x14ac:dyDescent="0.2">
      <c r="A422" s="591"/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92"/>
      <c r="P422" s="578" t="s">
        <v>72</v>
      </c>
      <c r="Q422" s="572"/>
      <c r="R422" s="572"/>
      <c r="S422" s="572"/>
      <c r="T422" s="572"/>
      <c r="U422" s="572"/>
      <c r="V422" s="573"/>
      <c r="W422" s="37" t="s">
        <v>73</v>
      </c>
      <c r="X422" s="569">
        <f>IFERROR(X421/H421,"0")</f>
        <v>33.333333333333336</v>
      </c>
      <c r="Y422" s="569">
        <f>IFERROR(Y421/H421,"0")</f>
        <v>34</v>
      </c>
      <c r="Z422" s="569">
        <f>IFERROR(IF(Z421="",0,Z421),"0")</f>
        <v>0.22134000000000001</v>
      </c>
      <c r="AA422" s="570"/>
      <c r="AB422" s="570"/>
      <c r="AC422" s="570"/>
    </row>
    <row r="423" spans="1:68" x14ac:dyDescent="0.2">
      <c r="A423" s="575"/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92"/>
      <c r="P423" s="578" t="s">
        <v>72</v>
      </c>
      <c r="Q423" s="572"/>
      <c r="R423" s="572"/>
      <c r="S423" s="572"/>
      <c r="T423" s="572"/>
      <c r="U423" s="572"/>
      <c r="V423" s="573"/>
      <c r="W423" s="37" t="s">
        <v>70</v>
      </c>
      <c r="X423" s="569">
        <f>IFERROR(SUM(X421:X421),"0")</f>
        <v>40</v>
      </c>
      <c r="Y423" s="569">
        <f>IFERROR(SUM(Y421:Y421),"0")</f>
        <v>40.799999999999997</v>
      </c>
      <c r="Z423" s="37"/>
      <c r="AA423" s="570"/>
      <c r="AB423" s="570"/>
      <c r="AC423" s="570"/>
    </row>
    <row r="424" spans="1:68" ht="16.5" hidden="1" customHeight="1" x14ac:dyDescent="0.25">
      <c r="A424" s="583" t="s">
        <v>657</v>
      </c>
      <c r="B424" s="575"/>
      <c r="C424" s="575"/>
      <c r="D424" s="575"/>
      <c r="E424" s="575"/>
      <c r="F424" s="575"/>
      <c r="G424" s="575"/>
      <c r="H424" s="575"/>
      <c r="I424" s="575"/>
      <c r="J424" s="575"/>
      <c r="K424" s="575"/>
      <c r="L424" s="575"/>
      <c r="M424" s="575"/>
      <c r="N424" s="575"/>
      <c r="O424" s="575"/>
      <c r="P424" s="575"/>
      <c r="Q424" s="575"/>
      <c r="R424" s="575"/>
      <c r="S424" s="575"/>
      <c r="T424" s="575"/>
      <c r="U424" s="575"/>
      <c r="V424" s="575"/>
      <c r="W424" s="575"/>
      <c r="X424" s="575"/>
      <c r="Y424" s="575"/>
      <c r="Z424" s="575"/>
      <c r="AA424" s="562"/>
      <c r="AB424" s="562"/>
      <c r="AC424" s="562"/>
    </row>
    <row r="425" spans="1:68" ht="14.25" hidden="1" customHeight="1" x14ac:dyDescent="0.25">
      <c r="A425" s="574" t="s">
        <v>64</v>
      </c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75"/>
      <c r="P425" s="575"/>
      <c r="Q425" s="575"/>
      <c r="R425" s="575"/>
      <c r="S425" s="575"/>
      <c r="T425" s="575"/>
      <c r="U425" s="575"/>
      <c r="V425" s="575"/>
      <c r="W425" s="575"/>
      <c r="X425" s="575"/>
      <c r="Y425" s="575"/>
      <c r="Z425" s="575"/>
      <c r="AA425" s="563"/>
      <c r="AB425" s="563"/>
      <c r="AC425" s="563"/>
    </row>
    <row r="426" spans="1:68" ht="27" hidden="1" customHeight="1" x14ac:dyDescent="0.25">
      <c r="A426" s="54" t="s">
        <v>658</v>
      </c>
      <c r="B426" s="54" t="s">
        <v>659</v>
      </c>
      <c r="C426" s="31">
        <v>4301031261</v>
      </c>
      <c r="D426" s="576">
        <v>4680115885103</v>
      </c>
      <c r="E426" s="577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81"/>
      <c r="R426" s="581"/>
      <c r="S426" s="581"/>
      <c r="T426" s="582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91"/>
      <c r="B427" s="575"/>
      <c r="C427" s="575"/>
      <c r="D427" s="575"/>
      <c r="E427" s="575"/>
      <c r="F427" s="575"/>
      <c r="G427" s="575"/>
      <c r="H427" s="575"/>
      <c r="I427" s="575"/>
      <c r="J427" s="575"/>
      <c r="K427" s="575"/>
      <c r="L427" s="575"/>
      <c r="M427" s="575"/>
      <c r="N427" s="575"/>
      <c r="O427" s="592"/>
      <c r="P427" s="578" t="s">
        <v>72</v>
      </c>
      <c r="Q427" s="572"/>
      <c r="R427" s="572"/>
      <c r="S427" s="572"/>
      <c r="T427" s="572"/>
      <c r="U427" s="572"/>
      <c r="V427" s="573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75"/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92"/>
      <c r="P428" s="578" t="s">
        <v>72</v>
      </c>
      <c r="Q428" s="572"/>
      <c r="R428" s="572"/>
      <c r="S428" s="572"/>
      <c r="T428" s="572"/>
      <c r="U428" s="572"/>
      <c r="V428" s="573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596" t="s">
        <v>661</v>
      </c>
      <c r="B429" s="597"/>
      <c r="C429" s="597"/>
      <c r="D429" s="597"/>
      <c r="E429" s="597"/>
      <c r="F429" s="597"/>
      <c r="G429" s="597"/>
      <c r="H429" s="597"/>
      <c r="I429" s="597"/>
      <c r="J429" s="597"/>
      <c r="K429" s="597"/>
      <c r="L429" s="597"/>
      <c r="M429" s="597"/>
      <c r="N429" s="597"/>
      <c r="O429" s="597"/>
      <c r="P429" s="597"/>
      <c r="Q429" s="597"/>
      <c r="R429" s="597"/>
      <c r="S429" s="597"/>
      <c r="T429" s="597"/>
      <c r="U429" s="597"/>
      <c r="V429" s="597"/>
      <c r="W429" s="597"/>
      <c r="X429" s="597"/>
      <c r="Y429" s="597"/>
      <c r="Z429" s="597"/>
      <c r="AA429" s="48"/>
      <c r="AB429" s="48"/>
      <c r="AC429" s="48"/>
    </row>
    <row r="430" spans="1:68" ht="16.5" hidden="1" customHeight="1" x14ac:dyDescent="0.25">
      <c r="A430" s="583" t="s">
        <v>661</v>
      </c>
      <c r="B430" s="575"/>
      <c r="C430" s="575"/>
      <c r="D430" s="575"/>
      <c r="E430" s="575"/>
      <c r="F430" s="575"/>
      <c r="G430" s="575"/>
      <c r="H430" s="575"/>
      <c r="I430" s="575"/>
      <c r="J430" s="575"/>
      <c r="K430" s="575"/>
      <c r="L430" s="575"/>
      <c r="M430" s="575"/>
      <c r="N430" s="575"/>
      <c r="O430" s="575"/>
      <c r="P430" s="575"/>
      <c r="Q430" s="575"/>
      <c r="R430" s="575"/>
      <c r="S430" s="575"/>
      <c r="T430" s="575"/>
      <c r="U430" s="575"/>
      <c r="V430" s="575"/>
      <c r="W430" s="575"/>
      <c r="X430" s="575"/>
      <c r="Y430" s="575"/>
      <c r="Z430" s="575"/>
      <c r="AA430" s="562"/>
      <c r="AB430" s="562"/>
      <c r="AC430" s="562"/>
    </row>
    <row r="431" spans="1:68" ht="14.25" hidden="1" customHeight="1" x14ac:dyDescent="0.25">
      <c r="A431" s="574" t="s">
        <v>103</v>
      </c>
      <c r="B431" s="575"/>
      <c r="C431" s="575"/>
      <c r="D431" s="575"/>
      <c r="E431" s="575"/>
      <c r="F431" s="575"/>
      <c r="G431" s="575"/>
      <c r="H431" s="575"/>
      <c r="I431" s="575"/>
      <c r="J431" s="575"/>
      <c r="K431" s="575"/>
      <c r="L431" s="575"/>
      <c r="M431" s="575"/>
      <c r="N431" s="575"/>
      <c r="O431" s="575"/>
      <c r="P431" s="575"/>
      <c r="Q431" s="575"/>
      <c r="R431" s="575"/>
      <c r="S431" s="575"/>
      <c r="T431" s="575"/>
      <c r="U431" s="575"/>
      <c r="V431" s="575"/>
      <c r="W431" s="575"/>
      <c r="X431" s="575"/>
      <c r="Y431" s="575"/>
      <c r="Z431" s="575"/>
      <c r="AA431" s="563"/>
      <c r="AB431" s="563"/>
      <c r="AC431" s="563"/>
    </row>
    <row r="432" spans="1:68" ht="27" hidden="1" customHeight="1" x14ac:dyDescent="0.25">
      <c r="A432" s="54" t="s">
        <v>662</v>
      </c>
      <c r="B432" s="54" t="s">
        <v>663</v>
      </c>
      <c r="C432" s="31">
        <v>4301011795</v>
      </c>
      <c r="D432" s="576">
        <v>4607091389067</v>
      </c>
      <c r="E432" s="577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81"/>
      <c r="R432" s="581"/>
      <c r="S432" s="581"/>
      <c r="T432" s="582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4301011961</v>
      </c>
      <c r="D433" s="576">
        <v>4680115885271</v>
      </c>
      <c r="E433" s="577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81"/>
      <c r="R433" s="581"/>
      <c r="S433" s="581"/>
      <c r="T433" s="582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hidden="1" customHeight="1" x14ac:dyDescent="0.25">
      <c r="A434" s="54" t="s">
        <v>668</v>
      </c>
      <c r="B434" s="54" t="s">
        <v>669</v>
      </c>
      <c r="C434" s="31">
        <v>4301011376</v>
      </c>
      <c r="D434" s="576">
        <v>4680115885226</v>
      </c>
      <c r="E434" s="577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6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81"/>
      <c r="R434" s="581"/>
      <c r="S434" s="581"/>
      <c r="T434" s="582"/>
      <c r="U434" s="34"/>
      <c r="V434" s="34"/>
      <c r="W434" s="35" t="s">
        <v>70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hidden="1" customHeight="1" x14ac:dyDescent="0.25">
      <c r="A435" s="54" t="s">
        <v>671</v>
      </c>
      <c r="B435" s="54" t="s">
        <v>672</v>
      </c>
      <c r="C435" s="31">
        <v>4301012145</v>
      </c>
      <c r="D435" s="576">
        <v>4607091383522</v>
      </c>
      <c r="E435" s="577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620" t="s">
        <v>673</v>
      </c>
      <c r="Q435" s="581"/>
      <c r="R435" s="581"/>
      <c r="S435" s="581"/>
      <c r="T435" s="582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675</v>
      </c>
      <c r="B436" s="54" t="s">
        <v>676</v>
      </c>
      <c r="C436" s="31">
        <v>4301011774</v>
      </c>
      <c r="D436" s="576">
        <v>4680115884502</v>
      </c>
      <c r="E436" s="577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6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81"/>
      <c r="R436" s="581"/>
      <c r="S436" s="581"/>
      <c r="T436" s="582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6">
        <v>4607091389104</v>
      </c>
      <c r="E437" s="577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9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81"/>
      <c r="R437" s="581"/>
      <c r="S437" s="581"/>
      <c r="T437" s="582"/>
      <c r="U437" s="34"/>
      <c r="V437" s="34"/>
      <c r="W437" s="35" t="s">
        <v>70</v>
      </c>
      <c r="X437" s="567">
        <v>80</v>
      </c>
      <c r="Y437" s="568">
        <f t="shared" si="69"/>
        <v>84.48</v>
      </c>
      <c r="Z437" s="36">
        <f t="shared" si="70"/>
        <v>0.19136</v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85.454545454545453</v>
      </c>
      <c r="BN437" s="64">
        <f t="shared" si="72"/>
        <v>90.24</v>
      </c>
      <c r="BO437" s="64">
        <f t="shared" si="73"/>
        <v>0.14568764568764569</v>
      </c>
      <c r="BP437" s="64">
        <f t="shared" si="74"/>
        <v>0.15384615384615385</v>
      </c>
    </row>
    <row r="438" spans="1:68" ht="16.5" hidden="1" customHeight="1" x14ac:dyDescent="0.25">
      <c r="A438" s="54" t="s">
        <v>681</v>
      </c>
      <c r="B438" s="54" t="s">
        <v>682</v>
      </c>
      <c r="C438" s="31">
        <v>4301011799</v>
      </c>
      <c r="D438" s="576">
        <v>4680115884519</v>
      </c>
      <c r="E438" s="577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81"/>
      <c r="R438" s="581"/>
      <c r="S438" s="581"/>
      <c r="T438" s="582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684</v>
      </c>
      <c r="B439" s="54" t="s">
        <v>685</v>
      </c>
      <c r="C439" s="31">
        <v>4301012125</v>
      </c>
      <c r="D439" s="576">
        <v>4680115886391</v>
      </c>
      <c r="E439" s="577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6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81"/>
      <c r="R439" s="581"/>
      <c r="S439" s="581"/>
      <c r="T439" s="582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4301011778</v>
      </c>
      <c r="D440" s="576">
        <v>4680115880603</v>
      </c>
      <c r="E440" s="577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81"/>
      <c r="R440" s="581"/>
      <c r="S440" s="581"/>
      <c r="T440" s="582"/>
      <c r="U440" s="34"/>
      <c r="V440" s="34"/>
      <c r="W440" s="35" t="s">
        <v>70</v>
      </c>
      <c r="X440" s="567">
        <v>72</v>
      </c>
      <c r="Y440" s="568">
        <f t="shared" si="69"/>
        <v>72</v>
      </c>
      <c r="Z440" s="36">
        <f>IFERROR(IF(Y440=0,"",ROUNDUP(Y440/H440,0)*0.00902),"")</f>
        <v>0.1804</v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76.2</v>
      </c>
      <c r="BN440" s="64">
        <f t="shared" si="72"/>
        <v>76.2</v>
      </c>
      <c r="BO440" s="64">
        <f t="shared" si="73"/>
        <v>0.15151515151515152</v>
      </c>
      <c r="BP440" s="64">
        <f t="shared" si="74"/>
        <v>0.15151515151515152</v>
      </c>
    </row>
    <row r="441" spans="1:68" ht="27" hidden="1" customHeight="1" x14ac:dyDescent="0.25">
      <c r="A441" s="54" t="s">
        <v>686</v>
      </c>
      <c r="B441" s="54" t="s">
        <v>688</v>
      </c>
      <c r="C441" s="31">
        <v>4301012035</v>
      </c>
      <c r="D441" s="576">
        <v>4680115880603</v>
      </c>
      <c r="E441" s="577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3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81"/>
      <c r="R441" s="581"/>
      <c r="S441" s="581"/>
      <c r="T441" s="582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689</v>
      </c>
      <c r="B442" s="54" t="s">
        <v>690</v>
      </c>
      <c r="C442" s="31">
        <v>4301012146</v>
      </c>
      <c r="D442" s="576">
        <v>4607091389999</v>
      </c>
      <c r="E442" s="577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801" t="s">
        <v>691</v>
      </c>
      <c r="Q442" s="581"/>
      <c r="R442" s="581"/>
      <c r="S442" s="581"/>
      <c r="T442" s="582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4301012036</v>
      </c>
      <c r="D443" s="576">
        <v>4680115882782</v>
      </c>
      <c r="E443" s="577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6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81"/>
      <c r="R443" s="581"/>
      <c r="S443" s="581"/>
      <c r="T443" s="582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694</v>
      </c>
      <c r="B444" s="54" t="s">
        <v>695</v>
      </c>
      <c r="C444" s="31">
        <v>4301012050</v>
      </c>
      <c r="D444" s="576">
        <v>4680115885479</v>
      </c>
      <c r="E444" s="577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5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81"/>
      <c r="R444" s="581"/>
      <c r="S444" s="581"/>
      <c r="T444" s="582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6">
        <v>4607091389982</v>
      </c>
      <c r="E445" s="577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8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81"/>
      <c r="R445" s="581"/>
      <c r="S445" s="581"/>
      <c r="T445" s="582"/>
      <c r="U445" s="34"/>
      <c r="V445" s="34"/>
      <c r="W445" s="35" t="s">
        <v>70</v>
      </c>
      <c r="X445" s="567">
        <v>150</v>
      </c>
      <c r="Y445" s="568">
        <f t="shared" si="69"/>
        <v>151.20000000000002</v>
      </c>
      <c r="Z445" s="36">
        <f>IFERROR(IF(Y445=0,"",ROUNDUP(Y445/H445,0)*0.00902),"")</f>
        <v>0.37884000000000001</v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158.75</v>
      </c>
      <c r="BN445" s="64">
        <f t="shared" si="72"/>
        <v>160.02000000000004</v>
      </c>
      <c r="BO445" s="64">
        <f t="shared" si="73"/>
        <v>0.31565656565656564</v>
      </c>
      <c r="BP445" s="64">
        <f t="shared" si="74"/>
        <v>0.31818181818181823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4301012034</v>
      </c>
      <c r="D446" s="576">
        <v>4607091389982</v>
      </c>
      <c r="E446" s="577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81"/>
      <c r="R446" s="581"/>
      <c r="S446" s="581"/>
      <c r="T446" s="582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1"/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92"/>
      <c r="P447" s="578" t="s">
        <v>72</v>
      </c>
      <c r="Q447" s="572"/>
      <c r="R447" s="572"/>
      <c r="S447" s="572"/>
      <c r="T447" s="572"/>
      <c r="U447" s="572"/>
      <c r="V447" s="573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76.818181818181813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78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0.75059999999999993</v>
      </c>
      <c r="AA447" s="570"/>
      <c r="AB447" s="570"/>
      <c r="AC447" s="570"/>
    </row>
    <row r="448" spans="1:68" x14ac:dyDescent="0.2">
      <c r="A448" s="575"/>
      <c r="B448" s="575"/>
      <c r="C448" s="575"/>
      <c r="D448" s="575"/>
      <c r="E448" s="575"/>
      <c r="F448" s="575"/>
      <c r="G448" s="575"/>
      <c r="H448" s="575"/>
      <c r="I448" s="575"/>
      <c r="J448" s="575"/>
      <c r="K448" s="575"/>
      <c r="L448" s="575"/>
      <c r="M448" s="575"/>
      <c r="N448" s="575"/>
      <c r="O448" s="592"/>
      <c r="P448" s="578" t="s">
        <v>72</v>
      </c>
      <c r="Q448" s="572"/>
      <c r="R448" s="572"/>
      <c r="S448" s="572"/>
      <c r="T448" s="572"/>
      <c r="U448" s="572"/>
      <c r="V448" s="573"/>
      <c r="W448" s="37" t="s">
        <v>70</v>
      </c>
      <c r="X448" s="569">
        <f>IFERROR(SUM(X432:X446),"0")</f>
        <v>302</v>
      </c>
      <c r="Y448" s="569">
        <f>IFERROR(SUM(Y432:Y446),"0")</f>
        <v>307.68000000000006</v>
      </c>
      <c r="Z448" s="37"/>
      <c r="AA448" s="570"/>
      <c r="AB448" s="570"/>
      <c r="AC448" s="570"/>
    </row>
    <row r="449" spans="1:68" ht="14.25" hidden="1" customHeight="1" x14ac:dyDescent="0.25">
      <c r="A449" s="574" t="s">
        <v>137</v>
      </c>
      <c r="B449" s="575"/>
      <c r="C449" s="575"/>
      <c r="D449" s="575"/>
      <c r="E449" s="575"/>
      <c r="F449" s="575"/>
      <c r="G449" s="575"/>
      <c r="H449" s="575"/>
      <c r="I449" s="575"/>
      <c r="J449" s="575"/>
      <c r="K449" s="575"/>
      <c r="L449" s="575"/>
      <c r="M449" s="575"/>
      <c r="N449" s="575"/>
      <c r="O449" s="575"/>
      <c r="P449" s="575"/>
      <c r="Q449" s="575"/>
      <c r="R449" s="575"/>
      <c r="S449" s="575"/>
      <c r="T449" s="575"/>
      <c r="U449" s="575"/>
      <c r="V449" s="575"/>
      <c r="W449" s="575"/>
      <c r="X449" s="575"/>
      <c r="Y449" s="575"/>
      <c r="Z449" s="575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6">
        <v>4607091388930</v>
      </c>
      <c r="E450" s="577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81"/>
      <c r="R450" s="581"/>
      <c r="S450" s="581"/>
      <c r="T450" s="582"/>
      <c r="U450" s="34"/>
      <c r="V450" s="34"/>
      <c r="W450" s="35" t="s">
        <v>70</v>
      </c>
      <c r="X450" s="567">
        <v>120</v>
      </c>
      <c r="Y450" s="568">
        <f>IFERROR(IF(X450="",0,CEILING((X450/$H450),1)*$H450),"")</f>
        <v>121.44000000000001</v>
      </c>
      <c r="Z450" s="36">
        <f>IFERROR(IF(Y450=0,"",ROUNDUP(Y450/H450,0)*0.01196),"")</f>
        <v>0.27507999999999999</v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128.18181818181816</v>
      </c>
      <c r="BN450" s="64">
        <f>IFERROR(Y450*I450/H450,"0")</f>
        <v>129.72</v>
      </c>
      <c r="BO450" s="64">
        <f>IFERROR(1/J450*(X450/H450),"0")</f>
        <v>0.21853146853146854</v>
      </c>
      <c r="BP450" s="64">
        <f>IFERROR(1/J450*(Y450/H450),"0")</f>
        <v>0.22115384615384617</v>
      </c>
    </row>
    <row r="451" spans="1:68" ht="16.5" hidden="1" customHeight="1" x14ac:dyDescent="0.25">
      <c r="A451" s="54" t="s">
        <v>702</v>
      </c>
      <c r="B451" s="54" t="s">
        <v>703</v>
      </c>
      <c r="C451" s="31">
        <v>4301020384</v>
      </c>
      <c r="D451" s="576">
        <v>4680115886407</v>
      </c>
      <c r="E451" s="577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81"/>
      <c r="R451" s="581"/>
      <c r="S451" s="581"/>
      <c r="T451" s="582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704</v>
      </c>
      <c r="B452" s="54" t="s">
        <v>705</v>
      </c>
      <c r="C452" s="31">
        <v>4301020385</v>
      </c>
      <c r="D452" s="576">
        <v>4680115880054</v>
      </c>
      <c r="E452" s="577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81"/>
      <c r="R452" s="581"/>
      <c r="S452" s="581"/>
      <c r="T452" s="582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1"/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92"/>
      <c r="P453" s="578" t="s">
        <v>72</v>
      </c>
      <c r="Q453" s="572"/>
      <c r="R453" s="572"/>
      <c r="S453" s="572"/>
      <c r="T453" s="572"/>
      <c r="U453" s="572"/>
      <c r="V453" s="573"/>
      <c r="W453" s="37" t="s">
        <v>73</v>
      </c>
      <c r="X453" s="569">
        <f>IFERROR(X450/H450,"0")+IFERROR(X451/H451,"0")+IFERROR(X452/H452,"0")</f>
        <v>22.727272727272727</v>
      </c>
      <c r="Y453" s="569">
        <f>IFERROR(Y450/H450,"0")+IFERROR(Y451/H451,"0")+IFERROR(Y452/H452,"0")</f>
        <v>23</v>
      </c>
      <c r="Z453" s="569">
        <f>IFERROR(IF(Z450="",0,Z450),"0")+IFERROR(IF(Z451="",0,Z451),"0")+IFERROR(IF(Z452="",0,Z452),"0")</f>
        <v>0.27507999999999999</v>
      </c>
      <c r="AA453" s="570"/>
      <c r="AB453" s="570"/>
      <c r="AC453" s="570"/>
    </row>
    <row r="454" spans="1:68" x14ac:dyDescent="0.2">
      <c r="A454" s="575"/>
      <c r="B454" s="575"/>
      <c r="C454" s="575"/>
      <c r="D454" s="575"/>
      <c r="E454" s="575"/>
      <c r="F454" s="575"/>
      <c r="G454" s="575"/>
      <c r="H454" s="575"/>
      <c r="I454" s="575"/>
      <c r="J454" s="575"/>
      <c r="K454" s="575"/>
      <c r="L454" s="575"/>
      <c r="M454" s="575"/>
      <c r="N454" s="575"/>
      <c r="O454" s="592"/>
      <c r="P454" s="578" t="s">
        <v>72</v>
      </c>
      <c r="Q454" s="572"/>
      <c r="R454" s="572"/>
      <c r="S454" s="572"/>
      <c r="T454" s="572"/>
      <c r="U454" s="572"/>
      <c r="V454" s="573"/>
      <c r="W454" s="37" t="s">
        <v>70</v>
      </c>
      <c r="X454" s="569">
        <f>IFERROR(SUM(X450:X452),"0")</f>
        <v>120</v>
      </c>
      <c r="Y454" s="569">
        <f>IFERROR(SUM(Y450:Y452),"0")</f>
        <v>121.44000000000001</v>
      </c>
      <c r="Z454" s="37"/>
      <c r="AA454" s="570"/>
      <c r="AB454" s="570"/>
      <c r="AC454" s="570"/>
    </row>
    <row r="455" spans="1:68" ht="14.25" hidden="1" customHeight="1" x14ac:dyDescent="0.25">
      <c r="A455" s="574" t="s">
        <v>64</v>
      </c>
      <c r="B455" s="575"/>
      <c r="C455" s="575"/>
      <c r="D455" s="575"/>
      <c r="E455" s="575"/>
      <c r="F455" s="575"/>
      <c r="G455" s="575"/>
      <c r="H455" s="575"/>
      <c r="I455" s="575"/>
      <c r="J455" s="575"/>
      <c r="K455" s="575"/>
      <c r="L455" s="575"/>
      <c r="M455" s="575"/>
      <c r="N455" s="575"/>
      <c r="O455" s="575"/>
      <c r="P455" s="575"/>
      <c r="Q455" s="575"/>
      <c r="R455" s="575"/>
      <c r="S455" s="575"/>
      <c r="T455" s="575"/>
      <c r="U455" s="575"/>
      <c r="V455" s="575"/>
      <c r="W455" s="575"/>
      <c r="X455" s="575"/>
      <c r="Y455" s="575"/>
      <c r="Z455" s="575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6">
        <v>4680115883116</v>
      </c>
      <c r="E456" s="577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81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81"/>
      <c r="R456" s="581"/>
      <c r="S456" s="581"/>
      <c r="T456" s="582"/>
      <c r="U456" s="34"/>
      <c r="V456" s="34"/>
      <c r="W456" s="35" t="s">
        <v>70</v>
      </c>
      <c r="X456" s="567">
        <v>50</v>
      </c>
      <c r="Y456" s="568">
        <f t="shared" ref="Y456:Y462" si="75">IFERROR(IF(X456="",0,CEILING((X456/$H456),1)*$H456),"")</f>
        <v>52.800000000000004</v>
      </c>
      <c r="Z456" s="36">
        <f>IFERROR(IF(Y456=0,"",ROUNDUP(Y456/H456,0)*0.01196),"")</f>
        <v>0.1196</v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53.409090909090907</v>
      </c>
      <c r="BN456" s="64">
        <f t="shared" ref="BN456:BN462" si="77">IFERROR(Y456*I456/H456,"0")</f>
        <v>56.400000000000006</v>
      </c>
      <c r="BO456" s="64">
        <f t="shared" ref="BO456:BO462" si="78">IFERROR(1/J456*(X456/H456),"0")</f>
        <v>9.1054778554778545E-2</v>
      </c>
      <c r="BP456" s="64">
        <f t="shared" ref="BP456:BP462" si="79">IFERROR(1/J456*(Y456/H456),"0")</f>
        <v>9.6153846153846159E-2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6">
        <v>4680115883093</v>
      </c>
      <c r="E457" s="577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8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81"/>
      <c r="R457" s="581"/>
      <c r="S457" s="581"/>
      <c r="T457" s="582"/>
      <c r="U457" s="34"/>
      <c r="V457" s="34"/>
      <c r="W457" s="35" t="s">
        <v>70</v>
      </c>
      <c r="X457" s="567">
        <v>20</v>
      </c>
      <c r="Y457" s="568">
        <f t="shared" si="75"/>
        <v>21.12</v>
      </c>
      <c r="Z457" s="36">
        <f>IFERROR(IF(Y457=0,"",ROUNDUP(Y457/H457,0)*0.01196),"")</f>
        <v>4.7840000000000001E-2</v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21.363636363636363</v>
      </c>
      <c r="BN457" s="64">
        <f t="shared" si="77"/>
        <v>22.56</v>
      </c>
      <c r="BO457" s="64">
        <f t="shared" si="78"/>
        <v>3.6421911421911424E-2</v>
      </c>
      <c r="BP457" s="64">
        <f t="shared" si="79"/>
        <v>3.8461538461538464E-2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6">
        <v>4680115883109</v>
      </c>
      <c r="E458" s="577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81"/>
      <c r="R458" s="581"/>
      <c r="S458" s="581"/>
      <c r="T458" s="582"/>
      <c r="U458" s="34"/>
      <c r="V458" s="34"/>
      <c r="W458" s="35" t="s">
        <v>70</v>
      </c>
      <c r="X458" s="567">
        <v>200</v>
      </c>
      <c r="Y458" s="568">
        <f t="shared" si="75"/>
        <v>200.64000000000001</v>
      </c>
      <c r="Z458" s="36">
        <f>IFERROR(IF(Y458=0,"",ROUNDUP(Y458/H458,0)*0.01196),"")</f>
        <v>0.45448</v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213.63636363636363</v>
      </c>
      <c r="BN458" s="64">
        <f t="shared" si="77"/>
        <v>214.32</v>
      </c>
      <c r="BO458" s="64">
        <f t="shared" si="78"/>
        <v>0.36421911421911418</v>
      </c>
      <c r="BP458" s="64">
        <f t="shared" si="79"/>
        <v>0.36538461538461542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4301031419</v>
      </c>
      <c r="D459" s="576">
        <v>4680115882072</v>
      </c>
      <c r="E459" s="577"/>
      <c r="F459" s="566">
        <v>0.6</v>
      </c>
      <c r="G459" s="32">
        <v>8</v>
      </c>
      <c r="H459" s="566">
        <v>4.8</v>
      </c>
      <c r="I459" s="56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2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81"/>
      <c r="R459" s="581"/>
      <c r="S459" s="581"/>
      <c r="T459" s="582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715</v>
      </c>
      <c r="B460" s="54" t="s">
        <v>717</v>
      </c>
      <c r="C460" s="31">
        <v>4301031351</v>
      </c>
      <c r="D460" s="576">
        <v>4680115882072</v>
      </c>
      <c r="E460" s="577"/>
      <c r="F460" s="566">
        <v>0.6</v>
      </c>
      <c r="G460" s="32">
        <v>6</v>
      </c>
      <c r="H460" s="566">
        <v>3.6</v>
      </c>
      <c r="I460" s="566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67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81"/>
      <c r="R460" s="581"/>
      <c r="S460" s="581"/>
      <c r="T460" s="582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76">
        <v>4680115882102</v>
      </c>
      <c r="E461" s="577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81"/>
      <c r="R461" s="581"/>
      <c r="S461" s="581"/>
      <c r="T461" s="582"/>
      <c r="U461" s="34"/>
      <c r="V461" s="34"/>
      <c r="W461" s="35" t="s">
        <v>70</v>
      </c>
      <c r="X461" s="567">
        <v>12</v>
      </c>
      <c r="Y461" s="568">
        <f t="shared" si="75"/>
        <v>14.399999999999999</v>
      </c>
      <c r="Z461" s="36">
        <f>IFERROR(IF(Y461=0,"",ROUNDUP(Y461/H461,0)*0.00902),"")</f>
        <v>2.7060000000000001E-2</v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16.725000000000001</v>
      </c>
      <c r="BN461" s="64">
        <f t="shared" si="77"/>
        <v>20.07</v>
      </c>
      <c r="BO461" s="64">
        <f t="shared" si="78"/>
        <v>1.893939393939394E-2</v>
      </c>
      <c r="BP461" s="64">
        <f t="shared" si="79"/>
        <v>2.2727272727272728E-2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6">
        <v>4680115882096</v>
      </c>
      <c r="E462" s="577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67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81"/>
      <c r="R462" s="581"/>
      <c r="S462" s="581"/>
      <c r="T462" s="582"/>
      <c r="U462" s="34"/>
      <c r="V462" s="34"/>
      <c r="W462" s="35" t="s">
        <v>70</v>
      </c>
      <c r="X462" s="567">
        <v>30</v>
      </c>
      <c r="Y462" s="568">
        <f t="shared" si="75"/>
        <v>33.6</v>
      </c>
      <c r="Z462" s="36">
        <f>IFERROR(IF(Y462=0,"",ROUNDUP(Y462/H462,0)*0.00902),"")</f>
        <v>6.3140000000000002E-2</v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41.812500000000007</v>
      </c>
      <c r="BN462" s="64">
        <f t="shared" si="77"/>
        <v>46.830000000000005</v>
      </c>
      <c r="BO462" s="64">
        <f t="shared" si="78"/>
        <v>4.7348484848484848E-2</v>
      </c>
      <c r="BP462" s="64">
        <f t="shared" si="79"/>
        <v>5.3030303030303039E-2</v>
      </c>
    </row>
    <row r="463" spans="1:68" x14ac:dyDescent="0.2">
      <c r="A463" s="591"/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92"/>
      <c r="P463" s="578" t="s">
        <v>72</v>
      </c>
      <c r="Q463" s="572"/>
      <c r="R463" s="572"/>
      <c r="S463" s="572"/>
      <c r="T463" s="572"/>
      <c r="U463" s="572"/>
      <c r="V463" s="573"/>
      <c r="W463" s="37" t="s">
        <v>73</v>
      </c>
      <c r="X463" s="569">
        <f>IFERROR(X456/H456,"0")+IFERROR(X457/H457,"0")+IFERROR(X458/H458,"0")+IFERROR(X459/H459,"0")+IFERROR(X460/H460,"0")+IFERROR(X461/H461,"0")+IFERROR(X462/H462,"0")</f>
        <v>59.886363636363633</v>
      </c>
      <c r="Y463" s="569">
        <f>IFERROR(Y456/H456,"0")+IFERROR(Y457/H457,"0")+IFERROR(Y458/H458,"0")+IFERROR(Y459/H459,"0")+IFERROR(Y460/H460,"0")+IFERROR(Y461/H461,"0")+IFERROR(Y462/H462,"0")</f>
        <v>62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0.71211999999999998</v>
      </c>
      <c r="AA463" s="570"/>
      <c r="AB463" s="570"/>
      <c r="AC463" s="570"/>
    </row>
    <row r="464" spans="1:68" x14ac:dyDescent="0.2">
      <c r="A464" s="575"/>
      <c r="B464" s="575"/>
      <c r="C464" s="575"/>
      <c r="D464" s="575"/>
      <c r="E464" s="575"/>
      <c r="F464" s="575"/>
      <c r="G464" s="575"/>
      <c r="H464" s="575"/>
      <c r="I464" s="575"/>
      <c r="J464" s="575"/>
      <c r="K464" s="575"/>
      <c r="L464" s="575"/>
      <c r="M464" s="575"/>
      <c r="N464" s="575"/>
      <c r="O464" s="592"/>
      <c r="P464" s="578" t="s">
        <v>72</v>
      </c>
      <c r="Q464" s="572"/>
      <c r="R464" s="572"/>
      <c r="S464" s="572"/>
      <c r="T464" s="572"/>
      <c r="U464" s="572"/>
      <c r="V464" s="573"/>
      <c r="W464" s="37" t="s">
        <v>70</v>
      </c>
      <c r="X464" s="569">
        <f>IFERROR(SUM(X456:X462),"0")</f>
        <v>312</v>
      </c>
      <c r="Y464" s="569">
        <f>IFERROR(SUM(Y456:Y462),"0")</f>
        <v>322.56</v>
      </c>
      <c r="Z464" s="37"/>
      <c r="AA464" s="570"/>
      <c r="AB464" s="570"/>
      <c r="AC464" s="570"/>
    </row>
    <row r="465" spans="1:68" ht="14.25" hidden="1" customHeight="1" x14ac:dyDescent="0.25">
      <c r="A465" s="574" t="s">
        <v>74</v>
      </c>
      <c r="B465" s="575"/>
      <c r="C465" s="575"/>
      <c r="D465" s="575"/>
      <c r="E465" s="575"/>
      <c r="F465" s="575"/>
      <c r="G465" s="575"/>
      <c r="H465" s="575"/>
      <c r="I465" s="575"/>
      <c r="J465" s="575"/>
      <c r="K465" s="575"/>
      <c r="L465" s="575"/>
      <c r="M465" s="575"/>
      <c r="N465" s="575"/>
      <c r="O465" s="575"/>
      <c r="P465" s="575"/>
      <c r="Q465" s="575"/>
      <c r="R465" s="575"/>
      <c r="S465" s="575"/>
      <c r="T465" s="575"/>
      <c r="U465" s="575"/>
      <c r="V465" s="575"/>
      <c r="W465" s="575"/>
      <c r="X465" s="575"/>
      <c r="Y465" s="575"/>
      <c r="Z465" s="575"/>
      <c r="AA465" s="563"/>
      <c r="AB465" s="563"/>
      <c r="AC465" s="563"/>
    </row>
    <row r="466" spans="1:68" ht="16.5" hidden="1" customHeight="1" x14ac:dyDescent="0.25">
      <c r="A466" s="54" t="s">
        <v>722</v>
      </c>
      <c r="B466" s="54" t="s">
        <v>723</v>
      </c>
      <c r="C466" s="31">
        <v>4301051232</v>
      </c>
      <c r="D466" s="576">
        <v>4607091383409</v>
      </c>
      <c r="E466" s="577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8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81"/>
      <c r="R466" s="581"/>
      <c r="S466" s="581"/>
      <c r="T466" s="582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725</v>
      </c>
      <c r="B467" s="54" t="s">
        <v>726</v>
      </c>
      <c r="C467" s="31">
        <v>4301051233</v>
      </c>
      <c r="D467" s="576">
        <v>4607091383416</v>
      </c>
      <c r="E467" s="577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81"/>
      <c r="R467" s="581"/>
      <c r="S467" s="581"/>
      <c r="T467" s="582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728</v>
      </c>
      <c r="B468" s="54" t="s">
        <v>729</v>
      </c>
      <c r="C468" s="31">
        <v>4301051064</v>
      </c>
      <c r="D468" s="576">
        <v>4680115883536</v>
      </c>
      <c r="E468" s="577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8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81"/>
      <c r="R468" s="581"/>
      <c r="S468" s="581"/>
      <c r="T468" s="582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91"/>
      <c r="B469" s="575"/>
      <c r="C469" s="575"/>
      <c r="D469" s="575"/>
      <c r="E469" s="575"/>
      <c r="F469" s="575"/>
      <c r="G469" s="575"/>
      <c r="H469" s="575"/>
      <c r="I469" s="575"/>
      <c r="J469" s="575"/>
      <c r="K469" s="575"/>
      <c r="L469" s="575"/>
      <c r="M469" s="575"/>
      <c r="N469" s="575"/>
      <c r="O469" s="592"/>
      <c r="P469" s="578" t="s">
        <v>72</v>
      </c>
      <c r="Q469" s="572"/>
      <c r="R469" s="572"/>
      <c r="S469" s="572"/>
      <c r="T469" s="572"/>
      <c r="U469" s="572"/>
      <c r="V469" s="573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75"/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92"/>
      <c r="P470" s="578" t="s">
        <v>72</v>
      </c>
      <c r="Q470" s="572"/>
      <c r="R470" s="572"/>
      <c r="S470" s="572"/>
      <c r="T470" s="572"/>
      <c r="U470" s="572"/>
      <c r="V470" s="573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596" t="s">
        <v>731</v>
      </c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597"/>
      <c r="P471" s="597"/>
      <c r="Q471" s="597"/>
      <c r="R471" s="597"/>
      <c r="S471" s="597"/>
      <c r="T471" s="597"/>
      <c r="U471" s="597"/>
      <c r="V471" s="597"/>
      <c r="W471" s="597"/>
      <c r="X471" s="597"/>
      <c r="Y471" s="597"/>
      <c r="Z471" s="597"/>
      <c r="AA471" s="48"/>
      <c r="AB471" s="48"/>
      <c r="AC471" s="48"/>
    </row>
    <row r="472" spans="1:68" ht="16.5" hidden="1" customHeight="1" x14ac:dyDescent="0.25">
      <c r="A472" s="583" t="s">
        <v>731</v>
      </c>
      <c r="B472" s="575"/>
      <c r="C472" s="575"/>
      <c r="D472" s="575"/>
      <c r="E472" s="575"/>
      <c r="F472" s="575"/>
      <c r="G472" s="575"/>
      <c r="H472" s="575"/>
      <c r="I472" s="575"/>
      <c r="J472" s="575"/>
      <c r="K472" s="575"/>
      <c r="L472" s="575"/>
      <c r="M472" s="575"/>
      <c r="N472" s="575"/>
      <c r="O472" s="575"/>
      <c r="P472" s="575"/>
      <c r="Q472" s="575"/>
      <c r="R472" s="575"/>
      <c r="S472" s="575"/>
      <c r="T472" s="575"/>
      <c r="U472" s="575"/>
      <c r="V472" s="575"/>
      <c r="W472" s="575"/>
      <c r="X472" s="575"/>
      <c r="Y472" s="575"/>
      <c r="Z472" s="575"/>
      <c r="AA472" s="562"/>
      <c r="AB472" s="562"/>
      <c r="AC472" s="562"/>
    </row>
    <row r="473" spans="1:68" ht="14.25" hidden="1" customHeight="1" x14ac:dyDescent="0.25">
      <c r="A473" s="574" t="s">
        <v>103</v>
      </c>
      <c r="B473" s="575"/>
      <c r="C473" s="575"/>
      <c r="D473" s="575"/>
      <c r="E473" s="575"/>
      <c r="F473" s="575"/>
      <c r="G473" s="575"/>
      <c r="H473" s="575"/>
      <c r="I473" s="575"/>
      <c r="J473" s="575"/>
      <c r="K473" s="575"/>
      <c r="L473" s="575"/>
      <c r="M473" s="575"/>
      <c r="N473" s="575"/>
      <c r="O473" s="575"/>
      <c r="P473" s="575"/>
      <c r="Q473" s="575"/>
      <c r="R473" s="575"/>
      <c r="S473" s="575"/>
      <c r="T473" s="575"/>
      <c r="U473" s="575"/>
      <c r="V473" s="575"/>
      <c r="W473" s="575"/>
      <c r="X473" s="575"/>
      <c r="Y473" s="575"/>
      <c r="Z473" s="575"/>
      <c r="AA473" s="563"/>
      <c r="AB473" s="563"/>
      <c r="AC473" s="563"/>
    </row>
    <row r="474" spans="1:68" ht="27" hidden="1" customHeight="1" x14ac:dyDescent="0.25">
      <c r="A474" s="54" t="s">
        <v>732</v>
      </c>
      <c r="B474" s="54" t="s">
        <v>733</v>
      </c>
      <c r="C474" s="31">
        <v>4301011763</v>
      </c>
      <c r="D474" s="576">
        <v>4640242181011</v>
      </c>
      <c r="E474" s="577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877" t="s">
        <v>734</v>
      </c>
      <c r="Q474" s="581"/>
      <c r="R474" s="581"/>
      <c r="S474" s="581"/>
      <c r="T474" s="582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736</v>
      </c>
      <c r="B475" s="54" t="s">
        <v>737</v>
      </c>
      <c r="C475" s="31">
        <v>4301011585</v>
      </c>
      <c r="D475" s="576">
        <v>4640242180441</v>
      </c>
      <c r="E475" s="577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673" t="s">
        <v>738</v>
      </c>
      <c r="Q475" s="581"/>
      <c r="R475" s="581"/>
      <c r="S475" s="581"/>
      <c r="T475" s="582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4301011584</v>
      </c>
      <c r="D476" s="576">
        <v>4640242180564</v>
      </c>
      <c r="E476" s="577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843" t="s">
        <v>742</v>
      </c>
      <c r="Q476" s="581"/>
      <c r="R476" s="581"/>
      <c r="S476" s="581"/>
      <c r="T476" s="582"/>
      <c r="U476" s="34"/>
      <c r="V476" s="34"/>
      <c r="W476" s="35" t="s">
        <v>70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744</v>
      </c>
      <c r="B477" s="54" t="s">
        <v>745</v>
      </c>
      <c r="C477" s="31">
        <v>4301011764</v>
      </c>
      <c r="D477" s="576">
        <v>4640242181189</v>
      </c>
      <c r="E477" s="577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36" t="s">
        <v>746</v>
      </c>
      <c r="Q477" s="581"/>
      <c r="R477" s="581"/>
      <c r="S477" s="581"/>
      <c r="T477" s="582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91"/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92"/>
      <c r="P478" s="578" t="s">
        <v>72</v>
      </c>
      <c r="Q478" s="572"/>
      <c r="R478" s="572"/>
      <c r="S478" s="572"/>
      <c r="T478" s="572"/>
      <c r="U478" s="572"/>
      <c r="V478" s="573"/>
      <c r="W478" s="37" t="s">
        <v>73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75"/>
      <c r="B479" s="575"/>
      <c r="C479" s="575"/>
      <c r="D479" s="575"/>
      <c r="E479" s="575"/>
      <c r="F479" s="575"/>
      <c r="G479" s="575"/>
      <c r="H479" s="575"/>
      <c r="I479" s="575"/>
      <c r="J479" s="575"/>
      <c r="K479" s="575"/>
      <c r="L479" s="575"/>
      <c r="M479" s="575"/>
      <c r="N479" s="575"/>
      <c r="O479" s="592"/>
      <c r="P479" s="578" t="s">
        <v>72</v>
      </c>
      <c r="Q479" s="572"/>
      <c r="R479" s="572"/>
      <c r="S479" s="572"/>
      <c r="T479" s="572"/>
      <c r="U479" s="572"/>
      <c r="V479" s="573"/>
      <c r="W479" s="37" t="s">
        <v>70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4" t="s">
        <v>137</v>
      </c>
      <c r="B480" s="575"/>
      <c r="C480" s="575"/>
      <c r="D480" s="575"/>
      <c r="E480" s="575"/>
      <c r="F480" s="575"/>
      <c r="G480" s="575"/>
      <c r="H480" s="575"/>
      <c r="I480" s="575"/>
      <c r="J480" s="575"/>
      <c r="K480" s="575"/>
      <c r="L480" s="575"/>
      <c r="M480" s="575"/>
      <c r="N480" s="575"/>
      <c r="O480" s="575"/>
      <c r="P480" s="575"/>
      <c r="Q480" s="575"/>
      <c r="R480" s="575"/>
      <c r="S480" s="575"/>
      <c r="T480" s="575"/>
      <c r="U480" s="575"/>
      <c r="V480" s="575"/>
      <c r="W480" s="575"/>
      <c r="X480" s="575"/>
      <c r="Y480" s="575"/>
      <c r="Z480" s="575"/>
      <c r="AA480" s="563"/>
      <c r="AB480" s="563"/>
      <c r="AC480" s="563"/>
    </row>
    <row r="481" spans="1:68" ht="27" hidden="1" customHeight="1" x14ac:dyDescent="0.25">
      <c r="A481" s="54" t="s">
        <v>747</v>
      </c>
      <c r="B481" s="54" t="s">
        <v>748</v>
      </c>
      <c r="C481" s="31">
        <v>4301020269</v>
      </c>
      <c r="D481" s="576">
        <v>4640242180519</v>
      </c>
      <c r="E481" s="577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815" t="s">
        <v>749</v>
      </c>
      <c r="Q481" s="581"/>
      <c r="R481" s="581"/>
      <c r="S481" s="581"/>
      <c r="T481" s="582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751</v>
      </c>
      <c r="C482" s="31">
        <v>4301020400</v>
      </c>
      <c r="D482" s="576">
        <v>4640242180519</v>
      </c>
      <c r="E482" s="577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76" t="s">
        <v>752</v>
      </c>
      <c r="Q482" s="581"/>
      <c r="R482" s="581"/>
      <c r="S482" s="581"/>
      <c r="T482" s="582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4301020260</v>
      </c>
      <c r="D483" s="576">
        <v>4640242180526</v>
      </c>
      <c r="E483" s="577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721" t="s">
        <v>756</v>
      </c>
      <c r="Q483" s="581"/>
      <c r="R483" s="581"/>
      <c r="S483" s="581"/>
      <c r="T483" s="582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757</v>
      </c>
      <c r="B484" s="54" t="s">
        <v>758</v>
      </c>
      <c r="C484" s="31">
        <v>4301020295</v>
      </c>
      <c r="D484" s="576">
        <v>4640242181363</v>
      </c>
      <c r="E484" s="577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606" t="s">
        <v>759</v>
      </c>
      <c r="Q484" s="581"/>
      <c r="R484" s="581"/>
      <c r="S484" s="581"/>
      <c r="T484" s="582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91"/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92"/>
      <c r="P485" s="578" t="s">
        <v>72</v>
      </c>
      <c r="Q485" s="572"/>
      <c r="R485" s="572"/>
      <c r="S485" s="572"/>
      <c r="T485" s="572"/>
      <c r="U485" s="572"/>
      <c r="V485" s="573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75"/>
      <c r="B486" s="575"/>
      <c r="C486" s="575"/>
      <c r="D486" s="575"/>
      <c r="E486" s="575"/>
      <c r="F486" s="575"/>
      <c r="G486" s="575"/>
      <c r="H486" s="575"/>
      <c r="I486" s="575"/>
      <c r="J486" s="575"/>
      <c r="K486" s="575"/>
      <c r="L486" s="575"/>
      <c r="M486" s="575"/>
      <c r="N486" s="575"/>
      <c r="O486" s="592"/>
      <c r="P486" s="578" t="s">
        <v>72</v>
      </c>
      <c r="Q486" s="572"/>
      <c r="R486" s="572"/>
      <c r="S486" s="572"/>
      <c r="T486" s="572"/>
      <c r="U486" s="572"/>
      <c r="V486" s="573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4" t="s">
        <v>64</v>
      </c>
      <c r="B487" s="575"/>
      <c r="C487" s="575"/>
      <c r="D487" s="575"/>
      <c r="E487" s="575"/>
      <c r="F487" s="575"/>
      <c r="G487" s="575"/>
      <c r="H487" s="575"/>
      <c r="I487" s="575"/>
      <c r="J487" s="575"/>
      <c r="K487" s="575"/>
      <c r="L487" s="575"/>
      <c r="M487" s="575"/>
      <c r="N487" s="575"/>
      <c r="O487" s="575"/>
      <c r="P487" s="575"/>
      <c r="Q487" s="575"/>
      <c r="R487" s="575"/>
      <c r="S487" s="575"/>
      <c r="T487" s="575"/>
      <c r="U487" s="575"/>
      <c r="V487" s="575"/>
      <c r="W487" s="575"/>
      <c r="X487" s="575"/>
      <c r="Y487" s="575"/>
      <c r="Z487" s="575"/>
      <c r="AA487" s="563"/>
      <c r="AB487" s="563"/>
      <c r="AC487" s="563"/>
    </row>
    <row r="488" spans="1:68" ht="27" hidden="1" customHeight="1" x14ac:dyDescent="0.25">
      <c r="A488" s="54" t="s">
        <v>761</v>
      </c>
      <c r="B488" s="54" t="s">
        <v>762</v>
      </c>
      <c r="C488" s="31">
        <v>4301031280</v>
      </c>
      <c r="D488" s="576">
        <v>4640242180816</v>
      </c>
      <c r="E488" s="577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19" t="s">
        <v>763</v>
      </c>
      <c r="Q488" s="581"/>
      <c r="R488" s="581"/>
      <c r="S488" s="581"/>
      <c r="T488" s="582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765</v>
      </c>
      <c r="B489" s="54" t="s">
        <v>766</v>
      </c>
      <c r="C489" s="31">
        <v>4301031244</v>
      </c>
      <c r="D489" s="576">
        <v>4640242180595</v>
      </c>
      <c r="E489" s="577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1" t="s">
        <v>767</v>
      </c>
      <c r="Q489" s="581"/>
      <c r="R489" s="581"/>
      <c r="S489" s="581"/>
      <c r="T489" s="582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91"/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92"/>
      <c r="P490" s="578" t="s">
        <v>72</v>
      </c>
      <c r="Q490" s="572"/>
      <c r="R490" s="572"/>
      <c r="S490" s="572"/>
      <c r="T490" s="572"/>
      <c r="U490" s="572"/>
      <c r="V490" s="573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75"/>
      <c r="B491" s="575"/>
      <c r="C491" s="575"/>
      <c r="D491" s="575"/>
      <c r="E491" s="575"/>
      <c r="F491" s="575"/>
      <c r="G491" s="575"/>
      <c r="H491" s="575"/>
      <c r="I491" s="575"/>
      <c r="J491" s="575"/>
      <c r="K491" s="575"/>
      <c r="L491" s="575"/>
      <c r="M491" s="575"/>
      <c r="N491" s="575"/>
      <c r="O491" s="592"/>
      <c r="P491" s="578" t="s">
        <v>72</v>
      </c>
      <c r="Q491" s="572"/>
      <c r="R491" s="572"/>
      <c r="S491" s="572"/>
      <c r="T491" s="572"/>
      <c r="U491" s="572"/>
      <c r="V491" s="573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4" t="s">
        <v>74</v>
      </c>
      <c r="B492" s="575"/>
      <c r="C492" s="575"/>
      <c r="D492" s="575"/>
      <c r="E492" s="575"/>
      <c r="F492" s="575"/>
      <c r="G492" s="575"/>
      <c r="H492" s="575"/>
      <c r="I492" s="575"/>
      <c r="J492" s="575"/>
      <c r="K492" s="575"/>
      <c r="L492" s="575"/>
      <c r="M492" s="575"/>
      <c r="N492" s="575"/>
      <c r="O492" s="575"/>
      <c r="P492" s="575"/>
      <c r="Q492" s="575"/>
      <c r="R492" s="575"/>
      <c r="S492" s="575"/>
      <c r="T492" s="575"/>
      <c r="U492" s="575"/>
      <c r="V492" s="575"/>
      <c r="W492" s="575"/>
      <c r="X492" s="575"/>
      <c r="Y492" s="575"/>
      <c r="Z492" s="575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6">
        <v>4640242180533</v>
      </c>
      <c r="E493" s="577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802" t="s">
        <v>771</v>
      </c>
      <c r="Q493" s="581"/>
      <c r="R493" s="581"/>
      <c r="S493" s="581"/>
      <c r="T493" s="582"/>
      <c r="U493" s="34"/>
      <c r="V493" s="34"/>
      <c r="W493" s="35" t="s">
        <v>70</v>
      </c>
      <c r="X493" s="567">
        <v>900</v>
      </c>
      <c r="Y493" s="568">
        <f>IFERROR(IF(X493="",0,CEILING((X493/$H493),1)*$H493),"")</f>
        <v>900</v>
      </c>
      <c r="Z493" s="36">
        <f>IFERROR(IF(Y493=0,"",ROUNDUP(Y493/H493,0)*0.01898),"")</f>
        <v>1.8980000000000001</v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951.90000000000009</v>
      </c>
      <c r="BN493" s="64">
        <f>IFERROR(Y493*I493/H493,"0")</f>
        <v>951.90000000000009</v>
      </c>
      <c r="BO493" s="64">
        <f>IFERROR(1/J493*(X493/H493),"0")</f>
        <v>1.5625</v>
      </c>
      <c r="BP493" s="64">
        <f>IFERROR(1/J493*(Y493/H493),"0")</f>
        <v>1.5625</v>
      </c>
    </row>
    <row r="494" spans="1:68" ht="27" hidden="1" customHeight="1" x14ac:dyDescent="0.25">
      <c r="A494" s="54" t="s">
        <v>773</v>
      </c>
      <c r="B494" s="54" t="s">
        <v>774</v>
      </c>
      <c r="C494" s="31">
        <v>4301051920</v>
      </c>
      <c r="D494" s="576">
        <v>4640242181233</v>
      </c>
      <c r="E494" s="577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813" t="s">
        <v>775</v>
      </c>
      <c r="Q494" s="581"/>
      <c r="R494" s="581"/>
      <c r="S494" s="581"/>
      <c r="T494" s="582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1"/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92"/>
      <c r="P495" s="578" t="s">
        <v>72</v>
      </c>
      <c r="Q495" s="572"/>
      <c r="R495" s="572"/>
      <c r="S495" s="572"/>
      <c r="T495" s="572"/>
      <c r="U495" s="572"/>
      <c r="V495" s="573"/>
      <c r="W495" s="37" t="s">
        <v>73</v>
      </c>
      <c r="X495" s="569">
        <f>IFERROR(X493/H493,"0")+IFERROR(X494/H494,"0")</f>
        <v>100</v>
      </c>
      <c r="Y495" s="569">
        <f>IFERROR(Y493/H493,"0")+IFERROR(Y494/H494,"0")</f>
        <v>100</v>
      </c>
      <c r="Z495" s="569">
        <f>IFERROR(IF(Z493="",0,Z493),"0")+IFERROR(IF(Z494="",0,Z494),"0")</f>
        <v>1.8980000000000001</v>
      </c>
      <c r="AA495" s="570"/>
      <c r="AB495" s="570"/>
      <c r="AC495" s="570"/>
    </row>
    <row r="496" spans="1:68" x14ac:dyDescent="0.2">
      <c r="A496" s="575"/>
      <c r="B496" s="575"/>
      <c r="C496" s="575"/>
      <c r="D496" s="575"/>
      <c r="E496" s="575"/>
      <c r="F496" s="575"/>
      <c r="G496" s="575"/>
      <c r="H496" s="575"/>
      <c r="I496" s="575"/>
      <c r="J496" s="575"/>
      <c r="K496" s="575"/>
      <c r="L496" s="575"/>
      <c r="M496" s="575"/>
      <c r="N496" s="575"/>
      <c r="O496" s="592"/>
      <c r="P496" s="578" t="s">
        <v>72</v>
      </c>
      <c r="Q496" s="572"/>
      <c r="R496" s="572"/>
      <c r="S496" s="572"/>
      <c r="T496" s="572"/>
      <c r="U496" s="572"/>
      <c r="V496" s="573"/>
      <c r="W496" s="37" t="s">
        <v>70</v>
      </c>
      <c r="X496" s="569">
        <f>IFERROR(SUM(X493:X494),"0")</f>
        <v>900</v>
      </c>
      <c r="Y496" s="569">
        <f>IFERROR(SUM(Y493:Y494),"0")</f>
        <v>900</v>
      </c>
      <c r="Z496" s="37"/>
      <c r="AA496" s="570"/>
      <c r="AB496" s="570"/>
      <c r="AC496" s="570"/>
    </row>
    <row r="497" spans="1:68" ht="14.25" hidden="1" customHeight="1" x14ac:dyDescent="0.25">
      <c r="A497" s="574" t="s">
        <v>172</v>
      </c>
      <c r="B497" s="575"/>
      <c r="C497" s="575"/>
      <c r="D497" s="575"/>
      <c r="E497" s="575"/>
      <c r="F497" s="575"/>
      <c r="G497" s="575"/>
      <c r="H497" s="575"/>
      <c r="I497" s="575"/>
      <c r="J497" s="575"/>
      <c r="K497" s="575"/>
      <c r="L497" s="575"/>
      <c r="M497" s="575"/>
      <c r="N497" s="575"/>
      <c r="O497" s="575"/>
      <c r="P497" s="575"/>
      <c r="Q497" s="575"/>
      <c r="R497" s="575"/>
      <c r="S497" s="575"/>
      <c r="T497" s="575"/>
      <c r="U497" s="575"/>
      <c r="V497" s="575"/>
      <c r="W497" s="575"/>
      <c r="X497" s="575"/>
      <c r="Y497" s="575"/>
      <c r="Z497" s="575"/>
      <c r="AA497" s="563"/>
      <c r="AB497" s="563"/>
      <c r="AC497" s="563"/>
    </row>
    <row r="498" spans="1:68" ht="27" hidden="1" customHeight="1" x14ac:dyDescent="0.25">
      <c r="A498" s="54" t="s">
        <v>776</v>
      </c>
      <c r="B498" s="54" t="s">
        <v>777</v>
      </c>
      <c r="C498" s="31">
        <v>4301060491</v>
      </c>
      <c r="D498" s="576">
        <v>4640242180120</v>
      </c>
      <c r="E498" s="577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805" t="s">
        <v>778</v>
      </c>
      <c r="Q498" s="581"/>
      <c r="R498" s="581"/>
      <c r="S498" s="581"/>
      <c r="T498" s="582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4301060498</v>
      </c>
      <c r="D499" s="576">
        <v>4640242180137</v>
      </c>
      <c r="E499" s="577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612" t="s">
        <v>782</v>
      </c>
      <c r="Q499" s="581"/>
      <c r="R499" s="581"/>
      <c r="S499" s="581"/>
      <c r="T499" s="582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91"/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92"/>
      <c r="P500" s="578" t="s">
        <v>72</v>
      </c>
      <c r="Q500" s="572"/>
      <c r="R500" s="572"/>
      <c r="S500" s="572"/>
      <c r="T500" s="572"/>
      <c r="U500" s="572"/>
      <c r="V500" s="573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75"/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92"/>
      <c r="P501" s="578" t="s">
        <v>72</v>
      </c>
      <c r="Q501" s="572"/>
      <c r="R501" s="572"/>
      <c r="S501" s="572"/>
      <c r="T501" s="572"/>
      <c r="U501" s="572"/>
      <c r="V501" s="573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3" t="s">
        <v>784</v>
      </c>
      <c r="B502" s="575"/>
      <c r="C502" s="575"/>
      <c r="D502" s="575"/>
      <c r="E502" s="575"/>
      <c r="F502" s="575"/>
      <c r="G502" s="575"/>
      <c r="H502" s="575"/>
      <c r="I502" s="575"/>
      <c r="J502" s="575"/>
      <c r="K502" s="575"/>
      <c r="L502" s="575"/>
      <c r="M502" s="575"/>
      <c r="N502" s="575"/>
      <c r="O502" s="575"/>
      <c r="P502" s="575"/>
      <c r="Q502" s="575"/>
      <c r="R502" s="575"/>
      <c r="S502" s="575"/>
      <c r="T502" s="575"/>
      <c r="U502" s="575"/>
      <c r="V502" s="575"/>
      <c r="W502" s="575"/>
      <c r="X502" s="575"/>
      <c r="Y502" s="575"/>
      <c r="Z502" s="575"/>
      <c r="AA502" s="562"/>
      <c r="AB502" s="562"/>
      <c r="AC502" s="562"/>
    </row>
    <row r="503" spans="1:68" ht="14.25" hidden="1" customHeight="1" x14ac:dyDescent="0.25">
      <c r="A503" s="574" t="s">
        <v>137</v>
      </c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75"/>
      <c r="P503" s="575"/>
      <c r="Q503" s="575"/>
      <c r="R503" s="575"/>
      <c r="S503" s="575"/>
      <c r="T503" s="575"/>
      <c r="U503" s="575"/>
      <c r="V503" s="575"/>
      <c r="W503" s="575"/>
      <c r="X503" s="575"/>
      <c r="Y503" s="575"/>
      <c r="Z503" s="575"/>
      <c r="AA503" s="563"/>
      <c r="AB503" s="563"/>
      <c r="AC503" s="563"/>
    </row>
    <row r="504" spans="1:68" ht="27" hidden="1" customHeight="1" x14ac:dyDescent="0.25">
      <c r="A504" s="54" t="s">
        <v>785</v>
      </c>
      <c r="B504" s="54" t="s">
        <v>786</v>
      </c>
      <c r="C504" s="31">
        <v>4301020314</v>
      </c>
      <c r="D504" s="576">
        <v>4640242180090</v>
      </c>
      <c r="E504" s="577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33" t="s">
        <v>787</v>
      </c>
      <c r="Q504" s="581"/>
      <c r="R504" s="581"/>
      <c r="S504" s="581"/>
      <c r="T504" s="582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91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2"/>
      <c r="P505" s="578" t="s">
        <v>72</v>
      </c>
      <c r="Q505" s="572"/>
      <c r="R505" s="572"/>
      <c r="S505" s="572"/>
      <c r="T505" s="572"/>
      <c r="U505" s="572"/>
      <c r="V505" s="573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2"/>
      <c r="P506" s="578" t="s">
        <v>72</v>
      </c>
      <c r="Q506" s="572"/>
      <c r="R506" s="572"/>
      <c r="S506" s="572"/>
      <c r="T506" s="572"/>
      <c r="U506" s="572"/>
      <c r="V506" s="573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890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759"/>
      <c r="P507" s="731" t="s">
        <v>789</v>
      </c>
      <c r="Q507" s="732"/>
      <c r="R507" s="732"/>
      <c r="S507" s="732"/>
      <c r="T507" s="732"/>
      <c r="U507" s="732"/>
      <c r="V507" s="599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17268.099999999999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17400.309999999998</v>
      </c>
      <c r="Z507" s="37"/>
      <c r="AA507" s="570"/>
      <c r="AB507" s="570"/>
      <c r="AC507" s="570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759"/>
      <c r="P508" s="731" t="s">
        <v>790</v>
      </c>
      <c r="Q508" s="732"/>
      <c r="R508" s="732"/>
      <c r="S508" s="732"/>
      <c r="T508" s="732"/>
      <c r="U508" s="732"/>
      <c r="V508" s="599"/>
      <c r="W508" s="37" t="s">
        <v>70</v>
      </c>
      <c r="X508" s="569">
        <f>IFERROR(SUM(BM22:BM504),"0")</f>
        <v>18331.40915505631</v>
      </c>
      <c r="Y508" s="569">
        <f>IFERROR(SUM(BN22:BN504),"0")</f>
        <v>18474.088000000011</v>
      </c>
      <c r="Z508" s="37"/>
      <c r="AA508" s="570"/>
      <c r="AB508" s="570"/>
      <c r="AC508" s="570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759"/>
      <c r="P509" s="731" t="s">
        <v>791</v>
      </c>
      <c r="Q509" s="732"/>
      <c r="R509" s="732"/>
      <c r="S509" s="732"/>
      <c r="T509" s="732"/>
      <c r="U509" s="732"/>
      <c r="V509" s="599"/>
      <c r="W509" s="37" t="s">
        <v>792</v>
      </c>
      <c r="X509" s="38">
        <f>ROUNDUP(SUM(BO22:BO504),0)</f>
        <v>32</v>
      </c>
      <c r="Y509" s="38">
        <f>ROUNDUP(SUM(BP22:BP504),0)</f>
        <v>32</v>
      </c>
      <c r="Z509" s="37"/>
      <c r="AA509" s="570"/>
      <c r="AB509" s="570"/>
      <c r="AC509" s="570"/>
    </row>
    <row r="510" spans="1:68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759"/>
      <c r="P510" s="731" t="s">
        <v>793</v>
      </c>
      <c r="Q510" s="732"/>
      <c r="R510" s="732"/>
      <c r="S510" s="732"/>
      <c r="T510" s="732"/>
      <c r="U510" s="732"/>
      <c r="V510" s="599"/>
      <c r="W510" s="37" t="s">
        <v>70</v>
      </c>
      <c r="X510" s="569">
        <f>GrossWeightTotal+PalletQtyTotal*25</f>
        <v>19131.40915505631</v>
      </c>
      <c r="Y510" s="569">
        <f>GrossWeightTotalR+PalletQtyTotalR*25</f>
        <v>19274.088000000011</v>
      </c>
      <c r="Z510" s="37"/>
      <c r="AA510" s="570"/>
      <c r="AB510" s="570"/>
      <c r="AC510" s="570"/>
    </row>
    <row r="511" spans="1:68" x14ac:dyDescent="0.2">
      <c r="A511" s="575"/>
      <c r="B511" s="575"/>
      <c r="C511" s="575"/>
      <c r="D511" s="575"/>
      <c r="E511" s="575"/>
      <c r="F511" s="575"/>
      <c r="G511" s="575"/>
      <c r="H511" s="575"/>
      <c r="I511" s="575"/>
      <c r="J511" s="575"/>
      <c r="K511" s="575"/>
      <c r="L511" s="575"/>
      <c r="M511" s="575"/>
      <c r="N511" s="575"/>
      <c r="O511" s="759"/>
      <c r="P511" s="731" t="s">
        <v>794</v>
      </c>
      <c r="Q511" s="732"/>
      <c r="R511" s="732"/>
      <c r="S511" s="732"/>
      <c r="T511" s="732"/>
      <c r="U511" s="732"/>
      <c r="V511" s="599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3784.7077808313434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3813</v>
      </c>
      <c r="Z511" s="37"/>
      <c r="AA511" s="570"/>
      <c r="AB511" s="570"/>
      <c r="AC511" s="570"/>
    </row>
    <row r="512" spans="1:68" ht="14.25" hidden="1" customHeight="1" x14ac:dyDescent="0.2">
      <c r="A512" s="575"/>
      <c r="B512" s="575"/>
      <c r="C512" s="575"/>
      <c r="D512" s="575"/>
      <c r="E512" s="575"/>
      <c r="F512" s="575"/>
      <c r="G512" s="575"/>
      <c r="H512" s="575"/>
      <c r="I512" s="575"/>
      <c r="J512" s="575"/>
      <c r="K512" s="575"/>
      <c r="L512" s="575"/>
      <c r="M512" s="575"/>
      <c r="N512" s="575"/>
      <c r="O512" s="759"/>
      <c r="P512" s="731" t="s">
        <v>795</v>
      </c>
      <c r="Q512" s="732"/>
      <c r="R512" s="732"/>
      <c r="S512" s="732"/>
      <c r="T512" s="732"/>
      <c r="U512" s="732"/>
      <c r="V512" s="599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36.46979000000001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603" t="s">
        <v>101</v>
      </c>
      <c r="D514" s="661"/>
      <c r="E514" s="661"/>
      <c r="F514" s="661"/>
      <c r="G514" s="661"/>
      <c r="H514" s="608"/>
      <c r="I514" s="603" t="s">
        <v>256</v>
      </c>
      <c r="J514" s="661"/>
      <c r="K514" s="661"/>
      <c r="L514" s="661"/>
      <c r="M514" s="661"/>
      <c r="N514" s="661"/>
      <c r="O514" s="661"/>
      <c r="P514" s="661"/>
      <c r="Q514" s="661"/>
      <c r="R514" s="661"/>
      <c r="S514" s="608"/>
      <c r="T514" s="603" t="s">
        <v>545</v>
      </c>
      <c r="U514" s="608"/>
      <c r="V514" s="603" t="s">
        <v>602</v>
      </c>
      <c r="W514" s="661"/>
      <c r="X514" s="661"/>
      <c r="Y514" s="608"/>
      <c r="Z514" s="564" t="s">
        <v>661</v>
      </c>
      <c r="AA514" s="603" t="s">
        <v>731</v>
      </c>
      <c r="AB514" s="608"/>
      <c r="AC514" s="52"/>
      <c r="AF514" s="565"/>
    </row>
    <row r="515" spans="1:32" ht="14.25" customHeight="1" thickTop="1" x14ac:dyDescent="0.2">
      <c r="A515" s="729" t="s">
        <v>798</v>
      </c>
      <c r="B515" s="603" t="s">
        <v>63</v>
      </c>
      <c r="C515" s="603" t="s">
        <v>102</v>
      </c>
      <c r="D515" s="603" t="s">
        <v>119</v>
      </c>
      <c r="E515" s="603" t="s">
        <v>179</v>
      </c>
      <c r="F515" s="603" t="s">
        <v>202</v>
      </c>
      <c r="G515" s="603" t="s">
        <v>235</v>
      </c>
      <c r="H515" s="603" t="s">
        <v>101</v>
      </c>
      <c r="I515" s="603" t="s">
        <v>257</v>
      </c>
      <c r="J515" s="603" t="s">
        <v>297</v>
      </c>
      <c r="K515" s="603" t="s">
        <v>358</v>
      </c>
      <c r="L515" s="603" t="s">
        <v>400</v>
      </c>
      <c r="M515" s="603" t="s">
        <v>416</v>
      </c>
      <c r="N515" s="565"/>
      <c r="O515" s="603" t="s">
        <v>429</v>
      </c>
      <c r="P515" s="603" t="s">
        <v>439</v>
      </c>
      <c r="Q515" s="603" t="s">
        <v>446</v>
      </c>
      <c r="R515" s="603" t="s">
        <v>451</v>
      </c>
      <c r="S515" s="603" t="s">
        <v>535</v>
      </c>
      <c r="T515" s="603" t="s">
        <v>546</v>
      </c>
      <c r="U515" s="603" t="s">
        <v>580</v>
      </c>
      <c r="V515" s="603" t="s">
        <v>603</v>
      </c>
      <c r="W515" s="603" t="s">
        <v>635</v>
      </c>
      <c r="X515" s="603" t="s">
        <v>653</v>
      </c>
      <c r="Y515" s="603" t="s">
        <v>657</v>
      </c>
      <c r="Z515" s="603" t="s">
        <v>661</v>
      </c>
      <c r="AA515" s="603" t="s">
        <v>731</v>
      </c>
      <c r="AB515" s="603" t="s">
        <v>784</v>
      </c>
      <c r="AC515" s="52"/>
      <c r="AF515" s="565"/>
    </row>
    <row r="516" spans="1:32" ht="13.5" customHeight="1" thickBot="1" x14ac:dyDescent="0.25">
      <c r="A516" s="730"/>
      <c r="B516" s="604"/>
      <c r="C516" s="604"/>
      <c r="D516" s="604"/>
      <c r="E516" s="604"/>
      <c r="F516" s="604"/>
      <c r="G516" s="604"/>
      <c r="H516" s="604"/>
      <c r="I516" s="604"/>
      <c r="J516" s="604"/>
      <c r="K516" s="604"/>
      <c r="L516" s="604"/>
      <c r="M516" s="604"/>
      <c r="N516" s="565"/>
      <c r="O516" s="604"/>
      <c r="P516" s="604"/>
      <c r="Q516" s="604"/>
      <c r="R516" s="604"/>
      <c r="S516" s="604"/>
      <c r="T516" s="604"/>
      <c r="U516" s="604"/>
      <c r="V516" s="604"/>
      <c r="W516" s="604"/>
      <c r="X516" s="604"/>
      <c r="Y516" s="604"/>
      <c r="Z516" s="604"/>
      <c r="AA516" s="604"/>
      <c r="AB516" s="604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388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1324.5000000000002</v>
      </c>
      <c r="E517" s="46">
        <f>IFERROR(Y89*1,"0")+IFERROR(Y90*1,"0")+IFERROR(Y91*1,"0")+IFERROR(Y95*1,"0")+IFERROR(Y96*1,"0")+IFERROR(Y97*1,"0")+IFERROR(Y98*1,"0")+IFERROR(Y99*1,"0")+IFERROR(Y100*1,"0")</f>
        <v>1093.5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1714.32</v>
      </c>
      <c r="G517" s="46">
        <f>IFERROR(Y131*1,"0")+IFERROR(Y132*1,"0")+IFERROR(Y136*1,"0")+IFERROR(Y137*1,"0")</f>
        <v>143.92000000000002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683.58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2547.3000000000002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275.20999999999998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362.4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950.4</v>
      </c>
      <c r="S517" s="46">
        <f>IFERROR(Y334*1,"0")+IFERROR(Y335*1,"0")+IFERROR(Y336*1,"0")</f>
        <v>877.8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5163</v>
      </c>
      <c r="U517" s="46">
        <f>IFERROR(Y367*1,"0")+IFERROR(Y368*1,"0")+IFERROR(Y369*1,"0")+IFERROR(Y370*1,"0")+IFERROR(Y374*1,"0")+IFERROR(Y378*1,"0")+IFERROR(Y379*1,"0")+IFERROR(Y383*1,"0")</f>
        <v>60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123.9</v>
      </c>
      <c r="W517" s="46">
        <f>IFERROR(Y408*1,"0")+IFERROR(Y409*1,"0")+IFERROR(Y413*1,"0")+IFERROR(Y414*1,"0")+IFERROR(Y415*1,"0")+IFERROR(Y416*1,"0")</f>
        <v>0</v>
      </c>
      <c r="X517" s="46">
        <f>IFERROR(Y421*1,"0")</f>
        <v>40.799999999999997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751.68000000000006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900</v>
      </c>
      <c r="AB517" s="46">
        <f>IFERROR(Y504*1,"0")</f>
        <v>0</v>
      </c>
      <c r="AC517" s="52"/>
      <c r="AF517" s="565"/>
    </row>
  </sheetData>
  <sheetProtection algorithmName="SHA-512" hashValue="vLNKMN4EIPD7qpCzA5/GNR+7jtIy+O4MeIIvbuJ/dz1DMOWeNZHDzwlh5HRwDlmnZY8U/kuwA6ryXW1p1JrqWQ==" saltValue="wzdSK/UNdMGgh9PV5Y9Ij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25,00"/>
        <filter val="1 500,00"/>
        <filter val="1 600,00"/>
        <filter val="1 770,00"/>
        <filter val="10,00"/>
        <filter val="10,50"/>
        <filter val="100,00"/>
        <filter val="105,00"/>
        <filter val="111,67"/>
        <filter val="116,67"/>
        <filter val="12,00"/>
        <filter val="120,00"/>
        <filter val="122,50"/>
        <filter val="13,89"/>
        <filter val="138,52"/>
        <filter val="15,00"/>
        <filter val="15,19"/>
        <filter val="150,00"/>
        <filter val="16,50"/>
        <filter val="160,00"/>
        <filter val="17 268,10"/>
        <filter val="17,50"/>
        <filter val="175,00"/>
        <filter val="177,78"/>
        <filter val="18 331,41"/>
        <filter val="18,00"/>
        <filter val="19 131,41"/>
        <filter val="2,75"/>
        <filter val="2,78"/>
        <filter val="20,00"/>
        <filter val="200,00"/>
        <filter val="21,00"/>
        <filter val="210,00"/>
        <filter val="22,73"/>
        <filter val="225,00"/>
        <filter val="227,50"/>
        <filter val="231,00"/>
        <filter val="232,41"/>
        <filter val="238,00"/>
        <filter val="25,00"/>
        <filter val="250,00"/>
        <filter val="260,00"/>
        <filter val="27,50"/>
        <filter val="276,00"/>
        <filter val="28,00"/>
        <filter val="280,00"/>
        <filter val="291,05"/>
        <filter val="3 784,71"/>
        <filter val="3,00"/>
        <filter val="3,50"/>
        <filter val="3,85"/>
        <filter val="30,00"/>
        <filter val="300,00"/>
        <filter val="302,00"/>
        <filter val="31,66"/>
        <filter val="312,00"/>
        <filter val="315,00"/>
        <filter val="32"/>
        <filter val="32,00"/>
        <filter val="33,33"/>
        <filter val="345,00"/>
        <filter val="360,00"/>
        <filter val="380,00"/>
        <filter val="4 080,00"/>
        <filter val="40,00"/>
        <filter val="416,67"/>
        <filter val="440,00"/>
        <filter val="45,00"/>
        <filter val="460,00"/>
        <filter val="480,00"/>
        <filter val="5,00"/>
        <filter val="50,00"/>
        <filter val="52,50"/>
        <filter val="540,00"/>
        <filter val="58,33"/>
        <filter val="59,89"/>
        <filter val="6,67"/>
        <filter val="60,00"/>
        <filter val="650,50"/>
        <filter val="66,67"/>
        <filter val="662,07"/>
        <filter val="670,00"/>
        <filter val="675,00"/>
        <filter val="685,00"/>
        <filter val="7,00"/>
        <filter val="70,00"/>
        <filter val="700,00"/>
        <filter val="710,00"/>
        <filter val="72,00"/>
        <filter val="72,60"/>
        <filter val="740,00"/>
        <filter val="76,82"/>
        <filter val="79,26"/>
        <filter val="8,25"/>
        <filter val="8,33"/>
        <filter val="80,00"/>
        <filter val="800,00"/>
        <filter val="875,00"/>
        <filter val="89,26"/>
        <filter val="90,00"/>
        <filter val="90,93"/>
        <filter val="900,00"/>
        <filter val="975,00"/>
        <filter val="98,15"/>
      </filters>
    </filterColumn>
    <filterColumn colId="29" showButton="0"/>
    <filterColumn colId="30" showButton="0"/>
  </autoFilter>
  <mergeCells count="908"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79:T79"/>
    <mergeCell ref="P244:T24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3 X57 X64 X91 X268 X342:X343 X345 X352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8" xr:uid="{00000000-0002-0000-0000-000012000000}">
      <formula1>IF(AK288&gt;0,OR(X288=0,AND(IF(X288-AK288&gt;=0,TRUE,FALSE),X288&gt;0,IF(X288/(H288*K288)=ROUND(X288/(H288*K288),0),TRUE,FALSE))),FALSE)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93FmTRaFgtuWqkmHoF65rlgBsSD07TB87kGmqt8paDwuyCSseYAnBiXeb98p44elwXRmN3qNerB736aPULNwcA==" saltValue="5Yj5rK+Rckn3C5e68iFo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2025-07-11T15:11:38Z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