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2C50FD4-D36A-4AE9-B1E9-892FB7629B32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 refMode="R1C1"/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P499" i="1"/>
  <c r="BO499" i="1"/>
  <c r="BN499" i="1"/>
  <c r="BM499" i="1"/>
  <c r="Y499" i="1"/>
  <c r="Z499" i="1" s="1"/>
  <c r="BO498" i="1"/>
  <c r="BM498" i="1"/>
  <c r="Y498" i="1"/>
  <c r="Y501" i="1" s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P489" i="1" s="1"/>
  <c r="BP488" i="1"/>
  <c r="BO488" i="1"/>
  <c r="BM488" i="1"/>
  <c r="Y488" i="1"/>
  <c r="Y490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Z477" i="1"/>
  <c r="Y477" i="1"/>
  <c r="BP477" i="1" s="1"/>
  <c r="BO476" i="1"/>
  <c r="BM476" i="1"/>
  <c r="Y476" i="1"/>
  <c r="BP476" i="1" s="1"/>
  <c r="BO475" i="1"/>
  <c r="BM475" i="1"/>
  <c r="Y475" i="1"/>
  <c r="BP475" i="1" s="1"/>
  <c r="BO474" i="1"/>
  <c r="BN474" i="1"/>
  <c r="BM474" i="1"/>
  <c r="Z474" i="1"/>
  <c r="Y474" i="1"/>
  <c r="BP474" i="1" s="1"/>
  <c r="X470" i="1"/>
  <c r="X469" i="1"/>
  <c r="BO468" i="1"/>
  <c r="BM468" i="1"/>
  <c r="Y468" i="1"/>
  <c r="P468" i="1"/>
  <c r="BO467" i="1"/>
  <c r="BM467" i="1"/>
  <c r="Y467" i="1"/>
  <c r="Z467" i="1" s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P460" i="1"/>
  <c r="BP459" i="1"/>
  <c r="BO459" i="1"/>
  <c r="BM459" i="1"/>
  <c r="Y459" i="1"/>
  <c r="BN459" i="1" s="1"/>
  <c r="P459" i="1"/>
  <c r="BO458" i="1"/>
  <c r="BM458" i="1"/>
  <c r="Y458" i="1"/>
  <c r="P458" i="1"/>
  <c r="BO457" i="1"/>
  <c r="BN457" i="1"/>
  <c r="BM457" i="1"/>
  <c r="Z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N451" i="1"/>
  <c r="BM451" i="1"/>
  <c r="Z451" i="1"/>
  <c r="Y451" i="1"/>
  <c r="BP451" i="1" s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BN445" i="1" s="1"/>
  <c r="P445" i="1"/>
  <c r="BO444" i="1"/>
  <c r="BM444" i="1"/>
  <c r="Y444" i="1"/>
  <c r="P444" i="1"/>
  <c r="BO443" i="1"/>
  <c r="BM443" i="1"/>
  <c r="Z443" i="1"/>
  <c r="Y443" i="1"/>
  <c r="BP443" i="1" s="1"/>
  <c r="P443" i="1"/>
  <c r="BO442" i="1"/>
  <c r="BM442" i="1"/>
  <c r="Y442" i="1"/>
  <c r="BO441" i="1"/>
  <c r="BM441" i="1"/>
  <c r="Y441" i="1"/>
  <c r="P441" i="1"/>
  <c r="BO440" i="1"/>
  <c r="BN440" i="1"/>
  <c r="BM440" i="1"/>
  <c r="Z440" i="1"/>
  <c r="Y440" i="1"/>
  <c r="BP440" i="1" s="1"/>
  <c r="P440" i="1"/>
  <c r="BO439" i="1"/>
  <c r="BM439" i="1"/>
  <c r="Y439" i="1"/>
  <c r="P439" i="1"/>
  <c r="BO438" i="1"/>
  <c r="BM438" i="1"/>
  <c r="Y438" i="1"/>
  <c r="BN438" i="1" s="1"/>
  <c r="P438" i="1"/>
  <c r="BO437" i="1"/>
  <c r="BM437" i="1"/>
  <c r="Y437" i="1"/>
  <c r="P437" i="1"/>
  <c r="BP436" i="1"/>
  <c r="BO436" i="1"/>
  <c r="BN436" i="1"/>
  <c r="BM436" i="1"/>
  <c r="Y436" i="1"/>
  <c r="Z436" i="1" s="1"/>
  <c r="P436" i="1"/>
  <c r="BO435" i="1"/>
  <c r="BM435" i="1"/>
  <c r="Y435" i="1"/>
  <c r="BO434" i="1"/>
  <c r="BM434" i="1"/>
  <c r="Y434" i="1"/>
  <c r="P434" i="1"/>
  <c r="BO433" i="1"/>
  <c r="BN433" i="1"/>
  <c r="BM433" i="1"/>
  <c r="Z433" i="1"/>
  <c r="Y433" i="1"/>
  <c r="BP433" i="1" s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X411" i="1"/>
  <c r="X410" i="1"/>
  <c r="BO409" i="1"/>
  <c r="BM409" i="1"/>
  <c r="Y409" i="1"/>
  <c r="BP409" i="1" s="1"/>
  <c r="P409" i="1"/>
  <c r="BO408" i="1"/>
  <c r="BM408" i="1"/>
  <c r="Y408" i="1"/>
  <c r="Y410" i="1" s="1"/>
  <c r="P408" i="1"/>
  <c r="X405" i="1"/>
  <c r="X404" i="1"/>
  <c r="BO403" i="1"/>
  <c r="BM403" i="1"/>
  <c r="Y403" i="1"/>
  <c r="P403" i="1"/>
  <c r="BO402" i="1"/>
  <c r="BM402" i="1"/>
  <c r="Z402" i="1"/>
  <c r="Y402" i="1"/>
  <c r="Y404" i="1" s="1"/>
  <c r="P402" i="1"/>
  <c r="X400" i="1"/>
  <c r="X399" i="1"/>
  <c r="BO398" i="1"/>
  <c r="BN398" i="1"/>
  <c r="BM398" i="1"/>
  <c r="Z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N394" i="1"/>
  <c r="BM394" i="1"/>
  <c r="Z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M369" i="1"/>
  <c r="Z369" i="1"/>
  <c r="Y369" i="1"/>
  <c r="BN369" i="1" s="1"/>
  <c r="P369" i="1"/>
  <c r="BO368" i="1"/>
  <c r="BM368" i="1"/>
  <c r="Y368" i="1"/>
  <c r="P368" i="1"/>
  <c r="BO367" i="1"/>
  <c r="BM367" i="1"/>
  <c r="Z367" i="1"/>
  <c r="Y367" i="1"/>
  <c r="BP367" i="1" s="1"/>
  <c r="P367" i="1"/>
  <c r="X364" i="1"/>
  <c r="X363" i="1"/>
  <c r="BO362" i="1"/>
  <c r="BM362" i="1"/>
  <c r="Y362" i="1"/>
  <c r="Y364" i="1" s="1"/>
  <c r="P362" i="1"/>
  <c r="X360" i="1"/>
  <c r="X359" i="1"/>
  <c r="BO358" i="1"/>
  <c r="BM358" i="1"/>
  <c r="Y358" i="1"/>
  <c r="BP358" i="1" s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M352" i="1"/>
  <c r="Y352" i="1"/>
  <c r="BN352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M346" i="1"/>
  <c r="Y346" i="1"/>
  <c r="BN346" i="1" s="1"/>
  <c r="P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BP342" i="1" s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BP334" i="1" s="1"/>
  <c r="P334" i="1"/>
  <c r="X331" i="1"/>
  <c r="X330" i="1"/>
  <c r="BO329" i="1"/>
  <c r="BM329" i="1"/>
  <c r="Y329" i="1"/>
  <c r="BN329" i="1" s="1"/>
  <c r="P329" i="1"/>
  <c r="BO328" i="1"/>
  <c r="BM328" i="1"/>
  <c r="Y328" i="1"/>
  <c r="P328" i="1"/>
  <c r="BO327" i="1"/>
  <c r="BM327" i="1"/>
  <c r="Y327" i="1"/>
  <c r="Z327" i="1" s="1"/>
  <c r="P327" i="1"/>
  <c r="X325" i="1"/>
  <c r="X324" i="1"/>
  <c r="BP323" i="1"/>
  <c r="BO323" i="1"/>
  <c r="BM323" i="1"/>
  <c r="Y323" i="1"/>
  <c r="BN323" i="1" s="1"/>
  <c r="P323" i="1"/>
  <c r="BO322" i="1"/>
  <c r="BM322" i="1"/>
  <c r="Y322" i="1"/>
  <c r="P322" i="1"/>
  <c r="BO321" i="1"/>
  <c r="BM321" i="1"/>
  <c r="Z321" i="1"/>
  <c r="Y321" i="1"/>
  <c r="BP321" i="1" s="1"/>
  <c r="BO320" i="1"/>
  <c r="BM320" i="1"/>
  <c r="Z320" i="1"/>
  <c r="Y320" i="1"/>
  <c r="BP320" i="1" s="1"/>
  <c r="X318" i="1"/>
  <c r="X317" i="1"/>
  <c r="BO316" i="1"/>
  <c r="BM316" i="1"/>
  <c r="Y316" i="1"/>
  <c r="P316" i="1"/>
  <c r="BP315" i="1"/>
  <c r="BO315" i="1"/>
  <c r="BM315" i="1"/>
  <c r="Y315" i="1"/>
  <c r="BN315" i="1" s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BN309" i="1" s="1"/>
  <c r="P309" i="1"/>
  <c r="BO308" i="1"/>
  <c r="BM308" i="1"/>
  <c r="Y308" i="1"/>
  <c r="P308" i="1"/>
  <c r="BP307" i="1"/>
  <c r="BO307" i="1"/>
  <c r="BM307" i="1"/>
  <c r="Y307" i="1"/>
  <c r="BN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Z301" i="1" s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BN297" i="1" s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P287" i="1"/>
  <c r="BO287" i="1"/>
  <c r="BM287" i="1"/>
  <c r="Z287" i="1"/>
  <c r="Y287" i="1"/>
  <c r="BN287" i="1" s="1"/>
  <c r="P287" i="1"/>
  <c r="X284" i="1"/>
  <c r="Y283" i="1"/>
  <c r="X283" i="1"/>
  <c r="BP282" i="1"/>
  <c r="BO282" i="1"/>
  <c r="BM282" i="1"/>
  <c r="Y282" i="1"/>
  <c r="Q517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Y274" i="1" s="1"/>
  <c r="P273" i="1"/>
  <c r="X270" i="1"/>
  <c r="X269" i="1"/>
  <c r="BP268" i="1"/>
  <c r="BO268" i="1"/>
  <c r="BN268" i="1"/>
  <c r="BM268" i="1"/>
  <c r="Y268" i="1"/>
  <c r="Z268" i="1" s="1"/>
  <c r="P268" i="1"/>
  <c r="BO267" i="1"/>
  <c r="BM267" i="1"/>
  <c r="Y267" i="1"/>
  <c r="P267" i="1"/>
  <c r="BO266" i="1"/>
  <c r="BN266" i="1"/>
  <c r="BM266" i="1"/>
  <c r="Z266" i="1"/>
  <c r="Y266" i="1"/>
  <c r="Y269" i="1" s="1"/>
  <c r="P266" i="1"/>
  <c r="X263" i="1"/>
  <c r="X262" i="1"/>
  <c r="BP261" i="1"/>
  <c r="BO261" i="1"/>
  <c r="BN261" i="1"/>
  <c r="BM261" i="1"/>
  <c r="Y261" i="1"/>
  <c r="Z261" i="1" s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N249" i="1" s="1"/>
  <c r="P249" i="1"/>
  <c r="X246" i="1"/>
  <c r="X245" i="1"/>
  <c r="BO244" i="1"/>
  <c r="BM244" i="1"/>
  <c r="Z244" i="1"/>
  <c r="Y244" i="1"/>
  <c r="BP244" i="1" s="1"/>
  <c r="P244" i="1"/>
  <c r="BO243" i="1"/>
  <c r="BM243" i="1"/>
  <c r="Y243" i="1"/>
  <c r="P243" i="1"/>
  <c r="BP242" i="1"/>
  <c r="BO242" i="1"/>
  <c r="BM242" i="1"/>
  <c r="Y242" i="1"/>
  <c r="BN242" i="1" s="1"/>
  <c r="P242" i="1"/>
  <c r="BO241" i="1"/>
  <c r="BM241" i="1"/>
  <c r="Y241" i="1"/>
  <c r="P241" i="1"/>
  <c r="BO240" i="1"/>
  <c r="BN240" i="1"/>
  <c r="BM240" i="1"/>
  <c r="Y240" i="1"/>
  <c r="Z240" i="1" s="1"/>
  <c r="BO239" i="1"/>
  <c r="BM239" i="1"/>
  <c r="Y239" i="1"/>
  <c r="BN239" i="1" s="1"/>
  <c r="P239" i="1"/>
  <c r="X237" i="1"/>
  <c r="X236" i="1"/>
  <c r="BO235" i="1"/>
  <c r="BM235" i="1"/>
  <c r="Y235" i="1"/>
  <c r="Y237" i="1" s="1"/>
  <c r="X233" i="1"/>
  <c r="X232" i="1"/>
  <c r="BO231" i="1"/>
  <c r="BM231" i="1"/>
  <c r="Y231" i="1"/>
  <c r="P231" i="1"/>
  <c r="BO230" i="1"/>
  <c r="BM230" i="1"/>
  <c r="Y230" i="1"/>
  <c r="BP230" i="1" s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Z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N203" i="1" s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M197" i="1"/>
  <c r="Y197" i="1"/>
  <c r="BN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BN181" i="1" s="1"/>
  <c r="P181" i="1"/>
  <c r="X178" i="1"/>
  <c r="X177" i="1"/>
  <c r="BO176" i="1"/>
  <c r="BM176" i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Z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BP158" i="1" s="1"/>
  <c r="P158" i="1"/>
  <c r="X156" i="1"/>
  <c r="Y155" i="1"/>
  <c r="X155" i="1"/>
  <c r="BO154" i="1"/>
  <c r="BM154" i="1"/>
  <c r="Y154" i="1"/>
  <c r="BP154" i="1" s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BP146" i="1" s="1"/>
  <c r="P146" i="1"/>
  <c r="X144" i="1"/>
  <c r="Y143" i="1"/>
  <c r="X143" i="1"/>
  <c r="BO142" i="1"/>
  <c r="BM142" i="1"/>
  <c r="Y142" i="1"/>
  <c r="BP142" i="1" s="1"/>
  <c r="P142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O120" i="1"/>
  <c r="BM120" i="1"/>
  <c r="Y120" i="1"/>
  <c r="BN120" i="1" s="1"/>
  <c r="P120" i="1"/>
  <c r="BO119" i="1"/>
  <c r="BM119" i="1"/>
  <c r="Y119" i="1"/>
  <c r="P119" i="1"/>
  <c r="BP118" i="1"/>
  <c r="BO118" i="1"/>
  <c r="BM118" i="1"/>
  <c r="Y118" i="1"/>
  <c r="Z118" i="1" s="1"/>
  <c r="P118" i="1"/>
  <c r="X116" i="1"/>
  <c r="X115" i="1"/>
  <c r="BO114" i="1"/>
  <c r="BM114" i="1"/>
  <c r="Y114" i="1"/>
  <c r="BN114" i="1" s="1"/>
  <c r="P114" i="1"/>
  <c r="BO113" i="1"/>
  <c r="BM113" i="1"/>
  <c r="Y113" i="1"/>
  <c r="P113" i="1"/>
  <c r="BP112" i="1"/>
  <c r="BO112" i="1"/>
  <c r="BN112" i="1"/>
  <c r="BM112" i="1"/>
  <c r="Y112" i="1"/>
  <c r="Z112" i="1" s="1"/>
  <c r="P112" i="1"/>
  <c r="X110" i="1"/>
  <c r="X109" i="1"/>
  <c r="BO108" i="1"/>
  <c r="BM108" i="1"/>
  <c r="Y108" i="1"/>
  <c r="BN108" i="1" s="1"/>
  <c r="P108" i="1"/>
  <c r="BO107" i="1"/>
  <c r="BM107" i="1"/>
  <c r="Y107" i="1"/>
  <c r="P107" i="1"/>
  <c r="BO106" i="1"/>
  <c r="BM106" i="1"/>
  <c r="Y106" i="1"/>
  <c r="Z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N75" i="1"/>
  <c r="BM75" i="1"/>
  <c r="Z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Z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N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N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M29" i="1"/>
  <c r="Y29" i="1"/>
  <c r="BN29" i="1" s="1"/>
  <c r="P29" i="1"/>
  <c r="BO28" i="1"/>
  <c r="BM28" i="1"/>
  <c r="Y28" i="1"/>
  <c r="BP28" i="1" s="1"/>
  <c r="P28" i="1"/>
  <c r="BO27" i="1"/>
  <c r="BM27" i="1"/>
  <c r="Y27" i="1"/>
  <c r="BN27" i="1" s="1"/>
  <c r="P27" i="1"/>
  <c r="BO26" i="1"/>
  <c r="BM26" i="1"/>
  <c r="Y26" i="1"/>
  <c r="Y33" i="1" s="1"/>
  <c r="P26" i="1"/>
  <c r="X24" i="1"/>
  <c r="X23" i="1"/>
  <c r="BO22" i="1"/>
  <c r="BM22" i="1"/>
  <c r="Y22" i="1"/>
  <c r="H10" i="1"/>
  <c r="F10" i="1"/>
  <c r="A9" i="1"/>
  <c r="A10" i="1" s="1"/>
  <c r="D7" i="1"/>
  <c r="Q6" i="1"/>
  <c r="P2" i="1"/>
  <c r="BP41" i="1" l="1"/>
  <c r="BP47" i="1"/>
  <c r="Z97" i="1"/>
  <c r="Z146" i="1"/>
  <c r="BP181" i="1"/>
  <c r="BP277" i="1"/>
  <c r="BP309" i="1"/>
  <c r="Z476" i="1"/>
  <c r="BN467" i="1"/>
  <c r="Y48" i="1"/>
  <c r="BN97" i="1"/>
  <c r="BN146" i="1"/>
  <c r="Z166" i="1"/>
  <c r="Z203" i="1"/>
  <c r="Z226" i="1"/>
  <c r="Z258" i="1"/>
  <c r="BN476" i="1"/>
  <c r="BP467" i="1"/>
  <c r="Z137" i="1"/>
  <c r="BN166" i="1"/>
  <c r="Z251" i="1"/>
  <c r="BN258" i="1"/>
  <c r="Z396" i="1"/>
  <c r="Z413" i="1"/>
  <c r="Z498" i="1"/>
  <c r="Z70" i="1"/>
  <c r="BN162" i="1"/>
  <c r="BP203" i="1"/>
  <c r="BN222" i="1"/>
  <c r="Z282" i="1"/>
  <c r="Z283" i="1" s="1"/>
  <c r="Z307" i="1"/>
  <c r="BN320" i="1"/>
  <c r="BN56" i="1"/>
  <c r="Z83" i="1"/>
  <c r="BP27" i="1"/>
  <c r="BP56" i="1"/>
  <c r="BN70" i="1"/>
  <c r="BN83" i="1"/>
  <c r="BN106" i="1"/>
  <c r="BN137" i="1"/>
  <c r="Z215" i="1"/>
  <c r="BP239" i="1"/>
  <c r="Z273" i="1"/>
  <c r="Z274" i="1" s="1"/>
  <c r="Z344" i="1"/>
  <c r="BN413" i="1"/>
  <c r="BN282" i="1"/>
  <c r="BN367" i="1"/>
  <c r="BN488" i="1"/>
  <c r="BP52" i="1"/>
  <c r="BP83" i="1"/>
  <c r="BP106" i="1"/>
  <c r="BN215" i="1"/>
  <c r="BN273" i="1"/>
  <c r="BN344" i="1"/>
  <c r="Y478" i="1"/>
  <c r="BP35" i="1"/>
  <c r="Z95" i="1"/>
  <c r="Y174" i="1"/>
  <c r="BP176" i="1"/>
  <c r="BP273" i="1"/>
  <c r="BN301" i="1"/>
  <c r="Y36" i="1"/>
  <c r="BN95" i="1"/>
  <c r="Y177" i="1"/>
  <c r="Z205" i="1"/>
  <c r="Z260" i="1"/>
  <c r="Z358" i="1"/>
  <c r="Z160" i="1"/>
  <c r="Z249" i="1"/>
  <c r="BN260" i="1"/>
  <c r="Z291" i="1"/>
  <c r="Z390" i="1"/>
  <c r="Z41" i="1"/>
  <c r="Z47" i="1"/>
  <c r="Z48" i="1" s="1"/>
  <c r="Z154" i="1"/>
  <c r="Z155" i="1" s="1"/>
  <c r="Z181" i="1"/>
  <c r="Z277" i="1"/>
  <c r="Z278" i="1" s="1"/>
  <c r="BN291" i="1"/>
  <c r="Z309" i="1"/>
  <c r="BP329" i="1"/>
  <c r="Z352" i="1"/>
  <c r="BN390" i="1"/>
  <c r="Z409" i="1"/>
  <c r="Z242" i="1"/>
  <c r="BP249" i="1"/>
  <c r="Z346" i="1"/>
  <c r="BN47" i="1"/>
  <c r="BN118" i="1"/>
  <c r="BN154" i="1"/>
  <c r="Z195" i="1"/>
  <c r="BN277" i="1"/>
  <c r="BP445" i="1"/>
  <c r="BP108" i="1"/>
  <c r="BP114" i="1"/>
  <c r="BP120" i="1"/>
  <c r="BP297" i="1"/>
  <c r="Y331" i="1"/>
  <c r="BP438" i="1"/>
  <c r="Z500" i="1"/>
  <c r="Z68" i="1"/>
  <c r="Y123" i="1"/>
  <c r="Z131" i="1"/>
  <c r="BN160" i="1"/>
  <c r="Z164" i="1"/>
  <c r="Z170" i="1"/>
  <c r="BN205" i="1"/>
  <c r="Z209" i="1"/>
  <c r="Z235" i="1"/>
  <c r="Z236" i="1" s="1"/>
  <c r="BP240" i="1"/>
  <c r="BN244" i="1"/>
  <c r="BN251" i="1"/>
  <c r="BP301" i="1"/>
  <c r="Z334" i="1"/>
  <c r="Z342" i="1"/>
  <c r="Z392" i="1"/>
  <c r="Z415" i="1"/>
  <c r="X508" i="1"/>
  <c r="Z62" i="1"/>
  <c r="X509" i="1"/>
  <c r="Z29" i="1"/>
  <c r="Z35" i="1"/>
  <c r="Z36" i="1" s="1"/>
  <c r="Z52" i="1"/>
  <c r="Z176" i="1"/>
  <c r="Z177" i="1" s="1"/>
  <c r="BN195" i="1"/>
  <c r="BN226" i="1"/>
  <c r="Y278" i="1"/>
  <c r="Z315" i="1"/>
  <c r="BN321" i="1"/>
  <c r="BN327" i="1"/>
  <c r="BN358" i="1"/>
  <c r="BN409" i="1"/>
  <c r="BN443" i="1"/>
  <c r="Z475" i="1"/>
  <c r="BN498" i="1"/>
  <c r="X511" i="1"/>
  <c r="BN68" i="1"/>
  <c r="BN131" i="1"/>
  <c r="BN164" i="1"/>
  <c r="BN209" i="1"/>
  <c r="BN235" i="1"/>
  <c r="BN334" i="1"/>
  <c r="BN342" i="1"/>
  <c r="BN392" i="1"/>
  <c r="BN415" i="1"/>
  <c r="Z489" i="1"/>
  <c r="B517" i="1"/>
  <c r="BN62" i="1"/>
  <c r="BN170" i="1"/>
  <c r="BN35" i="1"/>
  <c r="BN176" i="1"/>
  <c r="Y270" i="1"/>
  <c r="BP327" i="1"/>
  <c r="BN475" i="1"/>
  <c r="BP498" i="1"/>
  <c r="Y122" i="1"/>
  <c r="BP170" i="1"/>
  <c r="BP235" i="1"/>
  <c r="P517" i="1"/>
  <c r="BN396" i="1"/>
  <c r="BN402" i="1"/>
  <c r="BN489" i="1"/>
  <c r="Y168" i="1"/>
  <c r="Z220" i="1"/>
  <c r="Y236" i="1"/>
  <c r="Z289" i="1"/>
  <c r="BP402" i="1"/>
  <c r="Z461" i="1"/>
  <c r="BN79" i="1"/>
  <c r="BN99" i="1"/>
  <c r="Z148" i="1"/>
  <c r="Z187" i="1"/>
  <c r="Z193" i="1"/>
  <c r="BN220" i="1"/>
  <c r="Z224" i="1"/>
  <c r="Z230" i="1"/>
  <c r="BP266" i="1"/>
  <c r="BN289" i="1"/>
  <c r="Z362" i="1"/>
  <c r="Z363" i="1" s="1"/>
  <c r="BN461" i="1"/>
  <c r="Z79" i="1"/>
  <c r="Z99" i="1"/>
  <c r="BN142" i="1"/>
  <c r="BN158" i="1"/>
  <c r="Z142" i="1"/>
  <c r="Z143" i="1" s="1"/>
  <c r="Z158" i="1"/>
  <c r="Z27" i="1"/>
  <c r="BN148" i="1"/>
  <c r="BN187" i="1"/>
  <c r="BN193" i="1"/>
  <c r="Z197" i="1"/>
  <c r="BN224" i="1"/>
  <c r="BN230" i="1"/>
  <c r="Z239" i="1"/>
  <c r="Z323" i="1"/>
  <c r="Z329" i="1"/>
  <c r="BN362" i="1"/>
  <c r="Z445" i="1"/>
  <c r="Y500" i="1"/>
  <c r="Z31" i="1"/>
  <c r="Z54" i="1"/>
  <c r="Z90" i="1"/>
  <c r="BP362" i="1"/>
  <c r="BN31" i="1"/>
  <c r="BN54" i="1"/>
  <c r="BN90" i="1"/>
  <c r="Z108" i="1"/>
  <c r="Z114" i="1"/>
  <c r="Z120" i="1"/>
  <c r="Z297" i="1"/>
  <c r="Y363" i="1"/>
  <c r="Z438" i="1"/>
  <c r="Y479" i="1"/>
  <c r="F9" i="1"/>
  <c r="Z459" i="1"/>
  <c r="Z478" i="1"/>
  <c r="BN477" i="1"/>
  <c r="Y491" i="1"/>
  <c r="Y66" i="1"/>
  <c r="J9" i="1"/>
  <c r="Y199" i="1"/>
  <c r="Y330" i="1"/>
  <c r="Z488" i="1"/>
  <c r="Y173" i="1"/>
  <c r="Y24" i="1"/>
  <c r="Y44" i="1"/>
  <c r="Y59" i="1"/>
  <c r="Y65" i="1"/>
  <c r="Y81" i="1"/>
  <c r="BP74" i="1"/>
  <c r="BN74" i="1"/>
  <c r="Z74" i="1"/>
  <c r="BP91" i="1"/>
  <c r="BN91" i="1"/>
  <c r="Z91" i="1"/>
  <c r="Y110" i="1"/>
  <c r="BP105" i="1"/>
  <c r="BN105" i="1"/>
  <c r="Z105" i="1"/>
  <c r="Y109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F517" i="1"/>
  <c r="Y32" i="1"/>
  <c r="Y72" i="1"/>
  <c r="BP78" i="1"/>
  <c r="BN78" i="1"/>
  <c r="Z78" i="1"/>
  <c r="Y93" i="1"/>
  <c r="BP96" i="1"/>
  <c r="BN96" i="1"/>
  <c r="Z96" i="1"/>
  <c r="BP100" i="1"/>
  <c r="BN100" i="1"/>
  <c r="Z100" i="1"/>
  <c r="Y102" i="1"/>
  <c r="BP113" i="1"/>
  <c r="BN113" i="1"/>
  <c r="Z113" i="1"/>
  <c r="Z115" i="1" s="1"/>
  <c r="BP121" i="1"/>
  <c r="BN121" i="1"/>
  <c r="Z121" i="1"/>
  <c r="Y128" i="1"/>
  <c r="BP125" i="1"/>
  <c r="BN125" i="1"/>
  <c r="Z125" i="1"/>
  <c r="Z127" i="1" s="1"/>
  <c r="BP147" i="1"/>
  <c r="BN147" i="1"/>
  <c r="Z147" i="1"/>
  <c r="Z149" i="1" s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Y127" i="1"/>
  <c r="BP132" i="1"/>
  <c r="BN132" i="1"/>
  <c r="Z132" i="1"/>
  <c r="Z133" i="1" s="1"/>
  <c r="Y134" i="1"/>
  <c r="Y139" i="1"/>
  <c r="BP136" i="1"/>
  <c r="BN136" i="1"/>
  <c r="Z136" i="1"/>
  <c r="Y150" i="1"/>
  <c r="Y149" i="1"/>
  <c r="BP159" i="1"/>
  <c r="BN159" i="1"/>
  <c r="Z159" i="1"/>
  <c r="BP163" i="1"/>
  <c r="BN163" i="1"/>
  <c r="Z163" i="1"/>
  <c r="Y167" i="1"/>
  <c r="Z173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Y245" i="1"/>
  <c r="BP250" i="1"/>
  <c r="BN250" i="1"/>
  <c r="Z250" i="1"/>
  <c r="Y254" i="1"/>
  <c r="BP259" i="1"/>
  <c r="BN259" i="1"/>
  <c r="Z259" i="1"/>
  <c r="Z262" i="1" s="1"/>
  <c r="Y262" i="1"/>
  <c r="BP335" i="1"/>
  <c r="BN335" i="1"/>
  <c r="Z335" i="1"/>
  <c r="Z337" i="1" s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Z254" i="1" s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17" i="1"/>
  <c r="BP343" i="1"/>
  <c r="BN343" i="1"/>
  <c r="Z343" i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71" i="1" l="1"/>
  <c r="Z495" i="1"/>
  <c r="Z317" i="1"/>
  <c r="Z138" i="1"/>
  <c r="Z371" i="1"/>
  <c r="Z324" i="1"/>
  <c r="Z65" i="1"/>
  <c r="Z245" i="1"/>
  <c r="Z101" i="1"/>
  <c r="Z349" i="1"/>
  <c r="Z490" i="1"/>
  <c r="Z58" i="1"/>
  <c r="Z227" i="1"/>
  <c r="Z122" i="1"/>
  <c r="Z293" i="1"/>
  <c r="Z417" i="1"/>
  <c r="X510" i="1"/>
  <c r="Z167" i="1"/>
  <c r="Z330" i="1"/>
  <c r="Z188" i="1"/>
  <c r="Z399" i="1"/>
  <c r="Y509" i="1"/>
  <c r="Z211" i="1"/>
  <c r="Z80" i="1"/>
  <c r="Z447" i="1"/>
  <c r="Z311" i="1"/>
  <c r="Z485" i="1"/>
  <c r="Z463" i="1"/>
  <c r="Z199" i="1"/>
  <c r="Z32" i="1"/>
  <c r="Y511" i="1"/>
  <c r="Y508" i="1"/>
  <c r="Z303" i="1"/>
  <c r="Z109" i="1"/>
  <c r="Y507" i="1"/>
  <c r="Y510" i="1" l="1"/>
  <c r="Z512" i="1"/>
</calcChain>
</file>

<file path=xl/sharedStrings.xml><?xml version="1.0" encoding="utf-8"?>
<sst xmlns="http://schemas.openxmlformats.org/spreadsheetml/2006/main" count="2278" uniqueCount="816">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</sst>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815</v>
      </c>
      <c r="I5" s="824"/>
      <c r="J5" s="824"/>
      <c r="K5" s="824"/>
      <c r="L5" s="824"/>
      <c r="M5" s="666"/>
      <c r="N5" s="58"/>
      <c r="P5" s="24" t="s">
        <v>10</v>
      </c>
      <c r="Q5" s="876">
        <v>45852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 t="s">
        <v>19</v>
      </c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20</v>
      </c>
      <c r="Q8" s="743">
        <v>0.45833333333333331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21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22</v>
      </c>
      <c r="Q10" s="754"/>
      <c r="R10" s="755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3"/>
      <c r="R11" s="694"/>
      <c r="U11" s="24" t="s">
        <v>27</v>
      </c>
      <c r="V11" s="845" t="s">
        <v>28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35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36</v>
      </c>
      <c r="B17" s="614" t="s">
        <v>37</v>
      </c>
      <c r="C17" s="742" t="s">
        <v>38</v>
      </c>
      <c r="D17" s="614" t="s">
        <v>39</v>
      </c>
      <c r="E17" s="678"/>
      <c r="F17" s="614" t="s">
        <v>40</v>
      </c>
      <c r="G17" s="614" t="s">
        <v>41</v>
      </c>
      <c r="H17" s="614" t="s">
        <v>42</v>
      </c>
      <c r="I17" s="614" t="s">
        <v>43</v>
      </c>
      <c r="J17" s="614" t="s">
        <v>44</v>
      </c>
      <c r="K17" s="614" t="s">
        <v>45</v>
      </c>
      <c r="L17" s="614" t="s">
        <v>46</v>
      </c>
      <c r="M17" s="614" t="s">
        <v>47</v>
      </c>
      <c r="N17" s="614" t="s">
        <v>48</v>
      </c>
      <c r="O17" s="614" t="s">
        <v>49</v>
      </c>
      <c r="P17" s="614" t="s">
        <v>50</v>
      </c>
      <c r="Q17" s="677"/>
      <c r="R17" s="677"/>
      <c r="S17" s="677"/>
      <c r="T17" s="678"/>
      <c r="U17" s="900" t="s">
        <v>51</v>
      </c>
      <c r="V17" s="597"/>
      <c r="W17" s="614" t="s">
        <v>52</v>
      </c>
      <c r="X17" s="614" t="s">
        <v>53</v>
      </c>
      <c r="Y17" s="901" t="s">
        <v>54</v>
      </c>
      <c r="Z17" s="821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58"/>
      <c r="AF17" s="859"/>
      <c r="AG17" s="66"/>
      <c r="BD17" s="65" t="s">
        <v>60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63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63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64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72</v>
      </c>
      <c r="Q23" s="582"/>
      <c r="R23" s="582"/>
      <c r="S23" s="582"/>
      <c r="T23" s="582"/>
      <c r="U23" s="582"/>
      <c r="V23" s="583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72</v>
      </c>
      <c r="Q24" s="582"/>
      <c r="R24" s="582"/>
      <c r="S24" s="582"/>
      <c r="T24" s="582"/>
      <c r="U24" s="582"/>
      <c r="V24" s="583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74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60</v>
      </c>
      <c r="Y30" s="568">
        <f t="shared" si="0"/>
        <v>61.2</v>
      </c>
      <c r="Z30" s="36">
        <f t="shared" si="1"/>
        <v>0.22134000000000001</v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106</v>
      </c>
      <c r="BN30" s="64">
        <f t="shared" si="3"/>
        <v>108.12</v>
      </c>
      <c r="BO30" s="64">
        <f t="shared" si="4"/>
        <v>0.18315018315018317</v>
      </c>
      <c r="BP30" s="64">
        <f t="shared" si="5"/>
        <v>0.18681318681318682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72</v>
      </c>
      <c r="Q32" s="582"/>
      <c r="R32" s="582"/>
      <c r="S32" s="582"/>
      <c r="T32" s="582"/>
      <c r="U32" s="582"/>
      <c r="V32" s="583"/>
      <c r="W32" s="37" t="s">
        <v>73</v>
      </c>
      <c r="X32" s="569">
        <f>IFERROR(X26/H26,"0")+IFERROR(X27/H27,"0")+IFERROR(X28/H28,"0")+IFERROR(X29/H29,"0")+IFERROR(X30/H30,"0")+IFERROR(X31/H31,"0")</f>
        <v>33.333333333333336</v>
      </c>
      <c r="Y32" s="569">
        <f>IFERROR(Y26/H26,"0")+IFERROR(Y27/H27,"0")+IFERROR(Y28/H28,"0")+IFERROR(Y29/H29,"0")+IFERROR(Y30/H30,"0")+IFERROR(Y31/H31,"0")</f>
        <v>34</v>
      </c>
      <c r="Z32" s="569">
        <f>IFERROR(IF(Z26="",0,Z26),"0")+IFERROR(IF(Z27="",0,Z27),"0")+IFERROR(IF(Z28="",0,Z28),"0")+IFERROR(IF(Z29="",0,Z29),"0")+IFERROR(IF(Z30="",0,Z30),"0")+IFERROR(IF(Z31="",0,Z31),"0")</f>
        <v>0.22134000000000001</v>
      </c>
      <c r="AA32" s="570"/>
      <c r="AB32" s="570"/>
      <c r="AC32" s="570"/>
    </row>
    <row r="33" spans="1:68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72</v>
      </c>
      <c r="Q33" s="582"/>
      <c r="R33" s="582"/>
      <c r="S33" s="582"/>
      <c r="T33" s="582"/>
      <c r="U33" s="582"/>
      <c r="V33" s="583"/>
      <c r="W33" s="37" t="s">
        <v>70</v>
      </c>
      <c r="X33" s="569">
        <f>IFERROR(SUM(X26:X31),"0")</f>
        <v>60</v>
      </c>
      <c r="Y33" s="569">
        <f>IFERROR(SUM(Y26:Y31),"0")</f>
        <v>61.2</v>
      </c>
      <c r="Z33" s="37"/>
      <c r="AA33" s="570"/>
      <c r="AB33" s="570"/>
      <c r="AC33" s="570"/>
    </row>
    <row r="34" spans="1:68" ht="14.25" hidden="1" customHeight="1" x14ac:dyDescent="0.25">
      <c r="A34" s="579" t="s">
        <v>95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72</v>
      </c>
      <c r="Q36" s="582"/>
      <c r="R36" s="582"/>
      <c r="S36" s="582"/>
      <c r="T36" s="582"/>
      <c r="U36" s="582"/>
      <c r="V36" s="583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72</v>
      </c>
      <c r="Q37" s="582"/>
      <c r="R37" s="582"/>
      <c r="S37" s="582"/>
      <c r="T37" s="582"/>
      <c r="U37" s="582"/>
      <c r="V37" s="583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101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102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103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7">
        <v>120</v>
      </c>
      <c r="Y42" s="568">
        <f>IFERROR(IF(X42="",0,CEILING((X42/$H42),1)*$H42),"")</f>
        <v>120</v>
      </c>
      <c r="Z42" s="36">
        <f>IFERROR(IF(Y42=0,"",ROUNDUP(Y42/H42,0)*0.00902),"")</f>
        <v>0.27060000000000001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126.3</v>
      </c>
      <c r="BN42" s="64">
        <f>IFERROR(Y42*I42/H42,"0")</f>
        <v>126.3</v>
      </c>
      <c r="BO42" s="64">
        <f>IFERROR(1/J42*(X42/H42),"0")</f>
        <v>0.22727272727272729</v>
      </c>
      <c r="BP42" s="64">
        <f>IFERROR(1/J42*(Y42/H42),"0")</f>
        <v>0.22727272727272729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72</v>
      </c>
      <c r="Q44" s="582"/>
      <c r="R44" s="582"/>
      <c r="S44" s="582"/>
      <c r="T44" s="582"/>
      <c r="U44" s="582"/>
      <c r="V44" s="583"/>
      <c r="W44" s="37" t="s">
        <v>73</v>
      </c>
      <c r="X44" s="569">
        <f>IFERROR(X41/H41,"0")+IFERROR(X42/H42,"0")+IFERROR(X43/H43,"0")</f>
        <v>30</v>
      </c>
      <c r="Y44" s="569">
        <f>IFERROR(Y41/H41,"0")+IFERROR(Y42/H42,"0")+IFERROR(Y43/H43,"0")</f>
        <v>30</v>
      </c>
      <c r="Z44" s="569">
        <f>IFERROR(IF(Z41="",0,Z41),"0")+IFERROR(IF(Z42="",0,Z42),"0")+IFERROR(IF(Z43="",0,Z43),"0")</f>
        <v>0.27060000000000001</v>
      </c>
      <c r="AA44" s="570"/>
      <c r="AB44" s="570"/>
      <c r="AC44" s="570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72</v>
      </c>
      <c r="Q45" s="582"/>
      <c r="R45" s="582"/>
      <c r="S45" s="582"/>
      <c r="T45" s="582"/>
      <c r="U45" s="582"/>
      <c r="V45" s="583"/>
      <c r="W45" s="37" t="s">
        <v>70</v>
      </c>
      <c r="X45" s="569">
        <f>IFERROR(SUM(X41:X43),"0")</f>
        <v>120</v>
      </c>
      <c r="Y45" s="569">
        <f>IFERROR(SUM(Y41:Y43),"0")</f>
        <v>120</v>
      </c>
      <c r="Z45" s="37"/>
      <c r="AA45" s="570"/>
      <c r="AB45" s="570"/>
      <c r="AC45" s="570"/>
    </row>
    <row r="46" spans="1:68" ht="14.25" hidden="1" customHeight="1" x14ac:dyDescent="0.25">
      <c r="A46" s="579" t="s">
        <v>74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90</v>
      </c>
      <c r="Y47" s="568">
        <f>IFERROR(IF(X47="",0,CEILING((X47/$H47),1)*$H47),"")</f>
        <v>90</v>
      </c>
      <c r="Z47" s="36">
        <f>IFERROR(IF(Y47=0,"",ROUNDUP(Y47/H47,0)*0.00651),"")</f>
        <v>0.32550000000000001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98.999999999999986</v>
      </c>
      <c r="BN47" s="64">
        <f>IFERROR(Y47*I47/H47,"0")</f>
        <v>98.999999999999986</v>
      </c>
      <c r="BO47" s="64">
        <f>IFERROR(1/J47*(X47/H47),"0")</f>
        <v>0.27472527472527475</v>
      </c>
      <c r="BP47" s="64">
        <f>IFERROR(1/J47*(Y47/H47),"0")</f>
        <v>0.27472527472527475</v>
      </c>
    </row>
    <row r="48" spans="1:68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72</v>
      </c>
      <c r="Q48" s="582"/>
      <c r="R48" s="582"/>
      <c r="S48" s="582"/>
      <c r="T48" s="582"/>
      <c r="U48" s="582"/>
      <c r="V48" s="583"/>
      <c r="W48" s="37" t="s">
        <v>73</v>
      </c>
      <c r="X48" s="569">
        <f>IFERROR(X47/H47,"0")</f>
        <v>50</v>
      </c>
      <c r="Y48" s="569">
        <f>IFERROR(Y47/H47,"0")</f>
        <v>50</v>
      </c>
      <c r="Z48" s="569">
        <f>IFERROR(IF(Z47="",0,Z47),"0")</f>
        <v>0.32550000000000001</v>
      </c>
      <c r="AA48" s="570"/>
      <c r="AB48" s="570"/>
      <c r="AC48" s="570"/>
    </row>
    <row r="49" spans="1:68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72</v>
      </c>
      <c r="Q49" s="582"/>
      <c r="R49" s="582"/>
      <c r="S49" s="582"/>
      <c r="T49" s="582"/>
      <c r="U49" s="582"/>
      <c r="V49" s="583"/>
      <c r="W49" s="37" t="s">
        <v>70</v>
      </c>
      <c r="X49" s="569">
        <f>IFERROR(SUM(X47:X47),"0")</f>
        <v>90</v>
      </c>
      <c r="Y49" s="569">
        <f>IFERROR(SUM(Y47:Y47),"0")</f>
        <v>90</v>
      </c>
      <c r="Z49" s="37"/>
      <c r="AA49" s="570"/>
      <c r="AB49" s="570"/>
      <c r="AC49" s="570"/>
    </row>
    <row r="50" spans="1:68" ht="16.5" hidden="1" customHeight="1" x14ac:dyDescent="0.25">
      <c r="A50" s="587" t="s">
        <v>119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103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72</v>
      </c>
      <c r="Q58" s="582"/>
      <c r="R58" s="582"/>
      <c r="S58" s="582"/>
      <c r="T58" s="582"/>
      <c r="U58" s="582"/>
      <c r="V58" s="583"/>
      <c r="W58" s="37" t="s">
        <v>73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hidden="1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72</v>
      </c>
      <c r="Q59" s="582"/>
      <c r="R59" s="582"/>
      <c r="S59" s="582"/>
      <c r="T59" s="582"/>
      <c r="U59" s="582"/>
      <c r="V59" s="583"/>
      <c r="W59" s="37" t="s">
        <v>70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hidden="1" customHeight="1" x14ac:dyDescent="0.25">
      <c r="A60" s="579" t="s">
        <v>139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105.75</v>
      </c>
      <c r="Y64" s="568">
        <f>IFERROR(IF(X64="",0,CEILING((X64/$H64),1)*$H64),"")</f>
        <v>108</v>
      </c>
      <c r="Z64" s="36">
        <f>IFERROR(IF(Y64=0,"",ROUNDUP(Y64/H64,0)*0.00651),"")</f>
        <v>0.26040000000000002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112.8</v>
      </c>
      <c r="BN64" s="64">
        <f>IFERROR(Y64*I64/H64,"0")</f>
        <v>115.19999999999997</v>
      </c>
      <c r="BO64" s="64">
        <f>IFERROR(1/J64*(X64/H64),"0")</f>
        <v>0.21520146520146521</v>
      </c>
      <c r="BP64" s="64">
        <f>IFERROR(1/J64*(Y64/H64),"0")</f>
        <v>0.2197802197802198</v>
      </c>
    </row>
    <row r="65" spans="1:68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72</v>
      </c>
      <c r="Q65" s="582"/>
      <c r="R65" s="582"/>
      <c r="S65" s="582"/>
      <c r="T65" s="582"/>
      <c r="U65" s="582"/>
      <c r="V65" s="583"/>
      <c r="W65" s="37" t="s">
        <v>73</v>
      </c>
      <c r="X65" s="569">
        <f>IFERROR(X61/H61,"0")+IFERROR(X62/H62,"0")+IFERROR(X63/H63,"0")+IFERROR(X64/H64,"0")</f>
        <v>39.166666666666664</v>
      </c>
      <c r="Y65" s="569">
        <f>IFERROR(Y61/H61,"0")+IFERROR(Y62/H62,"0")+IFERROR(Y63/H63,"0")+IFERROR(Y64/H64,"0")</f>
        <v>40</v>
      </c>
      <c r="Z65" s="569">
        <f>IFERROR(IF(Z61="",0,Z61),"0")+IFERROR(IF(Z62="",0,Z62),"0")+IFERROR(IF(Z63="",0,Z63),"0")+IFERROR(IF(Z64="",0,Z64),"0")</f>
        <v>0.26040000000000002</v>
      </c>
      <c r="AA65" s="570"/>
      <c r="AB65" s="570"/>
      <c r="AC65" s="570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72</v>
      </c>
      <c r="Q66" s="582"/>
      <c r="R66" s="582"/>
      <c r="S66" s="582"/>
      <c r="T66" s="582"/>
      <c r="U66" s="582"/>
      <c r="V66" s="583"/>
      <c r="W66" s="37" t="s">
        <v>70</v>
      </c>
      <c r="X66" s="569">
        <f>IFERROR(SUM(X61:X64),"0")</f>
        <v>105.75</v>
      </c>
      <c r="Y66" s="569">
        <f>IFERROR(SUM(Y61:Y64),"0")</f>
        <v>108</v>
      </c>
      <c r="Z66" s="37"/>
      <c r="AA66" s="570"/>
      <c r="AB66" s="570"/>
      <c r="AC66" s="570"/>
    </row>
    <row r="67" spans="1:68" ht="14.25" hidden="1" customHeight="1" x14ac:dyDescent="0.25">
      <c r="A67" s="579" t="s">
        <v>64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72</v>
      </c>
      <c r="Q71" s="582"/>
      <c r="R71" s="582"/>
      <c r="S71" s="582"/>
      <c r="T71" s="582"/>
      <c r="U71" s="582"/>
      <c r="V71" s="583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72</v>
      </c>
      <c r="Q72" s="582"/>
      <c r="R72" s="582"/>
      <c r="S72" s="582"/>
      <c r="T72" s="582"/>
      <c r="U72" s="582"/>
      <c r="V72" s="583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9" t="s">
        <v>74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75</v>
      </c>
      <c r="Y77" s="568">
        <f t="shared" si="11"/>
        <v>75.600000000000009</v>
      </c>
      <c r="Z77" s="36">
        <f>IFERROR(IF(Y77=0,"",ROUNDUP(Y77/H77,0)*0.00651),"")</f>
        <v>0.27342</v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85.249999999999986</v>
      </c>
      <c r="BN77" s="64">
        <f t="shared" si="13"/>
        <v>85.932000000000002</v>
      </c>
      <c r="BO77" s="64">
        <f t="shared" si="14"/>
        <v>0.22893772893772893</v>
      </c>
      <c r="BP77" s="64">
        <f t="shared" si="15"/>
        <v>0.23076923076923084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75</v>
      </c>
      <c r="Y79" s="568">
        <f t="shared" si="11"/>
        <v>75.600000000000009</v>
      </c>
      <c r="Z79" s="36">
        <f>IFERROR(IF(Y79=0,"",ROUNDUP(Y79/H79,0)*0.00651),"")</f>
        <v>0.27342</v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82.5</v>
      </c>
      <c r="BN79" s="64">
        <f t="shared" si="13"/>
        <v>83.160000000000011</v>
      </c>
      <c r="BO79" s="64">
        <f t="shared" si="14"/>
        <v>0.22893772893772893</v>
      </c>
      <c r="BP79" s="64">
        <f t="shared" si="15"/>
        <v>0.23076923076923084</v>
      </c>
    </row>
    <row r="80" spans="1:68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72</v>
      </c>
      <c r="Q80" s="582"/>
      <c r="R80" s="582"/>
      <c r="S80" s="582"/>
      <c r="T80" s="582"/>
      <c r="U80" s="582"/>
      <c r="V80" s="583"/>
      <c r="W80" s="37" t="s">
        <v>73</v>
      </c>
      <c r="X80" s="569">
        <f>IFERROR(X74/H74,"0")+IFERROR(X75/H75,"0")+IFERROR(X76/H76,"0")+IFERROR(X77/H77,"0")+IFERROR(X78/H78,"0")+IFERROR(X79/H79,"0")</f>
        <v>83.333333333333329</v>
      </c>
      <c r="Y80" s="569">
        <f>IFERROR(Y74/H74,"0")+IFERROR(Y75/H75,"0")+IFERROR(Y76/H76,"0")+IFERROR(Y77/H77,"0")+IFERROR(Y78/H78,"0")+IFERROR(Y79/H79,"0")</f>
        <v>84.000000000000014</v>
      </c>
      <c r="Z80" s="569">
        <f>IFERROR(IF(Z74="",0,Z74),"0")+IFERROR(IF(Z75="",0,Z75),"0")+IFERROR(IF(Z76="",0,Z76),"0")+IFERROR(IF(Z77="",0,Z77),"0")+IFERROR(IF(Z78="",0,Z78),"0")+IFERROR(IF(Z79="",0,Z79),"0")</f>
        <v>0.54683999999999999</v>
      </c>
      <c r="AA80" s="570"/>
      <c r="AB80" s="570"/>
      <c r="AC80" s="570"/>
    </row>
    <row r="81" spans="1:68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72</v>
      </c>
      <c r="Q81" s="582"/>
      <c r="R81" s="582"/>
      <c r="S81" s="582"/>
      <c r="T81" s="582"/>
      <c r="U81" s="582"/>
      <c r="V81" s="583"/>
      <c r="W81" s="37" t="s">
        <v>70</v>
      </c>
      <c r="X81" s="569">
        <f>IFERROR(SUM(X74:X79),"0")</f>
        <v>150</v>
      </c>
      <c r="Y81" s="569">
        <f>IFERROR(SUM(Y74:Y79),"0")</f>
        <v>151.20000000000002</v>
      </c>
      <c r="Z81" s="37"/>
      <c r="AA81" s="570"/>
      <c r="AB81" s="570"/>
      <c r="AC81" s="570"/>
    </row>
    <row r="82" spans="1:68" ht="14.25" hidden="1" customHeight="1" x14ac:dyDescent="0.25">
      <c r="A82" s="579" t="s">
        <v>174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100</v>
      </c>
      <c r="Y84" s="568">
        <f>IFERROR(IF(X84="",0,CEILING((X84/$H84),1)*$H84),"")</f>
        <v>100.8</v>
      </c>
      <c r="Z84" s="36">
        <f>IFERROR(IF(Y84=0,"",ROUNDUP(Y84/H84,0)*0.00902),"")</f>
        <v>0.37884000000000001</v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108.75</v>
      </c>
      <c r="BN84" s="64">
        <f>IFERROR(Y84*I84/H84,"0")</f>
        <v>109.61999999999999</v>
      </c>
      <c r="BO84" s="64">
        <f>IFERROR(1/J84*(X84/H84),"0")</f>
        <v>0.31565656565656569</v>
      </c>
      <c r="BP84" s="64">
        <f>IFERROR(1/J84*(Y84/H84),"0")</f>
        <v>0.31818181818181818</v>
      </c>
    </row>
    <row r="85" spans="1:68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72</v>
      </c>
      <c r="Q85" s="582"/>
      <c r="R85" s="582"/>
      <c r="S85" s="582"/>
      <c r="T85" s="582"/>
      <c r="U85" s="582"/>
      <c r="V85" s="583"/>
      <c r="W85" s="37" t="s">
        <v>73</v>
      </c>
      <c r="X85" s="569">
        <f>IFERROR(X83/H83,"0")+IFERROR(X84/H84,"0")</f>
        <v>41.666666666666671</v>
      </c>
      <c r="Y85" s="569">
        <f>IFERROR(Y83/H83,"0")+IFERROR(Y84/H84,"0")</f>
        <v>42</v>
      </c>
      <c r="Z85" s="569">
        <f>IFERROR(IF(Z83="",0,Z83),"0")+IFERROR(IF(Z84="",0,Z84),"0")</f>
        <v>0.37884000000000001</v>
      </c>
      <c r="AA85" s="570"/>
      <c r="AB85" s="570"/>
      <c r="AC85" s="570"/>
    </row>
    <row r="86" spans="1:68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72</v>
      </c>
      <c r="Q86" s="582"/>
      <c r="R86" s="582"/>
      <c r="S86" s="582"/>
      <c r="T86" s="582"/>
      <c r="U86" s="582"/>
      <c r="V86" s="583"/>
      <c r="W86" s="37" t="s">
        <v>70</v>
      </c>
      <c r="X86" s="569">
        <f>IFERROR(SUM(X83:X84),"0")</f>
        <v>100</v>
      </c>
      <c r="Y86" s="569">
        <f>IFERROR(SUM(Y83:Y84),"0")</f>
        <v>100.8</v>
      </c>
      <c r="Z86" s="37"/>
      <c r="AA86" s="570"/>
      <c r="AB86" s="570"/>
      <c r="AC86" s="570"/>
    </row>
    <row r="87" spans="1:68" ht="16.5" hidden="1" customHeight="1" x14ac:dyDescent="0.25">
      <c r="A87" s="587" t="s">
        <v>181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103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72</v>
      </c>
      <c r="Q92" s="582"/>
      <c r="R92" s="582"/>
      <c r="S92" s="582"/>
      <c r="T92" s="582"/>
      <c r="U92" s="582"/>
      <c r="V92" s="583"/>
      <c r="W92" s="37" t="s">
        <v>73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hidden="1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72</v>
      </c>
      <c r="Q93" s="582"/>
      <c r="R93" s="582"/>
      <c r="S93" s="582"/>
      <c r="T93" s="582"/>
      <c r="U93" s="582"/>
      <c r="V93" s="583"/>
      <c r="W93" s="37" t="s">
        <v>70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hidden="1" customHeight="1" x14ac:dyDescent="0.25">
      <c r="A94" s="579" t="s">
        <v>74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4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72</v>
      </c>
      <c r="Q101" s="582"/>
      <c r="R101" s="582"/>
      <c r="S101" s="582"/>
      <c r="T101" s="582"/>
      <c r="U101" s="582"/>
      <c r="V101" s="583"/>
      <c r="W101" s="37" t="s">
        <v>73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hidden="1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72</v>
      </c>
      <c r="Q102" s="582"/>
      <c r="R102" s="582"/>
      <c r="S102" s="582"/>
      <c r="T102" s="582"/>
      <c r="U102" s="582"/>
      <c r="V102" s="583"/>
      <c r="W102" s="37" t="s">
        <v>70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hidden="1" customHeight="1" x14ac:dyDescent="0.25">
      <c r="A103" s="587" t="s">
        <v>204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103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72</v>
      </c>
      <c r="Q109" s="582"/>
      <c r="R109" s="582"/>
      <c r="S109" s="582"/>
      <c r="T109" s="582"/>
      <c r="U109" s="582"/>
      <c r="V109" s="583"/>
      <c r="W109" s="37" t="s">
        <v>73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hidden="1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72</v>
      </c>
      <c r="Q110" s="582"/>
      <c r="R110" s="582"/>
      <c r="S110" s="582"/>
      <c r="T110" s="582"/>
      <c r="U110" s="582"/>
      <c r="V110" s="583"/>
      <c r="W110" s="37" t="s">
        <v>70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139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72</v>
      </c>
      <c r="Q115" s="582"/>
      <c r="R115" s="582"/>
      <c r="S115" s="582"/>
      <c r="T115" s="582"/>
      <c r="U115" s="582"/>
      <c r="V115" s="583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72</v>
      </c>
      <c r="Q116" s="582"/>
      <c r="R116" s="582"/>
      <c r="S116" s="582"/>
      <c r="T116" s="582"/>
      <c r="U116" s="582"/>
      <c r="V116" s="583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9" t="s">
        <v>74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75</v>
      </c>
      <c r="Y121" s="568">
        <f>IFERROR(IF(X121="",0,CEILING((X121/$H121),1)*$H121),"")</f>
        <v>75.600000000000009</v>
      </c>
      <c r="Z121" s="36">
        <f>IFERROR(IF(Y121=0,"",ROUNDUP(Y121/H121,0)*0.00651),"")</f>
        <v>0.27342</v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82.5</v>
      </c>
      <c r="BN121" s="64">
        <f>IFERROR(Y121*I121/H121,"0")</f>
        <v>83.160000000000011</v>
      </c>
      <c r="BO121" s="64">
        <f>IFERROR(1/J121*(X121/H121),"0")</f>
        <v>0.22893772893772893</v>
      </c>
      <c r="BP121" s="64">
        <f>IFERROR(1/J121*(Y121/H121),"0")</f>
        <v>0.23076923076923084</v>
      </c>
    </row>
    <row r="122" spans="1:68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72</v>
      </c>
      <c r="Q122" s="582"/>
      <c r="R122" s="582"/>
      <c r="S122" s="582"/>
      <c r="T122" s="582"/>
      <c r="U122" s="582"/>
      <c r="V122" s="583"/>
      <c r="W122" s="37" t="s">
        <v>73</v>
      </c>
      <c r="X122" s="569">
        <f>IFERROR(X118/H118,"0")+IFERROR(X119/H119,"0")+IFERROR(X120/H120,"0")+IFERROR(X121/H121,"0")</f>
        <v>41.666666666666664</v>
      </c>
      <c r="Y122" s="569">
        <f>IFERROR(Y118/H118,"0")+IFERROR(Y119/H119,"0")+IFERROR(Y120/H120,"0")+IFERROR(Y121/H121,"0")</f>
        <v>42.000000000000007</v>
      </c>
      <c r="Z122" s="569">
        <f>IFERROR(IF(Z118="",0,Z118),"0")+IFERROR(IF(Z119="",0,Z119),"0")+IFERROR(IF(Z120="",0,Z120),"0")+IFERROR(IF(Z121="",0,Z121),"0")</f>
        <v>0.27342</v>
      </c>
      <c r="AA122" s="570"/>
      <c r="AB122" s="570"/>
      <c r="AC122" s="570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72</v>
      </c>
      <c r="Q123" s="582"/>
      <c r="R123" s="582"/>
      <c r="S123" s="582"/>
      <c r="T123" s="582"/>
      <c r="U123" s="582"/>
      <c r="V123" s="583"/>
      <c r="W123" s="37" t="s">
        <v>70</v>
      </c>
      <c r="X123" s="569">
        <f>IFERROR(SUM(X118:X121),"0")</f>
        <v>75</v>
      </c>
      <c r="Y123" s="569">
        <f>IFERROR(SUM(Y118:Y121),"0")</f>
        <v>75.600000000000009</v>
      </c>
      <c r="Z123" s="37"/>
      <c r="AA123" s="570"/>
      <c r="AB123" s="570"/>
      <c r="AC123" s="570"/>
    </row>
    <row r="124" spans="1:68" ht="14.25" hidden="1" customHeight="1" x14ac:dyDescent="0.25">
      <c r="A124" s="579" t="s">
        <v>174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82.5</v>
      </c>
      <c r="Y126" s="568">
        <f>IFERROR(IF(X126="",0,CEILING((X126/$H126),1)*$H126),"")</f>
        <v>83.16</v>
      </c>
      <c r="Z126" s="36">
        <f>IFERROR(IF(Y126=0,"",ROUNDUP(Y126/H126,0)*0.00651),"")</f>
        <v>0.27342</v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93.25</v>
      </c>
      <c r="BN126" s="64">
        <f>IFERROR(Y126*I126/H126,"0")</f>
        <v>93.995999999999995</v>
      </c>
      <c r="BO126" s="64">
        <f>IFERROR(1/J126*(X126/H126),"0")</f>
        <v>0.22893772893772893</v>
      </c>
      <c r="BP126" s="64">
        <f>IFERROR(1/J126*(Y126/H126),"0")</f>
        <v>0.23076923076923078</v>
      </c>
    </row>
    <row r="127" spans="1:68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72</v>
      </c>
      <c r="Q127" s="582"/>
      <c r="R127" s="582"/>
      <c r="S127" s="582"/>
      <c r="T127" s="582"/>
      <c r="U127" s="582"/>
      <c r="V127" s="583"/>
      <c r="W127" s="37" t="s">
        <v>73</v>
      </c>
      <c r="X127" s="569">
        <f>IFERROR(X125/H125,"0")+IFERROR(X126/H126,"0")</f>
        <v>41.666666666666664</v>
      </c>
      <c r="Y127" s="569">
        <f>IFERROR(Y125/H125,"0")+IFERROR(Y126/H126,"0")</f>
        <v>42</v>
      </c>
      <c r="Z127" s="569">
        <f>IFERROR(IF(Z125="",0,Z125),"0")+IFERROR(IF(Z126="",0,Z126),"0")</f>
        <v>0.27342</v>
      </c>
      <c r="AA127" s="570"/>
      <c r="AB127" s="570"/>
      <c r="AC127" s="570"/>
    </row>
    <row r="128" spans="1:68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72</v>
      </c>
      <c r="Q128" s="582"/>
      <c r="R128" s="582"/>
      <c r="S128" s="582"/>
      <c r="T128" s="582"/>
      <c r="U128" s="582"/>
      <c r="V128" s="583"/>
      <c r="W128" s="37" t="s">
        <v>70</v>
      </c>
      <c r="X128" s="569">
        <f>IFERROR(SUM(X125:X126),"0")</f>
        <v>82.5</v>
      </c>
      <c r="Y128" s="569">
        <f>IFERROR(SUM(Y125:Y126),"0")</f>
        <v>83.16</v>
      </c>
      <c r="Z128" s="37"/>
      <c r="AA128" s="570"/>
      <c r="AB128" s="570"/>
      <c r="AC128" s="570"/>
    </row>
    <row r="129" spans="1:68" ht="16.5" hidden="1" customHeight="1" x14ac:dyDescent="0.25">
      <c r="A129" s="587" t="s">
        <v>237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64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72</v>
      </c>
      <c r="Q133" s="582"/>
      <c r="R133" s="582"/>
      <c r="S133" s="582"/>
      <c r="T133" s="582"/>
      <c r="U133" s="582"/>
      <c r="V133" s="583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72</v>
      </c>
      <c r="Q134" s="582"/>
      <c r="R134" s="582"/>
      <c r="S134" s="582"/>
      <c r="T134" s="582"/>
      <c r="U134" s="582"/>
      <c r="V134" s="583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9" t="s">
        <v>74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72</v>
      </c>
      <c r="Q138" s="582"/>
      <c r="R138" s="582"/>
      <c r="S138" s="582"/>
      <c r="T138" s="582"/>
      <c r="U138" s="582"/>
      <c r="V138" s="583"/>
      <c r="W138" s="37" t="s">
        <v>73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72</v>
      </c>
      <c r="Q139" s="582"/>
      <c r="R139" s="582"/>
      <c r="S139" s="582"/>
      <c r="T139" s="582"/>
      <c r="U139" s="582"/>
      <c r="V139" s="583"/>
      <c r="W139" s="37" t="s">
        <v>70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7" t="s">
        <v>101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103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246</v>
      </c>
      <c r="B142" s="54" t="s">
        <v>247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72</v>
      </c>
      <c r="Q143" s="582"/>
      <c r="R143" s="582"/>
      <c r="S143" s="582"/>
      <c r="T143" s="582"/>
      <c r="U143" s="582"/>
      <c r="V143" s="583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72</v>
      </c>
      <c r="Q144" s="582"/>
      <c r="R144" s="582"/>
      <c r="S144" s="582"/>
      <c r="T144" s="582"/>
      <c r="U144" s="582"/>
      <c r="V144" s="583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64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249</v>
      </c>
      <c r="B146" s="54" t="s">
        <v>250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72</v>
      </c>
      <c r="Q149" s="582"/>
      <c r="R149" s="582"/>
      <c r="S149" s="582"/>
      <c r="T149" s="582"/>
      <c r="U149" s="582"/>
      <c r="V149" s="583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72</v>
      </c>
      <c r="Q150" s="582"/>
      <c r="R150" s="582"/>
      <c r="S150" s="582"/>
      <c r="T150" s="582"/>
      <c r="U150" s="582"/>
      <c r="V150" s="583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258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259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139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72</v>
      </c>
      <c r="Q155" s="582"/>
      <c r="R155" s="582"/>
      <c r="S155" s="582"/>
      <c r="T155" s="582"/>
      <c r="U155" s="582"/>
      <c r="V155" s="583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72</v>
      </c>
      <c r="Q156" s="582"/>
      <c r="R156" s="582"/>
      <c r="S156" s="582"/>
      <c r="T156" s="582"/>
      <c r="U156" s="582"/>
      <c r="V156" s="583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64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272</v>
      </c>
      <c r="B161" s="54" t="s">
        <v>273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70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274</v>
      </c>
      <c r="B162" s="54" t="s">
        <v>275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70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279</v>
      </c>
      <c r="B164" s="54" t="s">
        <v>280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72</v>
      </c>
      <c r="Q167" s="582"/>
      <c r="R167" s="582"/>
      <c r="S167" s="582"/>
      <c r="T167" s="582"/>
      <c r="U167" s="582"/>
      <c r="V167" s="583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hidden="1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72</v>
      </c>
      <c r="Q168" s="582"/>
      <c r="R168" s="582"/>
      <c r="S168" s="582"/>
      <c r="T168" s="582"/>
      <c r="U168" s="582"/>
      <c r="V168" s="583"/>
      <c r="W168" s="37" t="s">
        <v>70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hidden="1" customHeight="1" x14ac:dyDescent="0.25">
      <c r="A169" s="579" t="s">
        <v>95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291</v>
      </c>
      <c r="B171" s="54" t="s">
        <v>292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294</v>
      </c>
      <c r="B172" s="54" t="s">
        <v>295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70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72</v>
      </c>
      <c r="Q173" s="582"/>
      <c r="R173" s="582"/>
      <c r="S173" s="582"/>
      <c r="T173" s="582"/>
      <c r="U173" s="582"/>
      <c r="V173" s="583"/>
      <c r="W173" s="37" t="s">
        <v>73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72</v>
      </c>
      <c r="Q174" s="582"/>
      <c r="R174" s="582"/>
      <c r="S174" s="582"/>
      <c r="T174" s="582"/>
      <c r="U174" s="582"/>
      <c r="V174" s="583"/>
      <c r="W174" s="37" t="s">
        <v>70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296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72</v>
      </c>
      <c r="Q177" s="582"/>
      <c r="R177" s="582"/>
      <c r="S177" s="582"/>
      <c r="T177" s="582"/>
      <c r="U177" s="582"/>
      <c r="V177" s="583"/>
      <c r="W177" s="37" t="s">
        <v>73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72</v>
      </c>
      <c r="Q178" s="582"/>
      <c r="R178" s="582"/>
      <c r="S178" s="582"/>
      <c r="T178" s="582"/>
      <c r="U178" s="582"/>
      <c r="V178" s="583"/>
      <c r="W178" s="37" t="s">
        <v>70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7" t="s">
        <v>299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103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72</v>
      </c>
      <c r="Q183" s="582"/>
      <c r="R183" s="582"/>
      <c r="S183" s="582"/>
      <c r="T183" s="582"/>
      <c r="U183" s="582"/>
      <c r="V183" s="583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72</v>
      </c>
      <c r="Q184" s="582"/>
      <c r="R184" s="582"/>
      <c r="S184" s="582"/>
      <c r="T184" s="582"/>
      <c r="U184" s="582"/>
      <c r="V184" s="583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139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72</v>
      </c>
      <c r="Q188" s="582"/>
      <c r="R188" s="582"/>
      <c r="S188" s="582"/>
      <c r="T188" s="582"/>
      <c r="U188" s="582"/>
      <c r="V188" s="583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72</v>
      </c>
      <c r="Q189" s="582"/>
      <c r="R189" s="582"/>
      <c r="S189" s="582"/>
      <c r="T189" s="582"/>
      <c r="U189" s="582"/>
      <c r="V189" s="583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64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316</v>
      </c>
      <c r="B193" s="54" t="s">
        <v>317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322</v>
      </c>
      <c r="B195" s="54" t="s">
        <v>323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70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72</v>
      </c>
      <c r="Q199" s="582"/>
      <c r="R199" s="582"/>
      <c r="S199" s="582"/>
      <c r="T199" s="582"/>
      <c r="U199" s="582"/>
      <c r="V199" s="583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0</v>
      </c>
      <c r="Y199" s="569">
        <f>IFERROR(Y191/H191,"0")+IFERROR(Y192/H192,"0")+IFERROR(Y193/H193,"0")+IFERROR(Y194/H194,"0")+IFERROR(Y195/H195,"0")+IFERROR(Y196/H196,"0")+IFERROR(Y197/H197,"0")+IFERROR(Y198/H198,"0")</f>
        <v>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70"/>
      <c r="AB199" s="570"/>
      <c r="AC199" s="570"/>
    </row>
    <row r="200" spans="1:68" hidden="1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72</v>
      </c>
      <c r="Q200" s="582"/>
      <c r="R200" s="582"/>
      <c r="S200" s="582"/>
      <c r="T200" s="582"/>
      <c r="U200" s="582"/>
      <c r="V200" s="583"/>
      <c r="W200" s="37" t="s">
        <v>70</v>
      </c>
      <c r="X200" s="569">
        <f>IFERROR(SUM(X191:X198),"0")</f>
        <v>0</v>
      </c>
      <c r="Y200" s="569">
        <f>IFERROR(SUM(Y191:Y198),"0")</f>
        <v>0</v>
      </c>
      <c r="Z200" s="37"/>
      <c r="AA200" s="570"/>
      <c r="AB200" s="570"/>
      <c r="AC200" s="570"/>
    </row>
    <row r="201" spans="1:68" ht="14.25" hidden="1" customHeight="1" x14ac:dyDescent="0.25">
      <c r="A201" s="579" t="s">
        <v>74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70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100</v>
      </c>
      <c r="Y207" s="568">
        <f t="shared" si="31"/>
        <v>100.8</v>
      </c>
      <c r="Z207" s="36">
        <f t="shared" si="36"/>
        <v>0.27342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110.5</v>
      </c>
      <c r="BN207" s="64">
        <f t="shared" si="33"/>
        <v>111.384</v>
      </c>
      <c r="BO207" s="64">
        <f t="shared" si="34"/>
        <v>0.22893772893772898</v>
      </c>
      <c r="BP207" s="64">
        <f t="shared" si="35"/>
        <v>0.23076923076923078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100</v>
      </c>
      <c r="Y208" s="568">
        <f t="shared" si="31"/>
        <v>100.8</v>
      </c>
      <c r="Z208" s="36">
        <f t="shared" si="36"/>
        <v>0.27342</v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110.5</v>
      </c>
      <c r="BN208" s="64">
        <f t="shared" si="33"/>
        <v>111.384</v>
      </c>
      <c r="BO208" s="64">
        <f t="shared" si="34"/>
        <v>0.22893772893772898</v>
      </c>
      <c r="BP208" s="64">
        <f t="shared" si="35"/>
        <v>0.23076923076923078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72</v>
      </c>
      <c r="Q211" s="582"/>
      <c r="R211" s="582"/>
      <c r="S211" s="582"/>
      <c r="T211" s="582"/>
      <c r="U211" s="582"/>
      <c r="V211" s="583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83.333333333333343</v>
      </c>
      <c r="Y211" s="569">
        <f>IFERROR(Y202/H202,"0")+IFERROR(Y203/H203,"0")+IFERROR(Y204/H204,"0")+IFERROR(Y205/H205,"0")+IFERROR(Y206/H206,"0")+IFERROR(Y207/H207,"0")+IFERROR(Y208/H208,"0")+IFERROR(Y209/H209,"0")+IFERROR(Y210/H210,"0")</f>
        <v>84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0.54683999999999999</v>
      </c>
      <c r="AA211" s="570"/>
      <c r="AB211" s="570"/>
      <c r="AC211" s="570"/>
    </row>
    <row r="212" spans="1:68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72</v>
      </c>
      <c r="Q212" s="582"/>
      <c r="R212" s="582"/>
      <c r="S212" s="582"/>
      <c r="T212" s="582"/>
      <c r="U212" s="582"/>
      <c r="V212" s="583"/>
      <c r="W212" s="37" t="s">
        <v>70</v>
      </c>
      <c r="X212" s="569">
        <f>IFERROR(SUM(X202:X210),"0")</f>
        <v>200</v>
      </c>
      <c r="Y212" s="569">
        <f>IFERROR(SUM(Y202:Y210),"0")</f>
        <v>201.6</v>
      </c>
      <c r="Z212" s="37"/>
      <c r="AA212" s="570"/>
      <c r="AB212" s="570"/>
      <c r="AC212" s="570"/>
    </row>
    <row r="213" spans="1:68" ht="14.25" hidden="1" customHeight="1" x14ac:dyDescent="0.25">
      <c r="A213" s="579" t="s">
        <v>174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72</v>
      </c>
      <c r="Q216" s="582"/>
      <c r="R216" s="582"/>
      <c r="S216" s="582"/>
      <c r="T216" s="582"/>
      <c r="U216" s="582"/>
      <c r="V216" s="583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hidden="1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72</v>
      </c>
      <c r="Q217" s="582"/>
      <c r="R217" s="582"/>
      <c r="S217" s="582"/>
      <c r="T217" s="582"/>
      <c r="U217" s="582"/>
      <c r="V217" s="583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hidden="1" customHeight="1" x14ac:dyDescent="0.25">
      <c r="A218" s="587" t="s">
        <v>360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103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70</v>
      </c>
      <c r="X223" s="567">
        <v>92</v>
      </c>
      <c r="Y223" s="568">
        <f t="shared" si="37"/>
        <v>92</v>
      </c>
      <c r="Z223" s="36">
        <f>IFERROR(IF(Y223=0,"",ROUNDUP(Y223/H223,0)*0.00902),"")</f>
        <v>0.20746000000000001</v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96.83</v>
      </c>
      <c r="BN223" s="64">
        <f t="shared" si="39"/>
        <v>96.83</v>
      </c>
      <c r="BO223" s="64">
        <f t="shared" si="40"/>
        <v>0.17424242424242425</v>
      </c>
      <c r="BP223" s="64">
        <f t="shared" si="41"/>
        <v>0.17424242424242425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100</v>
      </c>
      <c r="Y226" s="568">
        <f t="shared" si="37"/>
        <v>100</v>
      </c>
      <c r="Z226" s="36">
        <f>IFERROR(IF(Y226=0,"",ROUNDUP(Y226/H226,0)*0.00902),"")</f>
        <v>0.22550000000000001</v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105.25</v>
      </c>
      <c r="BN226" s="64">
        <f t="shared" si="39"/>
        <v>105.25</v>
      </c>
      <c r="BO226" s="64">
        <f t="shared" si="40"/>
        <v>0.18939393939393939</v>
      </c>
      <c r="BP226" s="64">
        <f t="shared" si="41"/>
        <v>0.18939393939393939</v>
      </c>
    </row>
    <row r="227" spans="1:68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72</v>
      </c>
      <c r="Q227" s="582"/>
      <c r="R227" s="582"/>
      <c r="S227" s="582"/>
      <c r="T227" s="582"/>
      <c r="U227" s="582"/>
      <c r="V227" s="583"/>
      <c r="W227" s="37" t="s">
        <v>73</v>
      </c>
      <c r="X227" s="569">
        <f>IFERROR(X220/H220,"0")+IFERROR(X221/H221,"0")+IFERROR(X222/H222,"0")+IFERROR(X223/H223,"0")+IFERROR(X224/H224,"0")+IFERROR(X225/H225,"0")+IFERROR(X226/H226,"0")</f>
        <v>48</v>
      </c>
      <c r="Y227" s="569">
        <f>IFERROR(Y220/H220,"0")+IFERROR(Y221/H221,"0")+IFERROR(Y222/H222,"0")+IFERROR(Y223/H223,"0")+IFERROR(Y224/H224,"0")+IFERROR(Y225/H225,"0")+IFERROR(Y226/H226,"0")</f>
        <v>48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0.43296000000000001</v>
      </c>
      <c r="AA227" s="570"/>
      <c r="AB227" s="570"/>
      <c r="AC227" s="570"/>
    </row>
    <row r="228" spans="1:68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72</v>
      </c>
      <c r="Q228" s="582"/>
      <c r="R228" s="582"/>
      <c r="S228" s="582"/>
      <c r="T228" s="582"/>
      <c r="U228" s="582"/>
      <c r="V228" s="583"/>
      <c r="W228" s="37" t="s">
        <v>70</v>
      </c>
      <c r="X228" s="569">
        <f>IFERROR(SUM(X220:X226),"0")</f>
        <v>192</v>
      </c>
      <c r="Y228" s="569">
        <f>IFERROR(SUM(Y220:Y226),"0")</f>
        <v>192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139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72</v>
      </c>
      <c r="Q232" s="582"/>
      <c r="R232" s="582"/>
      <c r="S232" s="582"/>
      <c r="T232" s="582"/>
      <c r="U232" s="582"/>
      <c r="V232" s="583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72</v>
      </c>
      <c r="Q233" s="582"/>
      <c r="R233" s="582"/>
      <c r="S233" s="582"/>
      <c r="T233" s="582"/>
      <c r="U233" s="582"/>
      <c r="V233" s="583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383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828" t="s">
        <v>386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72</v>
      </c>
      <c r="Q236" s="582"/>
      <c r="R236" s="582"/>
      <c r="S236" s="582"/>
      <c r="T236" s="582"/>
      <c r="U236" s="582"/>
      <c r="V236" s="583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72</v>
      </c>
      <c r="Q237" s="582"/>
      <c r="R237" s="582"/>
      <c r="S237" s="582"/>
      <c r="T237" s="582"/>
      <c r="U237" s="582"/>
      <c r="V237" s="583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388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70" t="s">
        <v>394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392</v>
      </c>
      <c r="B241" s="54" t="s">
        <v>395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396</v>
      </c>
      <c r="B242" s="54" t="s">
        <v>397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398</v>
      </c>
      <c r="B243" s="54" t="s">
        <v>399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70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400</v>
      </c>
      <c r="B244" s="54" t="s">
        <v>401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72</v>
      </c>
      <c r="Q245" s="582"/>
      <c r="R245" s="582"/>
      <c r="S245" s="582"/>
      <c r="T245" s="582"/>
      <c r="U245" s="582"/>
      <c r="V245" s="583"/>
      <c r="W245" s="37" t="s">
        <v>73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72</v>
      </c>
      <c r="Q246" s="582"/>
      <c r="R246" s="582"/>
      <c r="S246" s="582"/>
      <c r="T246" s="582"/>
      <c r="U246" s="582"/>
      <c r="V246" s="583"/>
      <c r="W246" s="37" t="s">
        <v>70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402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103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403</v>
      </c>
      <c r="B249" s="54" t="s">
        <v>404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406</v>
      </c>
      <c r="B250" s="54" t="s">
        <v>407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409</v>
      </c>
      <c r="B251" s="54" t="s">
        <v>410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412</v>
      </c>
      <c r="B252" s="54" t="s">
        <v>413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415</v>
      </c>
      <c r="B253" s="54" t="s">
        <v>416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80</v>
      </c>
      <c r="Y253" s="568">
        <f>IFERROR(IF(X253="",0,CEILING((X253/$H253),1)*$H253),"")</f>
        <v>80</v>
      </c>
      <c r="Z253" s="36">
        <f>IFERROR(IF(Y253=0,"",ROUNDUP(Y253/H253,0)*0.00902),"")</f>
        <v>0.1804</v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84.2</v>
      </c>
      <c r="BN253" s="64">
        <f>IFERROR(Y253*I253/H253,"0")</f>
        <v>84.2</v>
      </c>
      <c r="BO253" s="64">
        <f>IFERROR(1/J253*(X253/H253),"0")</f>
        <v>0.15151515151515152</v>
      </c>
      <c r="BP253" s="64">
        <f>IFERROR(1/J253*(Y253/H253),"0")</f>
        <v>0.15151515151515152</v>
      </c>
    </row>
    <row r="254" spans="1:68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72</v>
      </c>
      <c r="Q254" s="582"/>
      <c r="R254" s="582"/>
      <c r="S254" s="582"/>
      <c r="T254" s="582"/>
      <c r="U254" s="582"/>
      <c r="V254" s="583"/>
      <c r="W254" s="37" t="s">
        <v>73</v>
      </c>
      <c r="X254" s="569">
        <f>IFERROR(X249/H249,"0")+IFERROR(X250/H250,"0")+IFERROR(X251/H251,"0")+IFERROR(X252/H252,"0")+IFERROR(X253/H253,"0")</f>
        <v>20</v>
      </c>
      <c r="Y254" s="569">
        <f>IFERROR(Y249/H249,"0")+IFERROR(Y250/H250,"0")+IFERROR(Y251/H251,"0")+IFERROR(Y252/H252,"0")+IFERROR(Y253/H253,"0")</f>
        <v>20</v>
      </c>
      <c r="Z254" s="569">
        <f>IFERROR(IF(Z249="",0,Z249),"0")+IFERROR(IF(Z250="",0,Z250),"0")+IFERROR(IF(Z251="",0,Z251),"0")+IFERROR(IF(Z252="",0,Z252),"0")+IFERROR(IF(Z253="",0,Z253),"0")</f>
        <v>0.1804</v>
      </c>
      <c r="AA254" s="570"/>
      <c r="AB254" s="570"/>
      <c r="AC254" s="570"/>
    </row>
    <row r="255" spans="1:68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72</v>
      </c>
      <c r="Q255" s="582"/>
      <c r="R255" s="582"/>
      <c r="S255" s="582"/>
      <c r="T255" s="582"/>
      <c r="U255" s="582"/>
      <c r="V255" s="583"/>
      <c r="W255" s="37" t="s">
        <v>70</v>
      </c>
      <c r="X255" s="569">
        <f>IFERROR(SUM(X249:X253),"0")</f>
        <v>80</v>
      </c>
      <c r="Y255" s="569">
        <f>IFERROR(SUM(Y249:Y253),"0")</f>
        <v>80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418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103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419</v>
      </c>
      <c r="B258" s="54" t="s">
        <v>420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421</v>
      </c>
      <c r="B259" s="54" t="s">
        <v>422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424</v>
      </c>
      <c r="B260" s="54" t="s">
        <v>425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427</v>
      </c>
      <c r="B261" s="54" t="s">
        <v>428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78" t="s">
        <v>429</v>
      </c>
      <c r="Q261" s="574"/>
      <c r="R261" s="574"/>
      <c r="S261" s="574"/>
      <c r="T261" s="575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72</v>
      </c>
      <c r="Q262" s="582"/>
      <c r="R262" s="582"/>
      <c r="S262" s="582"/>
      <c r="T262" s="582"/>
      <c r="U262" s="582"/>
      <c r="V262" s="583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72</v>
      </c>
      <c r="Q263" s="582"/>
      <c r="R263" s="582"/>
      <c r="S263" s="582"/>
      <c r="T263" s="582"/>
      <c r="U263" s="582"/>
      <c r="V263" s="583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431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74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432</v>
      </c>
      <c r="B266" s="54" t="s">
        <v>433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435</v>
      </c>
      <c r="B267" s="54" t="s">
        <v>436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70</v>
      </c>
      <c r="X267" s="567">
        <v>108</v>
      </c>
      <c r="Y267" s="568">
        <f>IFERROR(IF(X267="",0,CEILING((X267/$H267),1)*$H267),"")</f>
        <v>108</v>
      </c>
      <c r="Z267" s="36">
        <f>IFERROR(IF(Y267=0,"",ROUNDUP(Y267/H267,0)*0.00651),"")</f>
        <v>0.29294999999999999</v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119.34</v>
      </c>
      <c r="BN267" s="64">
        <f>IFERROR(Y267*I267/H267,"0")</f>
        <v>119.34</v>
      </c>
      <c r="BO267" s="64">
        <f>IFERROR(1/J267*(X267/H267),"0")</f>
        <v>0.24725274725274726</v>
      </c>
      <c r="BP267" s="64">
        <f>IFERROR(1/J267*(Y267/H267),"0")</f>
        <v>0.24725274725274726</v>
      </c>
    </row>
    <row r="268" spans="1:68" ht="37.5" customHeight="1" x14ac:dyDescent="0.25">
      <c r="A268" s="54" t="s">
        <v>438</v>
      </c>
      <c r="B268" s="54" t="s">
        <v>439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70</v>
      </c>
      <c r="X268" s="567">
        <v>104</v>
      </c>
      <c r="Y268" s="568">
        <f>IFERROR(IF(X268="",0,CEILING((X268/$H268),1)*$H268),"")</f>
        <v>105.6</v>
      </c>
      <c r="Z268" s="36">
        <f>IFERROR(IF(Y268=0,"",ROUNDUP(Y268/H268,0)*0.00651),"")</f>
        <v>0.28644000000000003</v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111.8</v>
      </c>
      <c r="BN268" s="64">
        <f>IFERROR(Y268*I268/H268,"0")</f>
        <v>113.52</v>
      </c>
      <c r="BO268" s="64">
        <f>IFERROR(1/J268*(X268/H268),"0")</f>
        <v>0.23809523809523814</v>
      </c>
      <c r="BP268" s="64">
        <f>IFERROR(1/J268*(Y268/H268),"0")</f>
        <v>0.24175824175824179</v>
      </c>
    </row>
    <row r="269" spans="1:68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72</v>
      </c>
      <c r="Q269" s="582"/>
      <c r="R269" s="582"/>
      <c r="S269" s="582"/>
      <c r="T269" s="582"/>
      <c r="U269" s="582"/>
      <c r="V269" s="583"/>
      <c r="W269" s="37" t="s">
        <v>73</v>
      </c>
      <c r="X269" s="569">
        <f>IFERROR(X266/H266,"0")+IFERROR(X267/H267,"0")+IFERROR(X268/H268,"0")</f>
        <v>88.333333333333343</v>
      </c>
      <c r="Y269" s="569">
        <f>IFERROR(Y266/H266,"0")+IFERROR(Y267/H267,"0")+IFERROR(Y268/H268,"0")</f>
        <v>89</v>
      </c>
      <c r="Z269" s="569">
        <f>IFERROR(IF(Z266="",0,Z266),"0")+IFERROR(IF(Z267="",0,Z267),"0")+IFERROR(IF(Z268="",0,Z268),"0")</f>
        <v>0.57939000000000007</v>
      </c>
      <c r="AA269" s="570"/>
      <c r="AB269" s="570"/>
      <c r="AC269" s="570"/>
    </row>
    <row r="270" spans="1:68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72</v>
      </c>
      <c r="Q270" s="582"/>
      <c r="R270" s="582"/>
      <c r="S270" s="582"/>
      <c r="T270" s="582"/>
      <c r="U270" s="582"/>
      <c r="V270" s="583"/>
      <c r="W270" s="37" t="s">
        <v>70</v>
      </c>
      <c r="X270" s="569">
        <f>IFERROR(SUM(X266:X268),"0")</f>
        <v>212</v>
      </c>
      <c r="Y270" s="569">
        <f>IFERROR(SUM(Y266:Y268),"0")</f>
        <v>213.6</v>
      </c>
      <c r="Z270" s="37"/>
      <c r="AA270" s="570"/>
      <c r="AB270" s="570"/>
      <c r="AC270" s="570"/>
    </row>
    <row r="271" spans="1:68" ht="16.5" hidden="1" customHeight="1" x14ac:dyDescent="0.25">
      <c r="A271" s="587" t="s">
        <v>441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64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442</v>
      </c>
      <c r="B273" s="54" t="s">
        <v>443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72</v>
      </c>
      <c r="Q274" s="582"/>
      <c r="R274" s="582"/>
      <c r="S274" s="582"/>
      <c r="T274" s="582"/>
      <c r="U274" s="582"/>
      <c r="V274" s="583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72</v>
      </c>
      <c r="Q275" s="582"/>
      <c r="R275" s="582"/>
      <c r="S275" s="582"/>
      <c r="T275" s="582"/>
      <c r="U275" s="582"/>
      <c r="V275" s="583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74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customHeight="1" x14ac:dyDescent="0.25">
      <c r="A277" s="54" t="s">
        <v>445</v>
      </c>
      <c r="B277" s="54" t="s">
        <v>446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117</v>
      </c>
      <c r="Y277" s="568">
        <f>IFERROR(IF(X277="",0,CEILING((X277/$H277),1)*$H277),"")</f>
        <v>118.8</v>
      </c>
      <c r="Z277" s="36">
        <f>IFERROR(IF(Y277=0,"",ROUNDUP(Y277/H277,0)*0.00902),"")</f>
        <v>0.29766000000000004</v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123.82499999999999</v>
      </c>
      <c r="BN277" s="64">
        <f>IFERROR(Y277*I277/H277,"0")</f>
        <v>125.72999999999999</v>
      </c>
      <c r="BO277" s="64">
        <f>IFERROR(1/J277*(X277/H277),"0")</f>
        <v>0.24621212121212122</v>
      </c>
      <c r="BP277" s="64">
        <f>IFERROR(1/J277*(Y277/H277),"0")</f>
        <v>0.25</v>
      </c>
    </row>
    <row r="278" spans="1:68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72</v>
      </c>
      <c r="Q278" s="582"/>
      <c r="R278" s="582"/>
      <c r="S278" s="582"/>
      <c r="T278" s="582"/>
      <c r="U278" s="582"/>
      <c r="V278" s="583"/>
      <c r="W278" s="37" t="s">
        <v>73</v>
      </c>
      <c r="X278" s="569">
        <f>IFERROR(X277/H277,"0")</f>
        <v>32.5</v>
      </c>
      <c r="Y278" s="569">
        <f>IFERROR(Y277/H277,"0")</f>
        <v>33</v>
      </c>
      <c r="Z278" s="569">
        <f>IFERROR(IF(Z277="",0,Z277),"0")</f>
        <v>0.29766000000000004</v>
      </c>
      <c r="AA278" s="570"/>
      <c r="AB278" s="570"/>
      <c r="AC278" s="570"/>
    </row>
    <row r="279" spans="1:68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72</v>
      </c>
      <c r="Q279" s="582"/>
      <c r="R279" s="582"/>
      <c r="S279" s="582"/>
      <c r="T279" s="582"/>
      <c r="U279" s="582"/>
      <c r="V279" s="583"/>
      <c r="W279" s="37" t="s">
        <v>70</v>
      </c>
      <c r="X279" s="569">
        <f>IFERROR(SUM(X277:X277),"0")</f>
        <v>117</v>
      </c>
      <c r="Y279" s="569">
        <f>IFERROR(SUM(Y277:Y277),"0")</f>
        <v>118.8</v>
      </c>
      <c r="Z279" s="37"/>
      <c r="AA279" s="570"/>
      <c r="AB279" s="570"/>
      <c r="AC279" s="570"/>
    </row>
    <row r="280" spans="1:68" ht="16.5" hidden="1" customHeight="1" x14ac:dyDescent="0.25">
      <c r="A280" s="587" t="s">
        <v>448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103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449</v>
      </c>
      <c r="B282" s="54" t="s">
        <v>450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72</v>
      </c>
      <c r="Q283" s="582"/>
      <c r="R283" s="582"/>
      <c r="S283" s="582"/>
      <c r="T283" s="582"/>
      <c r="U283" s="582"/>
      <c r="V283" s="583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72</v>
      </c>
      <c r="Q284" s="582"/>
      <c r="R284" s="582"/>
      <c r="S284" s="582"/>
      <c r="T284" s="582"/>
      <c r="U284" s="582"/>
      <c r="V284" s="583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453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103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454</v>
      </c>
      <c r="B287" s="54" t="s">
        <v>455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457</v>
      </c>
      <c r="B288" s="54" t="s">
        <v>458</v>
      </c>
      <c r="C288" s="31">
        <v>4301011911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8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457</v>
      </c>
      <c r="B289" s="54" t="s">
        <v>461</v>
      </c>
      <c r="C289" s="31">
        <v>4301012016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IFERROR(IF(Y289=0,"",ROUNDUP(Y289/H289,0)*0.01898),"")</f>
        <v/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463</v>
      </c>
      <c r="B290" s="54" t="s">
        <v>464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466</v>
      </c>
      <c r="B291" s="54" t="s">
        <v>467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468</v>
      </c>
      <c r="B292" s="54" t="s">
        <v>469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60</v>
      </c>
      <c r="Y292" s="568">
        <f t="shared" si="48"/>
        <v>60</v>
      </c>
      <c r="Z292" s="36">
        <f>IFERROR(IF(Y292=0,"",ROUNDUP(Y292/H292,0)*0.00902),"")</f>
        <v>0.1353</v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63.15</v>
      </c>
      <c r="BN292" s="64">
        <f t="shared" si="50"/>
        <v>63.15</v>
      </c>
      <c r="BO292" s="64">
        <f t="shared" si="51"/>
        <v>0.11363636363636365</v>
      </c>
      <c r="BP292" s="64">
        <f t="shared" si="52"/>
        <v>0.11363636363636365</v>
      </c>
    </row>
    <row r="293" spans="1:68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72</v>
      </c>
      <c r="Q293" s="582"/>
      <c r="R293" s="582"/>
      <c r="S293" s="582"/>
      <c r="T293" s="582"/>
      <c r="U293" s="582"/>
      <c r="V293" s="583"/>
      <c r="W293" s="37" t="s">
        <v>73</v>
      </c>
      <c r="X293" s="569">
        <f>IFERROR(X287/H287,"0")+IFERROR(X288/H288,"0")+IFERROR(X289/H289,"0")+IFERROR(X290/H290,"0")+IFERROR(X291/H291,"0")+IFERROR(X292/H292,"0")</f>
        <v>15</v>
      </c>
      <c r="Y293" s="569">
        <f>IFERROR(Y287/H287,"0")+IFERROR(Y288/H288,"0")+IFERROR(Y289/H289,"0")+IFERROR(Y290/H290,"0")+IFERROR(Y291/H291,"0")+IFERROR(Y292/H292,"0")</f>
        <v>15</v>
      </c>
      <c r="Z293" s="569">
        <f>IFERROR(IF(Z287="",0,Z287),"0")+IFERROR(IF(Z288="",0,Z288),"0")+IFERROR(IF(Z289="",0,Z289),"0")+IFERROR(IF(Z290="",0,Z290),"0")+IFERROR(IF(Z291="",0,Z291),"0")+IFERROR(IF(Z292="",0,Z292),"0")</f>
        <v>0.1353</v>
      </c>
      <c r="AA293" s="570"/>
      <c r="AB293" s="570"/>
      <c r="AC293" s="570"/>
    </row>
    <row r="294" spans="1:68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72</v>
      </c>
      <c r="Q294" s="582"/>
      <c r="R294" s="582"/>
      <c r="S294" s="582"/>
      <c r="T294" s="582"/>
      <c r="U294" s="582"/>
      <c r="V294" s="583"/>
      <c r="W294" s="37" t="s">
        <v>70</v>
      </c>
      <c r="X294" s="569">
        <f>IFERROR(SUM(X287:X292),"0")</f>
        <v>60</v>
      </c>
      <c r="Y294" s="569">
        <f>IFERROR(SUM(Y287:Y292),"0")</f>
        <v>60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64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471</v>
      </c>
      <c r="B296" s="54" t="s">
        <v>472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474</v>
      </c>
      <c r="B297" s="54" t="s">
        <v>475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70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477</v>
      </c>
      <c r="B298" s="54" t="s">
        <v>478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480</v>
      </c>
      <c r="B299" s="54" t="s">
        <v>481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52.5</v>
      </c>
      <c r="Y300" s="568">
        <f t="shared" si="53"/>
        <v>52.5</v>
      </c>
      <c r="Z300" s="36">
        <f>IFERROR(IF(Y300=0,"",ROUNDUP(Y300/H300,0)*0.00502),"")</f>
        <v>0.1255</v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55.000000000000007</v>
      </c>
      <c r="BN300" s="64">
        <f t="shared" si="55"/>
        <v>55.000000000000007</v>
      </c>
      <c r="BO300" s="64">
        <f t="shared" si="56"/>
        <v>0.10683760683760685</v>
      </c>
      <c r="BP300" s="64">
        <f t="shared" si="57"/>
        <v>0.10683760683760685</v>
      </c>
    </row>
    <row r="301" spans="1:68" ht="27" hidden="1" customHeight="1" x14ac:dyDescent="0.25">
      <c r="A301" s="54" t="s">
        <v>485</v>
      </c>
      <c r="B301" s="54" t="s">
        <v>486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60</v>
      </c>
      <c r="Y302" s="568">
        <f t="shared" si="53"/>
        <v>61.2</v>
      </c>
      <c r="Z302" s="36">
        <f>IFERROR(IF(Y302=0,"",ROUNDUP(Y302/H302,0)*0.00651),"")</f>
        <v>0.22134000000000001</v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67.600000000000009</v>
      </c>
      <c r="BN302" s="64">
        <f t="shared" si="55"/>
        <v>68.951999999999998</v>
      </c>
      <c r="BO302" s="64">
        <f t="shared" si="56"/>
        <v>0.18315018315018317</v>
      </c>
      <c r="BP302" s="64">
        <f t="shared" si="57"/>
        <v>0.18681318681318682</v>
      </c>
    </row>
    <row r="303" spans="1:68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72</v>
      </c>
      <c r="Q303" s="582"/>
      <c r="R303" s="582"/>
      <c r="S303" s="582"/>
      <c r="T303" s="582"/>
      <c r="U303" s="582"/>
      <c r="V303" s="583"/>
      <c r="W303" s="37" t="s">
        <v>73</v>
      </c>
      <c r="X303" s="569">
        <f>IFERROR(X296/H296,"0")+IFERROR(X297/H297,"0")+IFERROR(X298/H298,"0")+IFERROR(X299/H299,"0")+IFERROR(X300/H300,"0")+IFERROR(X301/H301,"0")+IFERROR(X302/H302,"0")</f>
        <v>58.333333333333336</v>
      </c>
      <c r="Y303" s="569">
        <f>IFERROR(Y296/H296,"0")+IFERROR(Y297/H297,"0")+IFERROR(Y298/H298,"0")+IFERROR(Y299/H299,"0")+IFERROR(Y300/H300,"0")+IFERROR(Y301/H301,"0")+IFERROR(Y302/H302,"0")</f>
        <v>59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0.34684000000000004</v>
      </c>
      <c r="AA303" s="570"/>
      <c r="AB303" s="570"/>
      <c r="AC303" s="570"/>
    </row>
    <row r="304" spans="1:68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72</v>
      </c>
      <c r="Q304" s="582"/>
      <c r="R304" s="582"/>
      <c r="S304" s="582"/>
      <c r="T304" s="582"/>
      <c r="U304" s="582"/>
      <c r="V304" s="583"/>
      <c r="W304" s="37" t="s">
        <v>70</v>
      </c>
      <c r="X304" s="569">
        <f>IFERROR(SUM(X296:X302),"0")</f>
        <v>112.5</v>
      </c>
      <c r="Y304" s="569">
        <f>IFERROR(SUM(Y296:Y302),"0")</f>
        <v>113.7</v>
      </c>
      <c r="Z304" s="37"/>
      <c r="AA304" s="570"/>
      <c r="AB304" s="570"/>
      <c r="AC304" s="570"/>
    </row>
    <row r="305" spans="1:68" ht="14.25" hidden="1" customHeight="1" x14ac:dyDescent="0.25">
      <c r="A305" s="579" t="s">
        <v>74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hidden="1" customHeight="1" x14ac:dyDescent="0.25">
      <c r="A306" s="54" t="s">
        <v>490</v>
      </c>
      <c r="B306" s="54" t="s">
        <v>491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493</v>
      </c>
      <c r="B307" s="54" t="s">
        <v>494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496</v>
      </c>
      <c r="B308" s="54" t="s">
        <v>497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499</v>
      </c>
      <c r="B309" s="54" t="s">
        <v>500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502</v>
      </c>
      <c r="B310" s="54" t="s">
        <v>503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72</v>
      </c>
      <c r="Q311" s="582"/>
      <c r="R311" s="582"/>
      <c r="S311" s="582"/>
      <c r="T311" s="582"/>
      <c r="U311" s="582"/>
      <c r="V311" s="583"/>
      <c r="W311" s="37" t="s">
        <v>73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72</v>
      </c>
      <c r="Q312" s="582"/>
      <c r="R312" s="582"/>
      <c r="S312" s="582"/>
      <c r="T312" s="582"/>
      <c r="U312" s="582"/>
      <c r="V312" s="583"/>
      <c r="W312" s="37" t="s">
        <v>70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9" t="s">
        <v>174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hidden="1" customHeight="1" x14ac:dyDescent="0.25">
      <c r="A314" s="54" t="s">
        <v>505</v>
      </c>
      <c r="B314" s="54" t="s">
        <v>506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508</v>
      </c>
      <c r="B315" s="54" t="s">
        <v>509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70</v>
      </c>
      <c r="X315" s="567">
        <v>0</v>
      </c>
      <c r="Y315" s="56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511</v>
      </c>
      <c r="B316" s="54" t="s">
        <v>512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70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72</v>
      </c>
      <c r="Q317" s="582"/>
      <c r="R317" s="582"/>
      <c r="S317" s="582"/>
      <c r="T317" s="582"/>
      <c r="U317" s="582"/>
      <c r="V317" s="583"/>
      <c r="W317" s="37" t="s">
        <v>73</v>
      </c>
      <c r="X317" s="569">
        <f>IFERROR(X314/H314,"0")+IFERROR(X315/H315,"0")+IFERROR(X316/H316,"0")</f>
        <v>0</v>
      </c>
      <c r="Y317" s="569">
        <f>IFERROR(Y314/H314,"0")+IFERROR(Y315/H315,"0")+IFERROR(Y316/H316,"0")</f>
        <v>0</v>
      </c>
      <c r="Z317" s="569">
        <f>IFERROR(IF(Z314="",0,Z314),"0")+IFERROR(IF(Z315="",0,Z315),"0")+IFERROR(IF(Z316="",0,Z316),"0")</f>
        <v>0</v>
      </c>
      <c r="AA317" s="570"/>
      <c r="AB317" s="570"/>
      <c r="AC317" s="570"/>
    </row>
    <row r="318" spans="1:68" hidden="1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72</v>
      </c>
      <c r="Q318" s="582"/>
      <c r="R318" s="582"/>
      <c r="S318" s="582"/>
      <c r="T318" s="582"/>
      <c r="U318" s="582"/>
      <c r="V318" s="583"/>
      <c r="W318" s="37" t="s">
        <v>70</v>
      </c>
      <c r="X318" s="569">
        <f>IFERROR(SUM(X314:X316),"0")</f>
        <v>0</v>
      </c>
      <c r="Y318" s="569">
        <f>IFERROR(SUM(Y314:Y316),"0")</f>
        <v>0</v>
      </c>
      <c r="Z318" s="37"/>
      <c r="AA318" s="570"/>
      <c r="AB318" s="570"/>
      <c r="AC318" s="570"/>
    </row>
    <row r="319" spans="1:68" ht="14.25" hidden="1" customHeight="1" x14ac:dyDescent="0.25">
      <c r="A319" s="579" t="s">
        <v>95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514</v>
      </c>
      <c r="B320" s="54" t="s">
        <v>515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518</v>
      </c>
      <c r="B321" s="54" t="s">
        <v>519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0" t="s">
        <v>520</v>
      </c>
      <c r="Q321" s="574"/>
      <c r="R321" s="574"/>
      <c r="S321" s="574"/>
      <c r="T321" s="575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524</v>
      </c>
      <c r="B323" s="54" t="s">
        <v>525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72</v>
      </c>
      <c r="Q324" s="582"/>
      <c r="R324" s="582"/>
      <c r="S324" s="582"/>
      <c r="T324" s="582"/>
      <c r="U324" s="582"/>
      <c r="V324" s="583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72</v>
      </c>
      <c r="Q325" s="582"/>
      <c r="R325" s="582"/>
      <c r="S325" s="582"/>
      <c r="T325" s="582"/>
      <c r="U325" s="582"/>
      <c r="V325" s="583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526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527</v>
      </c>
      <c r="B327" s="54" t="s">
        <v>528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531</v>
      </c>
      <c r="B328" s="54" t="s">
        <v>532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70</v>
      </c>
      <c r="X329" s="567">
        <v>35</v>
      </c>
      <c r="Y329" s="568">
        <f>IFERROR(IF(X329="",0,CEILING((X329/$H329),1)*$H329),"")</f>
        <v>36</v>
      </c>
      <c r="Z329" s="36">
        <f>IFERROR(IF(Y329=0,"",ROUNDUP(Y329/H329,0)*0.00474),"")</f>
        <v>8.5320000000000007E-2</v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39.200000000000003</v>
      </c>
      <c r="BN329" s="64">
        <f>IFERROR(Y329*I329/H329,"0")</f>
        <v>40.320000000000007</v>
      </c>
      <c r="BO329" s="64">
        <f>IFERROR(1/J329*(X329/H329),"0")</f>
        <v>7.3529411764705885E-2</v>
      </c>
      <c r="BP329" s="64">
        <f>IFERROR(1/J329*(Y329/H329),"0")</f>
        <v>7.5630252100840331E-2</v>
      </c>
    </row>
    <row r="330" spans="1:68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72</v>
      </c>
      <c r="Q330" s="582"/>
      <c r="R330" s="582"/>
      <c r="S330" s="582"/>
      <c r="T330" s="582"/>
      <c r="U330" s="582"/>
      <c r="V330" s="583"/>
      <c r="W330" s="37" t="s">
        <v>73</v>
      </c>
      <c r="X330" s="569">
        <f>IFERROR(X327/H327,"0")+IFERROR(X328/H328,"0")+IFERROR(X329/H329,"0")</f>
        <v>17.5</v>
      </c>
      <c r="Y330" s="569">
        <f>IFERROR(Y327/H327,"0")+IFERROR(Y328/H328,"0")+IFERROR(Y329/H329,"0")</f>
        <v>18</v>
      </c>
      <c r="Z330" s="569">
        <f>IFERROR(IF(Z327="",0,Z327),"0")+IFERROR(IF(Z328="",0,Z328),"0")+IFERROR(IF(Z329="",0,Z329),"0")</f>
        <v>8.5320000000000007E-2</v>
      </c>
      <c r="AA330" s="570"/>
      <c r="AB330" s="570"/>
      <c r="AC330" s="570"/>
    </row>
    <row r="331" spans="1:68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72</v>
      </c>
      <c r="Q331" s="582"/>
      <c r="R331" s="582"/>
      <c r="S331" s="582"/>
      <c r="T331" s="582"/>
      <c r="U331" s="582"/>
      <c r="V331" s="583"/>
      <c r="W331" s="37" t="s">
        <v>70</v>
      </c>
      <c r="X331" s="569">
        <f>IFERROR(SUM(X327:X329),"0")</f>
        <v>35</v>
      </c>
      <c r="Y331" s="569">
        <f>IFERROR(SUM(Y327:Y329),"0")</f>
        <v>36</v>
      </c>
      <c r="Z331" s="37"/>
      <c r="AA331" s="570"/>
      <c r="AB331" s="570"/>
      <c r="AC331" s="570"/>
    </row>
    <row r="332" spans="1:68" ht="16.5" hidden="1" customHeight="1" x14ac:dyDescent="0.25">
      <c r="A332" s="587" t="s">
        <v>535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74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536</v>
      </c>
      <c r="B334" s="54" t="s">
        <v>537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70</v>
      </c>
      <c r="X335" s="567">
        <v>62.999999999999993</v>
      </c>
      <c r="Y335" s="568">
        <f>IFERROR(IF(X335="",0,CEILING((X335/$H335),1)*$H335),"")</f>
        <v>63</v>
      </c>
      <c r="Z335" s="36">
        <f>IFERROR(IF(Y335=0,"",ROUNDUP(Y335/H335,0)*0.00651),"")</f>
        <v>0.1953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70.559999999999988</v>
      </c>
      <c r="BN335" s="64">
        <f>IFERROR(Y335*I335/H335,"0")</f>
        <v>70.559999999999988</v>
      </c>
      <c r="BO335" s="64">
        <f>IFERROR(1/J335*(X335/H335),"0")</f>
        <v>0.16483516483516483</v>
      </c>
      <c r="BP335" s="64">
        <f>IFERROR(1/J335*(Y335/H335),"0")</f>
        <v>0.16483516483516486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70</v>
      </c>
      <c r="X336" s="567">
        <v>87.5</v>
      </c>
      <c r="Y336" s="568">
        <f>IFERROR(IF(X336="",0,CEILING((X336/$H336),1)*$H336),"")</f>
        <v>88.2</v>
      </c>
      <c r="Z336" s="36">
        <f>IFERROR(IF(Y336=0,"",ROUNDUP(Y336/H336,0)*0.00651),"")</f>
        <v>0.27342</v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97.5</v>
      </c>
      <c r="BN336" s="64">
        <f>IFERROR(Y336*I336/H336,"0")</f>
        <v>98.28</v>
      </c>
      <c r="BO336" s="64">
        <f>IFERROR(1/J336*(X336/H336),"0")</f>
        <v>0.22893772893772893</v>
      </c>
      <c r="BP336" s="64">
        <f>IFERROR(1/J336*(Y336/H336),"0")</f>
        <v>0.23076923076923078</v>
      </c>
    </row>
    <row r="337" spans="1:68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72</v>
      </c>
      <c r="Q337" s="582"/>
      <c r="R337" s="582"/>
      <c r="S337" s="582"/>
      <c r="T337" s="582"/>
      <c r="U337" s="582"/>
      <c r="V337" s="583"/>
      <c r="W337" s="37" t="s">
        <v>73</v>
      </c>
      <c r="X337" s="569">
        <f>IFERROR(X334/H334,"0")+IFERROR(X335/H335,"0")+IFERROR(X336/H336,"0")</f>
        <v>71.666666666666657</v>
      </c>
      <c r="Y337" s="569">
        <f>IFERROR(Y334/H334,"0")+IFERROR(Y335/H335,"0")+IFERROR(Y336/H336,"0")</f>
        <v>72</v>
      </c>
      <c r="Z337" s="569">
        <f>IFERROR(IF(Z334="",0,Z334),"0")+IFERROR(IF(Z335="",0,Z335),"0")+IFERROR(IF(Z336="",0,Z336),"0")</f>
        <v>0.46872000000000003</v>
      </c>
      <c r="AA337" s="570"/>
      <c r="AB337" s="570"/>
      <c r="AC337" s="570"/>
    </row>
    <row r="338" spans="1:68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72</v>
      </c>
      <c r="Q338" s="582"/>
      <c r="R338" s="582"/>
      <c r="S338" s="582"/>
      <c r="T338" s="582"/>
      <c r="U338" s="582"/>
      <c r="V338" s="583"/>
      <c r="W338" s="37" t="s">
        <v>70</v>
      </c>
      <c r="X338" s="569">
        <f>IFERROR(SUM(X334:X336),"0")</f>
        <v>150.5</v>
      </c>
      <c r="Y338" s="569">
        <f>IFERROR(SUM(Y334:Y336),"0")</f>
        <v>151.19999999999999</v>
      </c>
      <c r="Z338" s="37"/>
      <c r="AA338" s="570"/>
      <c r="AB338" s="570"/>
      <c r="AC338" s="570"/>
    </row>
    <row r="339" spans="1:68" ht="27.75" hidden="1" customHeight="1" x14ac:dyDescent="0.2">
      <c r="A339" s="638" t="s">
        <v>545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546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103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hidden="1" customHeight="1" x14ac:dyDescent="0.25">
      <c r="A342" s="54" t="s">
        <v>547</v>
      </c>
      <c r="B342" s="54" t="s">
        <v>548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70</v>
      </c>
      <c r="X342" s="567">
        <v>0</v>
      </c>
      <c r="Y342" s="568">
        <f t="shared" ref="Y342:Y348" si="5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0</v>
      </c>
      <c r="BN342" s="64">
        <f t="shared" ref="BN342:BN348" si="60">IFERROR(Y342*I342/H342,"0")</f>
        <v>0</v>
      </c>
      <c r="BO342" s="64">
        <f t="shared" ref="BO342:BO348" si="61">IFERROR(1/J342*(X342/H342),"0")</f>
        <v>0</v>
      </c>
      <c r="BP342" s="64">
        <f t="shared" ref="BP342:BP348" si="62">IFERROR(1/J342*(Y342/H342),"0")</f>
        <v>0</v>
      </c>
    </row>
    <row r="343" spans="1:68" ht="27" hidden="1" customHeight="1" x14ac:dyDescent="0.25">
      <c r="A343" s="54" t="s">
        <v>550</v>
      </c>
      <c r="B343" s="54" t="s">
        <v>551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70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hidden="1" customHeight="1" x14ac:dyDescent="0.25">
      <c r="A344" s="54" t="s">
        <v>553</v>
      </c>
      <c r="B344" s="54" t="s">
        <v>554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70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hidden="1" customHeight="1" x14ac:dyDescent="0.25">
      <c r="A345" s="54" t="s">
        <v>556</v>
      </c>
      <c r="B345" s="54" t="s">
        <v>557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hidden="1" customHeight="1" x14ac:dyDescent="0.25">
      <c r="A346" s="54" t="s">
        <v>559</v>
      </c>
      <c r="B346" s="54" t="s">
        <v>560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562</v>
      </c>
      <c r="B347" s="54" t="s">
        <v>563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100</v>
      </c>
      <c r="Y348" s="568">
        <f t="shared" si="58"/>
        <v>100</v>
      </c>
      <c r="Z348" s="36">
        <f>IFERROR(IF(Y348=0,"",ROUNDUP(Y348/H348,0)*0.00902),"")</f>
        <v>0.1804</v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104.2</v>
      </c>
      <c r="BN348" s="64">
        <f t="shared" si="60"/>
        <v>104.2</v>
      </c>
      <c r="BO348" s="64">
        <f t="shared" si="61"/>
        <v>0.15151515151515152</v>
      </c>
      <c r="BP348" s="64">
        <f t="shared" si="62"/>
        <v>0.15151515151515152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72</v>
      </c>
      <c r="Q349" s="582"/>
      <c r="R349" s="582"/>
      <c r="S349" s="582"/>
      <c r="T349" s="582"/>
      <c r="U349" s="582"/>
      <c r="V349" s="583"/>
      <c r="W349" s="37" t="s">
        <v>73</v>
      </c>
      <c r="X349" s="569">
        <f>IFERROR(X342/H342,"0")+IFERROR(X343/H343,"0")+IFERROR(X344/H344,"0")+IFERROR(X345/H345,"0")+IFERROR(X346/H346,"0")+IFERROR(X347/H347,"0")+IFERROR(X348/H348,"0")</f>
        <v>20</v>
      </c>
      <c r="Y349" s="569">
        <f>IFERROR(Y342/H342,"0")+IFERROR(Y343/H343,"0")+IFERROR(Y344/H344,"0")+IFERROR(Y345/H345,"0")+IFERROR(Y346/H346,"0")+IFERROR(Y347/H347,"0")+IFERROR(Y348/H348,"0")</f>
        <v>20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0.1804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72</v>
      </c>
      <c r="Q350" s="582"/>
      <c r="R350" s="582"/>
      <c r="S350" s="582"/>
      <c r="T350" s="582"/>
      <c r="U350" s="582"/>
      <c r="V350" s="583"/>
      <c r="W350" s="37" t="s">
        <v>70</v>
      </c>
      <c r="X350" s="569">
        <f>IFERROR(SUM(X342:X348),"0")</f>
        <v>100</v>
      </c>
      <c r="Y350" s="569">
        <f>IFERROR(SUM(Y342:Y348),"0")</f>
        <v>100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139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hidden="1" customHeight="1" x14ac:dyDescent="0.25">
      <c r="A352" s="54" t="s">
        <v>566</v>
      </c>
      <c r="B352" s="54" t="s">
        <v>567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0</v>
      </c>
      <c r="Y352" s="56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70</v>
      </c>
      <c r="X353" s="567">
        <v>100.8</v>
      </c>
      <c r="Y353" s="568">
        <f>IFERROR(IF(X353="",0,CEILING((X353/$H353),1)*$H353),"")</f>
        <v>104</v>
      </c>
      <c r="Z353" s="36">
        <f>IFERROR(IF(Y353=0,"",ROUNDUP(Y353/H353,0)*0.00902),"")</f>
        <v>0.23452000000000001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106.092</v>
      </c>
      <c r="BN353" s="64">
        <f>IFERROR(Y353*I353/H353,"0")</f>
        <v>109.46</v>
      </c>
      <c r="BO353" s="64">
        <f>IFERROR(1/J353*(X353/H353),"0")</f>
        <v>0.19090909090909092</v>
      </c>
      <c r="BP353" s="64">
        <f>IFERROR(1/J353*(Y353/H353),"0")</f>
        <v>0.19696969696969696</v>
      </c>
    </row>
    <row r="354" spans="1:68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72</v>
      </c>
      <c r="Q354" s="582"/>
      <c r="R354" s="582"/>
      <c r="S354" s="582"/>
      <c r="T354" s="582"/>
      <c r="U354" s="582"/>
      <c r="V354" s="583"/>
      <c r="W354" s="37" t="s">
        <v>73</v>
      </c>
      <c r="X354" s="569">
        <f>IFERROR(X352/H352,"0")+IFERROR(X353/H353,"0")</f>
        <v>25.2</v>
      </c>
      <c r="Y354" s="569">
        <f>IFERROR(Y352/H352,"0")+IFERROR(Y353/H353,"0")</f>
        <v>26</v>
      </c>
      <c r="Z354" s="569">
        <f>IFERROR(IF(Z352="",0,Z352),"0")+IFERROR(IF(Z353="",0,Z353),"0")</f>
        <v>0.23452000000000001</v>
      </c>
      <c r="AA354" s="570"/>
      <c r="AB354" s="570"/>
      <c r="AC354" s="570"/>
    </row>
    <row r="355" spans="1:68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72</v>
      </c>
      <c r="Q355" s="582"/>
      <c r="R355" s="582"/>
      <c r="S355" s="582"/>
      <c r="T355" s="582"/>
      <c r="U355" s="582"/>
      <c r="V355" s="583"/>
      <c r="W355" s="37" t="s">
        <v>70</v>
      </c>
      <c r="X355" s="569">
        <f>IFERROR(SUM(X352:X353),"0")</f>
        <v>100.8</v>
      </c>
      <c r="Y355" s="569">
        <f>IFERROR(SUM(Y352:Y353),"0")</f>
        <v>104</v>
      </c>
      <c r="Z355" s="37"/>
      <c r="AA355" s="570"/>
      <c r="AB355" s="570"/>
      <c r="AC355" s="570"/>
    </row>
    <row r="356" spans="1:68" ht="14.25" hidden="1" customHeight="1" x14ac:dyDescent="0.25">
      <c r="A356" s="579" t="s">
        <v>74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571</v>
      </c>
      <c r="B357" s="54" t="s">
        <v>572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574</v>
      </c>
      <c r="B358" s="54" t="s">
        <v>575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72</v>
      </c>
      <c r="Q359" s="582"/>
      <c r="R359" s="582"/>
      <c r="S359" s="582"/>
      <c r="T359" s="582"/>
      <c r="U359" s="582"/>
      <c r="V359" s="583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72</v>
      </c>
      <c r="Q360" s="582"/>
      <c r="R360" s="582"/>
      <c r="S360" s="582"/>
      <c r="T360" s="582"/>
      <c r="U360" s="582"/>
      <c r="V360" s="583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9" t="s">
        <v>174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hidden="1" customHeight="1" x14ac:dyDescent="0.25">
      <c r="A362" s="54" t="s">
        <v>577</v>
      </c>
      <c r="B362" s="54" t="s">
        <v>578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72</v>
      </c>
      <c r="Q363" s="582"/>
      <c r="R363" s="582"/>
      <c r="S363" s="582"/>
      <c r="T363" s="582"/>
      <c r="U363" s="582"/>
      <c r="V363" s="583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72</v>
      </c>
      <c r="Q364" s="582"/>
      <c r="R364" s="582"/>
      <c r="S364" s="582"/>
      <c r="T364" s="582"/>
      <c r="U364" s="582"/>
      <c r="V364" s="583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7" t="s">
        <v>580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103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581</v>
      </c>
      <c r="B367" s="54" t="s">
        <v>582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584</v>
      </c>
      <c r="B368" s="54" t="s">
        <v>585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587</v>
      </c>
      <c r="B369" s="54" t="s">
        <v>588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72</v>
      </c>
      <c r="Q371" s="582"/>
      <c r="R371" s="582"/>
      <c r="S371" s="582"/>
      <c r="T371" s="582"/>
      <c r="U371" s="582"/>
      <c r="V371" s="583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72</v>
      </c>
      <c r="Q372" s="582"/>
      <c r="R372" s="582"/>
      <c r="S372" s="582"/>
      <c r="T372" s="582"/>
      <c r="U372" s="582"/>
      <c r="V372" s="583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9" t="s">
        <v>64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591</v>
      </c>
      <c r="B374" s="54" t="s">
        <v>592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72</v>
      </c>
      <c r="Q375" s="582"/>
      <c r="R375" s="582"/>
      <c r="S375" s="582"/>
      <c r="T375" s="582"/>
      <c r="U375" s="582"/>
      <c r="V375" s="583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72</v>
      </c>
      <c r="Q376" s="582"/>
      <c r="R376" s="582"/>
      <c r="S376" s="582"/>
      <c r="T376" s="582"/>
      <c r="U376" s="582"/>
      <c r="V376" s="583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74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hidden="1" customHeight="1" x14ac:dyDescent="0.25">
      <c r="A378" s="54" t="s">
        <v>594</v>
      </c>
      <c r="B378" s="54" t="s">
        <v>595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597</v>
      </c>
      <c r="B379" s="54" t="s">
        <v>598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72</v>
      </c>
      <c r="Q380" s="582"/>
      <c r="R380" s="582"/>
      <c r="S380" s="582"/>
      <c r="T380" s="582"/>
      <c r="U380" s="582"/>
      <c r="V380" s="583"/>
      <c r="W380" s="37" t="s">
        <v>73</v>
      </c>
      <c r="X380" s="569">
        <f>IFERROR(X378/H378,"0")+IFERROR(X379/H379,"0")</f>
        <v>0</v>
      </c>
      <c r="Y380" s="569">
        <f>IFERROR(Y378/H378,"0")+IFERROR(Y379/H379,"0")</f>
        <v>0</v>
      </c>
      <c r="Z380" s="569">
        <f>IFERROR(IF(Z378="",0,Z378),"0")+IFERROR(IF(Z379="",0,Z379),"0")</f>
        <v>0</v>
      </c>
      <c r="AA380" s="570"/>
      <c r="AB380" s="570"/>
      <c r="AC380" s="570"/>
    </row>
    <row r="381" spans="1:68" hidden="1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72</v>
      </c>
      <c r="Q381" s="582"/>
      <c r="R381" s="582"/>
      <c r="S381" s="582"/>
      <c r="T381" s="582"/>
      <c r="U381" s="582"/>
      <c r="V381" s="583"/>
      <c r="W381" s="37" t="s">
        <v>70</v>
      </c>
      <c r="X381" s="569">
        <f>IFERROR(SUM(X378:X379),"0")</f>
        <v>0</v>
      </c>
      <c r="Y381" s="569">
        <f>IFERROR(SUM(Y378:Y379),"0")</f>
        <v>0</v>
      </c>
      <c r="Z381" s="37"/>
      <c r="AA381" s="570"/>
      <c r="AB381" s="570"/>
      <c r="AC381" s="570"/>
    </row>
    <row r="382" spans="1:68" ht="14.25" hidden="1" customHeight="1" x14ac:dyDescent="0.25">
      <c r="A382" s="579" t="s">
        <v>174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599</v>
      </c>
      <c r="B383" s="54" t="s">
        <v>600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72</v>
      </c>
      <c r="Q384" s="582"/>
      <c r="R384" s="582"/>
      <c r="S384" s="582"/>
      <c r="T384" s="582"/>
      <c r="U384" s="582"/>
      <c r="V384" s="583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72</v>
      </c>
      <c r="Q385" s="582"/>
      <c r="R385" s="582"/>
      <c r="S385" s="582"/>
      <c r="T385" s="582"/>
      <c r="U385" s="582"/>
      <c r="V385" s="583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602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603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64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604</v>
      </c>
      <c r="B389" s="54" t="s">
        <v>605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607</v>
      </c>
      <c r="B390" s="54" t="s">
        <v>608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607</v>
      </c>
      <c r="B391" s="54" t="s">
        <v>610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611</v>
      </c>
      <c r="B392" s="54" t="s">
        <v>612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614</v>
      </c>
      <c r="B393" s="54" t="s">
        <v>615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70</v>
      </c>
      <c r="Y394" s="568">
        <f t="shared" si="63"/>
        <v>71.400000000000006</v>
      </c>
      <c r="Z394" s="36">
        <f t="shared" si="68"/>
        <v>0.17068</v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74.333333333333329</v>
      </c>
      <c r="BN394" s="64">
        <f t="shared" si="65"/>
        <v>75.820000000000007</v>
      </c>
      <c r="BO394" s="64">
        <f t="shared" si="66"/>
        <v>0.14245014245014245</v>
      </c>
      <c r="BP394" s="64">
        <f t="shared" si="67"/>
        <v>0.14529914529914531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70</v>
      </c>
      <c r="Y395" s="568">
        <f t="shared" si="63"/>
        <v>71.400000000000006</v>
      </c>
      <c r="Z395" s="36">
        <f t="shared" si="68"/>
        <v>0.17068</v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74.333333333333329</v>
      </c>
      <c r="BN395" s="64">
        <f t="shared" si="65"/>
        <v>75.820000000000007</v>
      </c>
      <c r="BO395" s="64">
        <f t="shared" si="66"/>
        <v>0.14245014245014245</v>
      </c>
      <c r="BP395" s="64">
        <f t="shared" si="67"/>
        <v>0.14529914529914531</v>
      </c>
    </row>
    <row r="396" spans="1:68" ht="27" hidden="1" customHeight="1" x14ac:dyDescent="0.25">
      <c r="A396" s="54" t="s">
        <v>621</v>
      </c>
      <c r="B396" s="54" t="s">
        <v>622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70</v>
      </c>
      <c r="Y397" s="568">
        <f t="shared" si="63"/>
        <v>71.400000000000006</v>
      </c>
      <c r="Z397" s="36">
        <f t="shared" si="68"/>
        <v>0.17068</v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74.333333333333329</v>
      </c>
      <c r="BN397" s="64">
        <f t="shared" si="65"/>
        <v>75.820000000000007</v>
      </c>
      <c r="BO397" s="64">
        <f t="shared" si="66"/>
        <v>0.14245014245014245</v>
      </c>
      <c r="BP397" s="64">
        <f t="shared" si="67"/>
        <v>0.14529914529914531</v>
      </c>
    </row>
    <row r="398" spans="1:68" ht="37.5" customHeight="1" x14ac:dyDescent="0.25">
      <c r="A398" s="54" t="s">
        <v>627</v>
      </c>
      <c r="B398" s="54" t="s">
        <v>628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70</v>
      </c>
      <c r="Y398" s="568">
        <f t="shared" si="63"/>
        <v>71.400000000000006</v>
      </c>
      <c r="Z398" s="36">
        <f t="shared" si="68"/>
        <v>0.17068</v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74.333333333333329</v>
      </c>
      <c r="BN398" s="64">
        <f t="shared" si="65"/>
        <v>75.820000000000007</v>
      </c>
      <c r="BO398" s="64">
        <f t="shared" si="66"/>
        <v>0.14245014245014245</v>
      </c>
      <c r="BP398" s="64">
        <f t="shared" si="67"/>
        <v>0.14529914529914531</v>
      </c>
    </row>
    <row r="399" spans="1:68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72</v>
      </c>
      <c r="Q399" s="582"/>
      <c r="R399" s="582"/>
      <c r="S399" s="582"/>
      <c r="T399" s="582"/>
      <c r="U399" s="582"/>
      <c r="V399" s="583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133.33333333333331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136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0.68271999999999999</v>
      </c>
      <c r="AA399" s="570"/>
      <c r="AB399" s="570"/>
      <c r="AC399" s="570"/>
    </row>
    <row r="400" spans="1:68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72</v>
      </c>
      <c r="Q400" s="582"/>
      <c r="R400" s="582"/>
      <c r="S400" s="582"/>
      <c r="T400" s="582"/>
      <c r="U400" s="582"/>
      <c r="V400" s="583"/>
      <c r="W400" s="37" t="s">
        <v>70</v>
      </c>
      <c r="X400" s="569">
        <f>IFERROR(SUM(X389:X398),"0")</f>
        <v>280</v>
      </c>
      <c r="Y400" s="569">
        <f>IFERROR(SUM(Y389:Y398),"0")</f>
        <v>285.60000000000002</v>
      </c>
      <c r="Z400" s="37"/>
      <c r="AA400" s="570"/>
      <c r="AB400" s="570"/>
      <c r="AC400" s="570"/>
    </row>
    <row r="401" spans="1:68" ht="14.25" hidden="1" customHeight="1" x14ac:dyDescent="0.25">
      <c r="A401" s="579" t="s">
        <v>74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customHeight="1" x14ac:dyDescent="0.25">
      <c r="A402" s="54" t="s">
        <v>629</v>
      </c>
      <c r="B402" s="54" t="s">
        <v>630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108</v>
      </c>
      <c r="Y402" s="568">
        <f>IFERROR(IF(X402="",0,CEILING((X402/$H402),1)*$H402),"")</f>
        <v>108</v>
      </c>
      <c r="Z402" s="36">
        <f>IFERROR(IF(Y402=0,"",ROUNDUP(Y402/H402,0)*0.00902),"")</f>
        <v>0.40590000000000004</v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119.07</v>
      </c>
      <c r="BN402" s="64">
        <f>IFERROR(Y402*I402/H402,"0")</f>
        <v>119.07</v>
      </c>
      <c r="BO402" s="64">
        <f>IFERROR(1/J402*(X402/H402),"0")</f>
        <v>0.34090909090909094</v>
      </c>
      <c r="BP402" s="64">
        <f>IFERROR(1/J402*(Y402/H402),"0")</f>
        <v>0.34090909090909094</v>
      </c>
    </row>
    <row r="403" spans="1:68" ht="27" customHeight="1" x14ac:dyDescent="0.25">
      <c r="A403" s="54" t="s">
        <v>632</v>
      </c>
      <c r="B403" s="54" t="s">
        <v>633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7">
        <v>49.5</v>
      </c>
      <c r="Y403" s="568">
        <f>IFERROR(IF(X403="",0,CEILING((X403/$H403),1)*$H403),"")</f>
        <v>49.5</v>
      </c>
      <c r="Z403" s="36">
        <f>IFERROR(IF(Y403=0,"",ROUNDUP(Y403/H403,0)*0.00651),"")</f>
        <v>0.16275000000000001</v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55.95</v>
      </c>
      <c r="BN403" s="64">
        <f>IFERROR(Y403*I403/H403,"0")</f>
        <v>55.95</v>
      </c>
      <c r="BO403" s="64">
        <f>IFERROR(1/J403*(X403/H403),"0")</f>
        <v>0.13736263736263737</v>
      </c>
      <c r="BP403" s="64">
        <f>IFERROR(1/J403*(Y403/H403),"0")</f>
        <v>0.13736263736263737</v>
      </c>
    </row>
    <row r="404" spans="1:68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72</v>
      </c>
      <c r="Q404" s="582"/>
      <c r="R404" s="582"/>
      <c r="S404" s="582"/>
      <c r="T404" s="582"/>
      <c r="U404" s="582"/>
      <c r="V404" s="583"/>
      <c r="W404" s="37" t="s">
        <v>73</v>
      </c>
      <c r="X404" s="569">
        <f>IFERROR(X402/H402,"0")+IFERROR(X403/H403,"0")</f>
        <v>70</v>
      </c>
      <c r="Y404" s="569">
        <f>IFERROR(Y402/H402,"0")+IFERROR(Y403/H403,"0")</f>
        <v>70</v>
      </c>
      <c r="Z404" s="569">
        <f>IFERROR(IF(Z402="",0,Z402),"0")+IFERROR(IF(Z403="",0,Z403),"0")</f>
        <v>0.5686500000000001</v>
      </c>
      <c r="AA404" s="570"/>
      <c r="AB404" s="570"/>
      <c r="AC404" s="570"/>
    </row>
    <row r="405" spans="1:68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72</v>
      </c>
      <c r="Q405" s="582"/>
      <c r="R405" s="582"/>
      <c r="S405" s="582"/>
      <c r="T405" s="582"/>
      <c r="U405" s="582"/>
      <c r="V405" s="583"/>
      <c r="W405" s="37" t="s">
        <v>70</v>
      </c>
      <c r="X405" s="569">
        <f>IFERROR(SUM(X402:X403),"0")</f>
        <v>157.5</v>
      </c>
      <c r="Y405" s="569">
        <f>IFERROR(SUM(Y402:Y403),"0")</f>
        <v>157.5</v>
      </c>
      <c r="Z405" s="37"/>
      <c r="AA405" s="570"/>
      <c r="AB405" s="570"/>
      <c r="AC405" s="570"/>
    </row>
    <row r="406" spans="1:68" ht="16.5" hidden="1" customHeight="1" x14ac:dyDescent="0.25">
      <c r="A406" s="587" t="s">
        <v>635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139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636</v>
      </c>
      <c r="B408" s="54" t="s">
        <v>637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639</v>
      </c>
      <c r="B409" s="54" t="s">
        <v>640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72</v>
      </c>
      <c r="Q410" s="582"/>
      <c r="R410" s="582"/>
      <c r="S410" s="582"/>
      <c r="T410" s="582"/>
      <c r="U410" s="582"/>
      <c r="V410" s="583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72</v>
      </c>
      <c r="Q411" s="582"/>
      <c r="R411" s="582"/>
      <c r="S411" s="582"/>
      <c r="T411" s="582"/>
      <c r="U411" s="582"/>
      <c r="V411" s="583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64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hidden="1" customHeight="1" x14ac:dyDescent="0.25">
      <c r="A413" s="54" t="s">
        <v>642</v>
      </c>
      <c r="B413" s="54" t="s">
        <v>643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645</v>
      </c>
      <c r="B414" s="54" t="s">
        <v>646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648</v>
      </c>
      <c r="B415" s="54" t="s">
        <v>649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651</v>
      </c>
      <c r="B416" s="54" t="s">
        <v>652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72</v>
      </c>
      <c r="Q417" s="582"/>
      <c r="R417" s="582"/>
      <c r="S417" s="582"/>
      <c r="T417" s="582"/>
      <c r="U417" s="582"/>
      <c r="V417" s="583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72</v>
      </c>
      <c r="Q418" s="582"/>
      <c r="R418" s="582"/>
      <c r="S418" s="582"/>
      <c r="T418" s="582"/>
      <c r="U418" s="582"/>
      <c r="V418" s="583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7" t="s">
        <v>653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64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654</v>
      </c>
      <c r="B421" s="54" t="s">
        <v>655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72</v>
      </c>
      <c r="Q422" s="582"/>
      <c r="R422" s="582"/>
      <c r="S422" s="582"/>
      <c r="T422" s="582"/>
      <c r="U422" s="582"/>
      <c r="V422" s="583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72</v>
      </c>
      <c r="Q423" s="582"/>
      <c r="R423" s="582"/>
      <c r="S423" s="582"/>
      <c r="T423" s="582"/>
      <c r="U423" s="582"/>
      <c r="V423" s="583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657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64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658</v>
      </c>
      <c r="B426" s="54" t="s">
        <v>659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72</v>
      </c>
      <c r="Q427" s="582"/>
      <c r="R427" s="582"/>
      <c r="S427" s="582"/>
      <c r="T427" s="582"/>
      <c r="U427" s="582"/>
      <c r="V427" s="583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72</v>
      </c>
      <c r="Q428" s="582"/>
      <c r="R428" s="582"/>
      <c r="S428" s="582"/>
      <c r="T428" s="582"/>
      <c r="U428" s="582"/>
      <c r="V428" s="583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661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661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103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hidden="1" customHeight="1" x14ac:dyDescent="0.25">
      <c r="A432" s="54" t="s">
        <v>662</v>
      </c>
      <c r="B432" s="54" t="s">
        <v>663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70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hidden="1" customHeight="1" x14ac:dyDescent="0.25">
      <c r="A435" s="54" t="s">
        <v>671</v>
      </c>
      <c r="B435" s="54" t="s">
        <v>672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">
        <v>673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675</v>
      </c>
      <c r="B436" s="54" t="s">
        <v>676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hidden="1" customHeight="1" x14ac:dyDescent="0.25">
      <c r="A437" s="54" t="s">
        <v>678</v>
      </c>
      <c r="B437" s="54" t="s">
        <v>679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0</v>
      </c>
      <c r="Y437" s="568">
        <f t="shared" si="69"/>
        <v>0</v>
      </c>
      <c r="Z437" s="36" t="str">
        <f t="shared" si="70"/>
        <v/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0</v>
      </c>
      <c r="BN437" s="64">
        <f t="shared" si="72"/>
        <v>0</v>
      </c>
      <c r="BO437" s="64">
        <f t="shared" si="73"/>
        <v>0</v>
      </c>
      <c r="BP437" s="64">
        <f t="shared" si="74"/>
        <v>0</v>
      </c>
    </row>
    <row r="438" spans="1:68" ht="16.5" hidden="1" customHeight="1" x14ac:dyDescent="0.25">
      <c r="A438" s="54" t="s">
        <v>681</v>
      </c>
      <c r="B438" s="54" t="s">
        <v>682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684</v>
      </c>
      <c r="B439" s="54" t="s">
        <v>685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686</v>
      </c>
      <c r="B440" s="54" t="s">
        <v>687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686</v>
      </c>
      <c r="B441" s="54" t="s">
        <v>688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689</v>
      </c>
      <c r="B442" s="54" t="s">
        <v>690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7" t="s">
        <v>691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694</v>
      </c>
      <c r="B444" s="54" t="s">
        <v>695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148.19999999999999</v>
      </c>
      <c r="Y445" s="568">
        <f t="shared" si="69"/>
        <v>151.20000000000002</v>
      </c>
      <c r="Z445" s="36">
        <f>IFERROR(IF(Y445=0,"",ROUNDUP(Y445/H445,0)*0.00902),"")</f>
        <v>0.37884000000000001</v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156.84499999999997</v>
      </c>
      <c r="BN445" s="64">
        <f t="shared" si="72"/>
        <v>160.02000000000004</v>
      </c>
      <c r="BO445" s="64">
        <f t="shared" si="73"/>
        <v>0.31186868686868685</v>
      </c>
      <c r="BP445" s="64">
        <f t="shared" si="74"/>
        <v>0.31818181818181823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72</v>
      </c>
      <c r="Q447" s="582"/>
      <c r="R447" s="582"/>
      <c r="S447" s="582"/>
      <c r="T447" s="582"/>
      <c r="U447" s="582"/>
      <c r="V447" s="583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41.166666666666664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42.000000000000007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0.37884000000000001</v>
      </c>
      <c r="AA447" s="570"/>
      <c r="AB447" s="570"/>
      <c r="AC447" s="570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72</v>
      </c>
      <c r="Q448" s="582"/>
      <c r="R448" s="582"/>
      <c r="S448" s="582"/>
      <c r="T448" s="582"/>
      <c r="U448" s="582"/>
      <c r="V448" s="583"/>
      <c r="W448" s="37" t="s">
        <v>70</v>
      </c>
      <c r="X448" s="569">
        <f>IFERROR(SUM(X432:X446),"0")</f>
        <v>148.19999999999999</v>
      </c>
      <c r="Y448" s="569">
        <f>IFERROR(SUM(Y432:Y446),"0")</f>
        <v>151.20000000000002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139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hidden="1" customHeight="1" x14ac:dyDescent="0.25">
      <c r="A450" s="54" t="s">
        <v>699</v>
      </c>
      <c r="B450" s="54" t="s">
        <v>700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70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702</v>
      </c>
      <c r="B451" s="54" t="s">
        <v>703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704</v>
      </c>
      <c r="B452" s="54" t="s">
        <v>705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72</v>
      </c>
      <c r="Q453" s="582"/>
      <c r="R453" s="582"/>
      <c r="S453" s="582"/>
      <c r="T453" s="582"/>
      <c r="U453" s="582"/>
      <c r="V453" s="583"/>
      <c r="W453" s="37" t="s">
        <v>73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hidden="1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72</v>
      </c>
      <c r="Q454" s="582"/>
      <c r="R454" s="582"/>
      <c r="S454" s="582"/>
      <c r="T454" s="582"/>
      <c r="U454" s="582"/>
      <c r="V454" s="583"/>
      <c r="W454" s="37" t="s">
        <v>70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hidden="1" customHeight="1" x14ac:dyDescent="0.25">
      <c r="A455" s="579" t="s">
        <v>64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hidden="1" customHeight="1" x14ac:dyDescent="0.25">
      <c r="A456" s="54" t="s">
        <v>706</v>
      </c>
      <c r="B456" s="54" t="s">
        <v>707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hidden="1" customHeight="1" x14ac:dyDescent="0.25">
      <c r="A457" s="54" t="s">
        <v>709</v>
      </c>
      <c r="B457" s="54" t="s">
        <v>710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70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715</v>
      </c>
      <c r="B460" s="54" t="s">
        <v>717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718</v>
      </c>
      <c r="B461" s="54" t="s">
        <v>719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720</v>
      </c>
      <c r="B462" s="54" t="s">
        <v>721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hidden="1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72</v>
      </c>
      <c r="Q463" s="582"/>
      <c r="R463" s="582"/>
      <c r="S463" s="582"/>
      <c r="T463" s="582"/>
      <c r="U463" s="582"/>
      <c r="V463" s="583"/>
      <c r="W463" s="37" t="s">
        <v>73</v>
      </c>
      <c r="X463" s="569">
        <f>IFERROR(X456/H456,"0")+IFERROR(X457/H457,"0")+IFERROR(X458/H458,"0")+IFERROR(X459/H459,"0")+IFERROR(X460/H460,"0")+IFERROR(X461/H461,"0")+IFERROR(X462/H462,"0")</f>
        <v>0</v>
      </c>
      <c r="Y463" s="569">
        <f>IFERROR(Y456/H456,"0")+IFERROR(Y457/H457,"0")+IFERROR(Y458/H458,"0")+IFERROR(Y459/H459,"0")+IFERROR(Y460/H460,"0")+IFERROR(Y461/H461,"0")+IFERROR(Y462/H462,"0")</f>
        <v>0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70"/>
      <c r="AB463" s="570"/>
      <c r="AC463" s="570"/>
    </row>
    <row r="464" spans="1:68" hidden="1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72</v>
      </c>
      <c r="Q464" s="582"/>
      <c r="R464" s="582"/>
      <c r="S464" s="582"/>
      <c r="T464" s="582"/>
      <c r="U464" s="582"/>
      <c r="V464" s="583"/>
      <c r="W464" s="37" t="s">
        <v>70</v>
      </c>
      <c r="X464" s="569">
        <f>IFERROR(SUM(X456:X462),"0")</f>
        <v>0</v>
      </c>
      <c r="Y464" s="569">
        <f>IFERROR(SUM(Y456:Y462),"0")</f>
        <v>0</v>
      </c>
      <c r="Z464" s="37"/>
      <c r="AA464" s="570"/>
      <c r="AB464" s="570"/>
      <c r="AC464" s="570"/>
    </row>
    <row r="465" spans="1:68" ht="14.25" hidden="1" customHeight="1" x14ac:dyDescent="0.25">
      <c r="A465" s="579" t="s">
        <v>74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722</v>
      </c>
      <c r="B466" s="54" t="s">
        <v>723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725</v>
      </c>
      <c r="B467" s="54" t="s">
        <v>726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728</v>
      </c>
      <c r="B468" s="54" t="s">
        <v>729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72</v>
      </c>
      <c r="Q469" s="582"/>
      <c r="R469" s="582"/>
      <c r="S469" s="582"/>
      <c r="T469" s="582"/>
      <c r="U469" s="582"/>
      <c r="V469" s="583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72</v>
      </c>
      <c r="Q470" s="582"/>
      <c r="R470" s="582"/>
      <c r="S470" s="582"/>
      <c r="T470" s="582"/>
      <c r="U470" s="582"/>
      <c r="V470" s="583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731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731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103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732</v>
      </c>
      <c r="B474" s="54" t="s">
        <v>733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20" t="s">
        <v>734</v>
      </c>
      <c r="Q474" s="574"/>
      <c r="R474" s="574"/>
      <c r="S474" s="574"/>
      <c r="T474" s="575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36" t="s">
        <v>738</v>
      </c>
      <c r="Q475" s="574"/>
      <c r="R475" s="574"/>
      <c r="S475" s="574"/>
      <c r="T475" s="575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61" t="s">
        <v>742</v>
      </c>
      <c r="Q476" s="574"/>
      <c r="R476" s="574"/>
      <c r="S476" s="574"/>
      <c r="T476" s="575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744</v>
      </c>
      <c r="B477" s="54" t="s">
        <v>745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64" t="s">
        <v>746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72</v>
      </c>
      <c r="Q478" s="582"/>
      <c r="R478" s="582"/>
      <c r="S478" s="582"/>
      <c r="T478" s="582"/>
      <c r="U478" s="582"/>
      <c r="V478" s="583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72</v>
      </c>
      <c r="Q479" s="582"/>
      <c r="R479" s="582"/>
      <c r="S479" s="582"/>
      <c r="T479" s="582"/>
      <c r="U479" s="582"/>
      <c r="V479" s="583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139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747</v>
      </c>
      <c r="B481" s="54" t="s">
        <v>748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707" t="s">
        <v>749</v>
      </c>
      <c r="Q481" s="574"/>
      <c r="R481" s="574"/>
      <c r="S481" s="574"/>
      <c r="T481" s="575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751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19" t="s">
        <v>752</v>
      </c>
      <c r="Q482" s="574"/>
      <c r="R482" s="574"/>
      <c r="S482" s="574"/>
      <c r="T482" s="575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788" t="s">
        <v>756</v>
      </c>
      <c r="Q483" s="574"/>
      <c r="R483" s="574"/>
      <c r="S483" s="574"/>
      <c r="T483" s="575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757</v>
      </c>
      <c r="B484" s="54" t="s">
        <v>758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95" t="s">
        <v>759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72</v>
      </c>
      <c r="Q485" s="582"/>
      <c r="R485" s="582"/>
      <c r="S485" s="582"/>
      <c r="T485" s="582"/>
      <c r="U485" s="582"/>
      <c r="V485" s="583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72</v>
      </c>
      <c r="Q486" s="582"/>
      <c r="R486" s="582"/>
      <c r="S486" s="582"/>
      <c r="T486" s="582"/>
      <c r="U486" s="582"/>
      <c r="V486" s="583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64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761</v>
      </c>
      <c r="B488" s="54" t="s">
        <v>762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86" t="s">
        <v>763</v>
      </c>
      <c r="Q488" s="574"/>
      <c r="R488" s="574"/>
      <c r="S488" s="574"/>
      <c r="T488" s="575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765</v>
      </c>
      <c r="B489" s="54" t="s">
        <v>766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7" t="s">
        <v>767</v>
      </c>
      <c r="Q489" s="574"/>
      <c r="R489" s="574"/>
      <c r="S489" s="574"/>
      <c r="T489" s="575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72</v>
      </c>
      <c r="Q490" s="582"/>
      <c r="R490" s="582"/>
      <c r="S490" s="582"/>
      <c r="T490" s="582"/>
      <c r="U490" s="582"/>
      <c r="V490" s="583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72</v>
      </c>
      <c r="Q491" s="582"/>
      <c r="R491" s="582"/>
      <c r="S491" s="582"/>
      <c r="T491" s="582"/>
      <c r="U491" s="582"/>
      <c r="V491" s="583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9" t="s">
        <v>74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hidden="1" customHeight="1" x14ac:dyDescent="0.25">
      <c r="A493" s="54" t="s">
        <v>769</v>
      </c>
      <c r="B493" s="54" t="s">
        <v>770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8" t="s">
        <v>771</v>
      </c>
      <c r="Q493" s="574"/>
      <c r="R493" s="574"/>
      <c r="S493" s="574"/>
      <c r="T493" s="575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773</v>
      </c>
      <c r="B494" s="54" t="s">
        <v>774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706" t="s">
        <v>775</v>
      </c>
      <c r="Q494" s="574"/>
      <c r="R494" s="574"/>
      <c r="S494" s="574"/>
      <c r="T494" s="575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72</v>
      </c>
      <c r="Q495" s="582"/>
      <c r="R495" s="582"/>
      <c r="S495" s="582"/>
      <c r="T495" s="582"/>
      <c r="U495" s="582"/>
      <c r="V495" s="583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72</v>
      </c>
      <c r="Q496" s="582"/>
      <c r="R496" s="582"/>
      <c r="S496" s="582"/>
      <c r="T496" s="582"/>
      <c r="U496" s="582"/>
      <c r="V496" s="583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9" t="s">
        <v>174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776</v>
      </c>
      <c r="B498" s="54" t="s">
        <v>777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05" t="s">
        <v>778</v>
      </c>
      <c r="Q498" s="574"/>
      <c r="R498" s="574"/>
      <c r="S498" s="574"/>
      <c r="T498" s="575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88" t="s">
        <v>782</v>
      </c>
      <c r="Q499" s="574"/>
      <c r="R499" s="574"/>
      <c r="S499" s="574"/>
      <c r="T499" s="575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72</v>
      </c>
      <c r="Q500" s="582"/>
      <c r="R500" s="582"/>
      <c r="S500" s="582"/>
      <c r="T500" s="582"/>
      <c r="U500" s="582"/>
      <c r="V500" s="583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72</v>
      </c>
      <c r="Q501" s="582"/>
      <c r="R501" s="582"/>
      <c r="S501" s="582"/>
      <c r="T501" s="582"/>
      <c r="U501" s="582"/>
      <c r="V501" s="583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784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139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785</v>
      </c>
      <c r="B504" s="54" t="s">
        <v>786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89" t="s">
        <v>787</v>
      </c>
      <c r="Q504" s="574"/>
      <c r="R504" s="574"/>
      <c r="S504" s="574"/>
      <c r="T504" s="575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72</v>
      </c>
      <c r="Q505" s="582"/>
      <c r="R505" s="582"/>
      <c r="S505" s="582"/>
      <c r="T505" s="582"/>
      <c r="U505" s="582"/>
      <c r="V505" s="583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72</v>
      </c>
      <c r="Q506" s="582"/>
      <c r="R506" s="582"/>
      <c r="S506" s="582"/>
      <c r="T506" s="582"/>
      <c r="U506" s="582"/>
      <c r="V506" s="583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789</v>
      </c>
      <c r="Q507" s="596"/>
      <c r="R507" s="596"/>
      <c r="S507" s="596"/>
      <c r="T507" s="596"/>
      <c r="U507" s="596"/>
      <c r="V507" s="597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2728.75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2755.1599999999994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790</v>
      </c>
      <c r="Q508" s="596"/>
      <c r="R508" s="596"/>
      <c r="S508" s="596"/>
      <c r="T508" s="596"/>
      <c r="U508" s="596"/>
      <c r="V508" s="597"/>
      <c r="W508" s="37" t="s">
        <v>70</v>
      </c>
      <c r="X508" s="569">
        <f>IFERROR(SUM(BM22:BM504),"0")</f>
        <v>2991.0953333333337</v>
      </c>
      <c r="Y508" s="569">
        <f>IFERROR(SUM(BN22:BN504),"0")</f>
        <v>3020.3680000000004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791</v>
      </c>
      <c r="Q509" s="596"/>
      <c r="R509" s="596"/>
      <c r="S509" s="596"/>
      <c r="T509" s="596"/>
      <c r="U509" s="596"/>
      <c r="V509" s="597"/>
      <c r="W509" s="37" t="s">
        <v>792</v>
      </c>
      <c r="X509" s="38">
        <f>ROUNDUP(SUM(BO22:BO504),0)</f>
        <v>7</v>
      </c>
      <c r="Y509" s="38">
        <f>ROUNDUP(SUM(BP22:BP504),0)</f>
        <v>7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793</v>
      </c>
      <c r="Q510" s="596"/>
      <c r="R510" s="596"/>
      <c r="S510" s="596"/>
      <c r="T510" s="596"/>
      <c r="U510" s="596"/>
      <c r="V510" s="597"/>
      <c r="W510" s="37" t="s">
        <v>70</v>
      </c>
      <c r="X510" s="569">
        <f>GrossWeightTotal+PalletQtyTotal*25</f>
        <v>3166.0953333333337</v>
      </c>
      <c r="Y510" s="569">
        <f>GrossWeightTotalR+PalletQtyTotalR*25</f>
        <v>3195.3680000000004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794</v>
      </c>
      <c r="Q511" s="596"/>
      <c r="R511" s="596"/>
      <c r="S511" s="596"/>
      <c r="T511" s="596"/>
      <c r="U511" s="596"/>
      <c r="V511" s="597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1085.2000000000003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1096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795</v>
      </c>
      <c r="Q512" s="596"/>
      <c r="R512" s="596"/>
      <c r="S512" s="596"/>
      <c r="T512" s="596"/>
      <c r="U512" s="596"/>
      <c r="V512" s="597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7.66892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91" t="s">
        <v>101</v>
      </c>
      <c r="D514" s="658"/>
      <c r="E514" s="658"/>
      <c r="F514" s="658"/>
      <c r="G514" s="658"/>
      <c r="H514" s="659"/>
      <c r="I514" s="591" t="s">
        <v>258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545</v>
      </c>
      <c r="U514" s="659"/>
      <c r="V514" s="591" t="s">
        <v>602</v>
      </c>
      <c r="W514" s="658"/>
      <c r="X514" s="658"/>
      <c r="Y514" s="659"/>
      <c r="Z514" s="564" t="s">
        <v>661</v>
      </c>
      <c r="AA514" s="591" t="s">
        <v>731</v>
      </c>
      <c r="AB514" s="659"/>
      <c r="AC514" s="52"/>
      <c r="AF514" s="565"/>
    </row>
    <row r="515" spans="1:32" ht="14.25" customHeight="1" thickTop="1" x14ac:dyDescent="0.2">
      <c r="A515" s="782" t="s">
        <v>798</v>
      </c>
      <c r="B515" s="591" t="s">
        <v>63</v>
      </c>
      <c r="C515" s="591" t="s">
        <v>102</v>
      </c>
      <c r="D515" s="591" t="s">
        <v>119</v>
      </c>
      <c r="E515" s="591" t="s">
        <v>181</v>
      </c>
      <c r="F515" s="591" t="s">
        <v>204</v>
      </c>
      <c r="G515" s="591" t="s">
        <v>237</v>
      </c>
      <c r="H515" s="591" t="s">
        <v>101</v>
      </c>
      <c r="I515" s="591" t="s">
        <v>259</v>
      </c>
      <c r="J515" s="591" t="s">
        <v>299</v>
      </c>
      <c r="K515" s="591" t="s">
        <v>360</v>
      </c>
      <c r="L515" s="591" t="s">
        <v>402</v>
      </c>
      <c r="M515" s="591" t="s">
        <v>418</v>
      </c>
      <c r="N515" s="565"/>
      <c r="O515" s="591" t="s">
        <v>431</v>
      </c>
      <c r="P515" s="591" t="s">
        <v>441</v>
      </c>
      <c r="Q515" s="591" t="s">
        <v>448</v>
      </c>
      <c r="R515" s="591" t="s">
        <v>453</v>
      </c>
      <c r="S515" s="591" t="s">
        <v>535</v>
      </c>
      <c r="T515" s="591" t="s">
        <v>546</v>
      </c>
      <c r="U515" s="591" t="s">
        <v>580</v>
      </c>
      <c r="V515" s="591" t="s">
        <v>603</v>
      </c>
      <c r="W515" s="591" t="s">
        <v>635</v>
      </c>
      <c r="X515" s="591" t="s">
        <v>653</v>
      </c>
      <c r="Y515" s="591" t="s">
        <v>657</v>
      </c>
      <c r="Z515" s="591" t="s">
        <v>661</v>
      </c>
      <c r="AA515" s="591" t="s">
        <v>731</v>
      </c>
      <c r="AB515" s="591" t="s">
        <v>784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61.2</v>
      </c>
      <c r="C517" s="46">
        <f>IFERROR(Y41*1,"0")+IFERROR(Y42*1,"0")+IFERROR(Y43*1,"0")+IFERROR(Y47*1,"0")</f>
        <v>210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360.00000000000006</v>
      </c>
      <c r="E517" s="46">
        <f>IFERROR(Y89*1,"0")+IFERROR(Y90*1,"0")+IFERROR(Y91*1,"0")+IFERROR(Y95*1,"0")+IFERROR(Y96*1,"0")+IFERROR(Y97*1,"0")+IFERROR(Y98*1,"0")+IFERROR(Y99*1,"0")+IFERROR(Y100*1,"0")</f>
        <v>0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158.76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201.6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192</v>
      </c>
      <c r="L517" s="46">
        <f>IFERROR(Y249*1,"0")+IFERROR(Y250*1,"0")+IFERROR(Y251*1,"0")+IFERROR(Y252*1,"0")+IFERROR(Y253*1,"0")</f>
        <v>80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213.6</v>
      </c>
      <c r="P517" s="46">
        <f>IFERROR(Y273*1,"0")+IFERROR(Y277*1,"0")</f>
        <v>118.8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209.7</v>
      </c>
      <c r="S517" s="46">
        <f>IFERROR(Y334*1,"0")+IFERROR(Y335*1,"0")+IFERROR(Y336*1,"0")</f>
        <v>151.19999999999999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204</v>
      </c>
      <c r="U517" s="46">
        <f>IFERROR(Y367*1,"0")+IFERROR(Y368*1,"0")+IFERROR(Y369*1,"0")+IFERROR(Y370*1,"0")+IFERROR(Y374*1,"0")+IFERROR(Y378*1,"0")+IFERROR(Y379*1,"0")+IFERROR(Y383*1,"0")</f>
        <v>0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443.1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151.20000000000002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5,20"/>
        <filter val="100,00"/>
        <filter val="100,80"/>
        <filter val="104,00"/>
        <filter val="105,75"/>
        <filter val="108,00"/>
        <filter val="112,50"/>
        <filter val="117,00"/>
        <filter val="120,00"/>
        <filter val="133,33"/>
        <filter val="148,20"/>
        <filter val="15,00"/>
        <filter val="150,00"/>
        <filter val="150,50"/>
        <filter val="157,50"/>
        <filter val="17,50"/>
        <filter val="192,00"/>
        <filter val="2 728,75"/>
        <filter val="2 991,10"/>
        <filter val="20,00"/>
        <filter val="200,00"/>
        <filter val="212,00"/>
        <filter val="25,20"/>
        <filter val="280,00"/>
        <filter val="3 166,10"/>
        <filter val="30,00"/>
        <filter val="32,50"/>
        <filter val="33,33"/>
        <filter val="35,00"/>
        <filter val="39,17"/>
        <filter val="41,17"/>
        <filter val="41,67"/>
        <filter val="48,00"/>
        <filter val="49,50"/>
        <filter val="50,00"/>
        <filter val="52,50"/>
        <filter val="58,33"/>
        <filter val="60,00"/>
        <filter val="63,00"/>
        <filter val="7"/>
        <filter val="70,00"/>
        <filter val="71,67"/>
        <filter val="75,00"/>
        <filter val="80,00"/>
        <filter val="82,50"/>
        <filter val="83,33"/>
        <filter val="87,50"/>
        <filter val="88,33"/>
        <filter val="90,00"/>
        <filter val="92,00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2025-07-11T15:24:11Z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