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DABCEBF-19BD-4D62-A7AB-541BA0F381B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P494" i="1" s="1"/>
  <c r="BP493" i="1"/>
  <c r="BO493" i="1"/>
  <c r="BM493" i="1"/>
  <c r="Y493" i="1"/>
  <c r="BN493" i="1" s="1"/>
  <c r="X491" i="1"/>
  <c r="X490" i="1"/>
  <c r="BO489" i="1"/>
  <c r="BM489" i="1"/>
  <c r="Y489" i="1"/>
  <c r="BO488" i="1"/>
  <c r="BM488" i="1"/>
  <c r="Y488" i="1"/>
  <c r="X486" i="1"/>
  <c r="X485" i="1"/>
  <c r="BO484" i="1"/>
  <c r="BN484" i="1"/>
  <c r="BM484" i="1"/>
  <c r="Y484" i="1"/>
  <c r="BP484" i="1" s="1"/>
  <c r="BP483" i="1"/>
  <c r="BO483" i="1"/>
  <c r="BM483" i="1"/>
  <c r="Y483" i="1"/>
  <c r="BN483" i="1" s="1"/>
  <c r="BO482" i="1"/>
  <c r="BM482" i="1"/>
  <c r="Y482" i="1"/>
  <c r="BP482" i="1" s="1"/>
  <c r="BO481" i="1"/>
  <c r="BM481" i="1"/>
  <c r="Z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N468" i="1"/>
  <c r="BM468" i="1"/>
  <c r="Y468" i="1"/>
  <c r="P468" i="1"/>
  <c r="BO467" i="1"/>
  <c r="BM467" i="1"/>
  <c r="Y467" i="1"/>
  <c r="P467" i="1"/>
  <c r="BP466" i="1"/>
  <c r="BO466" i="1"/>
  <c r="BN466" i="1"/>
  <c r="BM466" i="1"/>
  <c r="Y466" i="1"/>
  <c r="Z466" i="1" s="1"/>
  <c r="P466" i="1"/>
  <c r="X464" i="1"/>
  <c r="X463" i="1"/>
  <c r="BO462" i="1"/>
  <c r="BM462" i="1"/>
  <c r="Z462" i="1"/>
  <c r="Y462" i="1"/>
  <c r="BP462" i="1" s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Y458" i="1"/>
  <c r="Z458" i="1" s="1"/>
  <c r="P458" i="1"/>
  <c r="BO457" i="1"/>
  <c r="BM457" i="1"/>
  <c r="Y457" i="1"/>
  <c r="P457" i="1"/>
  <c r="BP456" i="1"/>
  <c r="BO456" i="1"/>
  <c r="BN456" i="1"/>
  <c r="BM456" i="1"/>
  <c r="Y456" i="1"/>
  <c r="Z456" i="1" s="1"/>
  <c r="P456" i="1"/>
  <c r="X454" i="1"/>
  <c r="X453" i="1"/>
  <c r="BP452" i="1"/>
  <c r="BO452" i="1"/>
  <c r="BN452" i="1"/>
  <c r="BM452" i="1"/>
  <c r="Y452" i="1"/>
  <c r="Z452" i="1" s="1"/>
  <c r="P452" i="1"/>
  <c r="BO451" i="1"/>
  <c r="BM451" i="1"/>
  <c r="Y451" i="1"/>
  <c r="P451" i="1"/>
  <c r="BP450" i="1"/>
  <c r="BO450" i="1"/>
  <c r="BM450" i="1"/>
  <c r="Z450" i="1"/>
  <c r="Y450" i="1"/>
  <c r="Y453" i="1" s="1"/>
  <c r="P450" i="1"/>
  <c r="X448" i="1"/>
  <c r="X447" i="1"/>
  <c r="BO446" i="1"/>
  <c r="BM446" i="1"/>
  <c r="Y446" i="1"/>
  <c r="Z446" i="1" s="1"/>
  <c r="P446" i="1"/>
  <c r="BO445" i="1"/>
  <c r="BM445" i="1"/>
  <c r="Y445" i="1"/>
  <c r="P445" i="1"/>
  <c r="BO444" i="1"/>
  <c r="BM444" i="1"/>
  <c r="Y444" i="1"/>
  <c r="BN444" i="1" s="1"/>
  <c r="P444" i="1"/>
  <c r="BO443" i="1"/>
  <c r="BM443" i="1"/>
  <c r="Y443" i="1"/>
  <c r="P443" i="1"/>
  <c r="BO442" i="1"/>
  <c r="BM442" i="1"/>
  <c r="Y442" i="1"/>
  <c r="BN442" i="1" s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Y439" i="1"/>
  <c r="Z439" i="1" s="1"/>
  <c r="P439" i="1"/>
  <c r="BO438" i="1"/>
  <c r="BM438" i="1"/>
  <c r="Y438" i="1"/>
  <c r="P438" i="1"/>
  <c r="BO437" i="1"/>
  <c r="BM437" i="1"/>
  <c r="Y437" i="1"/>
  <c r="Z437" i="1" s="1"/>
  <c r="P437" i="1"/>
  <c r="BO436" i="1"/>
  <c r="BM436" i="1"/>
  <c r="Y436" i="1"/>
  <c r="P436" i="1"/>
  <c r="BP435" i="1"/>
  <c r="BO435" i="1"/>
  <c r="BM435" i="1"/>
  <c r="Y435" i="1"/>
  <c r="BN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Z432" i="1"/>
  <c r="Y432" i="1"/>
  <c r="BP432" i="1" s="1"/>
  <c r="P432" i="1"/>
  <c r="X428" i="1"/>
  <c r="Y427" i="1"/>
  <c r="X427" i="1"/>
  <c r="BO426" i="1"/>
  <c r="BM426" i="1"/>
  <c r="Z426" i="1"/>
  <c r="Z427" i="1" s="1"/>
  <c r="Y426" i="1"/>
  <c r="Y517" i="1" s="1"/>
  <c r="P426" i="1"/>
  <c r="X423" i="1"/>
  <c r="X422" i="1"/>
  <c r="BO421" i="1"/>
  <c r="BM421" i="1"/>
  <c r="Y421" i="1"/>
  <c r="X517" i="1" s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O414" i="1"/>
  <c r="BN414" i="1"/>
  <c r="BM414" i="1"/>
  <c r="Y414" i="1"/>
  <c r="BP414" i="1" s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Z408" i="1"/>
  <c r="Y408" i="1"/>
  <c r="BP408" i="1" s="1"/>
  <c r="P408" i="1"/>
  <c r="X405" i="1"/>
  <c r="X404" i="1"/>
  <c r="BO403" i="1"/>
  <c r="BM403" i="1"/>
  <c r="Y403" i="1"/>
  <c r="BN403" i="1" s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P397" i="1"/>
  <c r="BO397" i="1"/>
  <c r="BM397" i="1"/>
  <c r="Y397" i="1"/>
  <c r="BN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Z393" i="1"/>
  <c r="Y393" i="1"/>
  <c r="BP393" i="1" s="1"/>
  <c r="P393" i="1"/>
  <c r="BO392" i="1"/>
  <c r="BM392" i="1"/>
  <c r="Y392" i="1"/>
  <c r="P392" i="1"/>
  <c r="BO391" i="1"/>
  <c r="BM391" i="1"/>
  <c r="Z391" i="1"/>
  <c r="Y391" i="1"/>
  <c r="BP391" i="1" s="1"/>
  <c r="P391" i="1"/>
  <c r="BO390" i="1"/>
  <c r="BM390" i="1"/>
  <c r="Y390" i="1"/>
  <c r="P390" i="1"/>
  <c r="BO389" i="1"/>
  <c r="BM389" i="1"/>
  <c r="Z389" i="1"/>
  <c r="Y389" i="1"/>
  <c r="BP389" i="1" s="1"/>
  <c r="P389" i="1"/>
  <c r="X385" i="1"/>
  <c r="X384" i="1"/>
  <c r="BO383" i="1"/>
  <c r="BN383" i="1"/>
  <c r="BM383" i="1"/>
  <c r="Y383" i="1"/>
  <c r="Y385" i="1" s="1"/>
  <c r="P383" i="1"/>
  <c r="X381" i="1"/>
  <c r="X380" i="1"/>
  <c r="BO379" i="1"/>
  <c r="BM379" i="1"/>
  <c r="Z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M367" i="1"/>
  <c r="Y367" i="1"/>
  <c r="Z367" i="1" s="1"/>
  <c r="P367" i="1"/>
  <c r="X364" i="1"/>
  <c r="X363" i="1"/>
  <c r="BP362" i="1"/>
  <c r="BO362" i="1"/>
  <c r="BM362" i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Z357" i="1" s="1"/>
  <c r="P357" i="1"/>
  <c r="X355" i="1"/>
  <c r="X354" i="1"/>
  <c r="BO353" i="1"/>
  <c r="BM353" i="1"/>
  <c r="Y353" i="1"/>
  <c r="P353" i="1"/>
  <c r="BO352" i="1"/>
  <c r="BM352" i="1"/>
  <c r="Z352" i="1"/>
  <c r="Y352" i="1"/>
  <c r="Y354" i="1" s="1"/>
  <c r="P352" i="1"/>
  <c r="X350" i="1"/>
  <c r="X349" i="1"/>
  <c r="BO348" i="1"/>
  <c r="BM348" i="1"/>
  <c r="Z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N344" i="1"/>
  <c r="BM344" i="1"/>
  <c r="Y344" i="1"/>
  <c r="BP344" i="1" s="1"/>
  <c r="P344" i="1"/>
  <c r="BO343" i="1"/>
  <c r="BM343" i="1"/>
  <c r="Y343" i="1"/>
  <c r="P343" i="1"/>
  <c r="BO342" i="1"/>
  <c r="BN342" i="1"/>
  <c r="BM342" i="1"/>
  <c r="Y342" i="1"/>
  <c r="BP342" i="1" s="1"/>
  <c r="P342" i="1"/>
  <c r="X338" i="1"/>
  <c r="X337" i="1"/>
  <c r="BO336" i="1"/>
  <c r="BM336" i="1"/>
  <c r="Z336" i="1"/>
  <c r="Y336" i="1"/>
  <c r="BP336" i="1" s="1"/>
  <c r="P336" i="1"/>
  <c r="BO335" i="1"/>
  <c r="BM335" i="1"/>
  <c r="Y335" i="1"/>
  <c r="P335" i="1"/>
  <c r="BO334" i="1"/>
  <c r="BN334" i="1"/>
  <c r="BM334" i="1"/>
  <c r="Z334" i="1"/>
  <c r="Y334" i="1"/>
  <c r="BP334" i="1" s="1"/>
  <c r="P334" i="1"/>
  <c r="X331" i="1"/>
  <c r="X330" i="1"/>
  <c r="BO329" i="1"/>
  <c r="BN329" i="1"/>
  <c r="BM329" i="1"/>
  <c r="Y329" i="1"/>
  <c r="BP329" i="1" s="1"/>
  <c r="P329" i="1"/>
  <c r="BO328" i="1"/>
  <c r="BM328" i="1"/>
  <c r="Y328" i="1"/>
  <c r="P328" i="1"/>
  <c r="BO327" i="1"/>
  <c r="BM327" i="1"/>
  <c r="Y327" i="1"/>
  <c r="Y331" i="1" s="1"/>
  <c r="P327" i="1"/>
  <c r="X325" i="1"/>
  <c r="X324" i="1"/>
  <c r="BO323" i="1"/>
  <c r="BM323" i="1"/>
  <c r="Z323" i="1"/>
  <c r="Y323" i="1"/>
  <c r="BP323" i="1" s="1"/>
  <c r="P323" i="1"/>
  <c r="BO322" i="1"/>
  <c r="BM322" i="1"/>
  <c r="Y322" i="1"/>
  <c r="P322" i="1"/>
  <c r="BO321" i="1"/>
  <c r="BM321" i="1"/>
  <c r="Z321" i="1"/>
  <c r="Y321" i="1"/>
  <c r="BP321" i="1" s="1"/>
  <c r="BO320" i="1"/>
  <c r="BM320" i="1"/>
  <c r="Y320" i="1"/>
  <c r="Y325" i="1" s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Z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N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N299" i="1" s="1"/>
  <c r="P299" i="1"/>
  <c r="BO298" i="1"/>
  <c r="BM298" i="1"/>
  <c r="Y298" i="1"/>
  <c r="BP298" i="1" s="1"/>
  <c r="P298" i="1"/>
  <c r="BO297" i="1"/>
  <c r="BM297" i="1"/>
  <c r="Y297" i="1"/>
  <c r="BN297" i="1" s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Y291" i="1"/>
  <c r="Z291" i="1" s="1"/>
  <c r="P291" i="1"/>
  <c r="BO290" i="1"/>
  <c r="BM290" i="1"/>
  <c r="Y290" i="1"/>
  <c r="BP290" i="1" s="1"/>
  <c r="P290" i="1"/>
  <c r="BO289" i="1"/>
  <c r="BM289" i="1"/>
  <c r="Y289" i="1"/>
  <c r="Z289" i="1" s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M282" i="1"/>
  <c r="Y282" i="1"/>
  <c r="Q517" i="1" s="1"/>
  <c r="P282" i="1"/>
  <c r="X279" i="1"/>
  <c r="Y278" i="1"/>
  <c r="X278" i="1"/>
  <c r="BP277" i="1"/>
  <c r="BO277" i="1"/>
  <c r="BN277" i="1"/>
  <c r="BM277" i="1"/>
  <c r="Y277" i="1"/>
  <c r="Y279" i="1" s="1"/>
  <c r="P277" i="1"/>
  <c r="X275" i="1"/>
  <c r="Y274" i="1"/>
  <c r="X274" i="1"/>
  <c r="BP273" i="1"/>
  <c r="BO273" i="1"/>
  <c r="BM273" i="1"/>
  <c r="Z273" i="1"/>
  <c r="Z274" i="1" s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Z266" i="1"/>
  <c r="Y266" i="1"/>
  <c r="BN266" i="1" s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P259" i="1"/>
  <c r="BO258" i="1"/>
  <c r="BN258" i="1"/>
  <c r="BM258" i="1"/>
  <c r="Y258" i="1"/>
  <c r="BP258" i="1" s="1"/>
  <c r="P258" i="1"/>
  <c r="X255" i="1"/>
  <c r="X254" i="1"/>
  <c r="BO253" i="1"/>
  <c r="BM253" i="1"/>
  <c r="Z253" i="1"/>
  <c r="Y253" i="1"/>
  <c r="BP253" i="1" s="1"/>
  <c r="P253" i="1"/>
  <c r="BO252" i="1"/>
  <c r="BM252" i="1"/>
  <c r="Y252" i="1"/>
  <c r="BP252" i="1" s="1"/>
  <c r="P252" i="1"/>
  <c r="BO251" i="1"/>
  <c r="BM251" i="1"/>
  <c r="Z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Z242" i="1"/>
  <c r="Y242" i="1"/>
  <c r="BP242" i="1" s="1"/>
  <c r="P242" i="1"/>
  <c r="BO241" i="1"/>
  <c r="BM241" i="1"/>
  <c r="Y241" i="1"/>
  <c r="P241" i="1"/>
  <c r="BO240" i="1"/>
  <c r="BM240" i="1"/>
  <c r="Y240" i="1"/>
  <c r="Z240" i="1" s="1"/>
  <c r="BP239" i="1"/>
  <c r="BO239" i="1"/>
  <c r="BM239" i="1"/>
  <c r="Z239" i="1"/>
  <c r="Y239" i="1"/>
  <c r="P239" i="1"/>
  <c r="X237" i="1"/>
  <c r="X236" i="1"/>
  <c r="BO235" i="1"/>
  <c r="BM235" i="1"/>
  <c r="Y235" i="1"/>
  <c r="Y237" i="1" s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M222" i="1"/>
  <c r="Y222" i="1"/>
  <c r="BN222" i="1" s="1"/>
  <c r="P222" i="1"/>
  <c r="BO221" i="1"/>
  <c r="BM221" i="1"/>
  <c r="Y221" i="1"/>
  <c r="P221" i="1"/>
  <c r="BP220" i="1"/>
  <c r="BO220" i="1"/>
  <c r="BN220" i="1"/>
  <c r="BM220" i="1"/>
  <c r="Y220" i="1"/>
  <c r="Z220" i="1" s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M209" i="1"/>
  <c r="Z209" i="1"/>
  <c r="Y209" i="1"/>
  <c r="BN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N197" i="1" s="1"/>
  <c r="P197" i="1"/>
  <c r="BO196" i="1"/>
  <c r="BM196" i="1"/>
  <c r="Y196" i="1"/>
  <c r="P196" i="1"/>
  <c r="BO195" i="1"/>
  <c r="BN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Y184" i="1" s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O171" i="1"/>
  <c r="BM171" i="1"/>
  <c r="Y171" i="1"/>
  <c r="P171" i="1"/>
  <c r="BO170" i="1"/>
  <c r="BM170" i="1"/>
  <c r="Z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M162" i="1"/>
  <c r="Z162" i="1"/>
  <c r="Y162" i="1"/>
  <c r="BN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P158" i="1"/>
  <c r="X156" i="1"/>
  <c r="Y155" i="1"/>
  <c r="X155" i="1"/>
  <c r="BO154" i="1"/>
  <c r="BN154" i="1"/>
  <c r="BM154" i="1"/>
  <c r="Z154" i="1"/>
  <c r="Z155" i="1" s="1"/>
  <c r="Y154" i="1"/>
  <c r="BP154" i="1" s="1"/>
  <c r="P154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BO146" i="1"/>
  <c r="BM146" i="1"/>
  <c r="Y146" i="1"/>
  <c r="BN146" i="1" s="1"/>
  <c r="P146" i="1"/>
  <c r="X144" i="1"/>
  <c r="X143" i="1"/>
  <c r="BO142" i="1"/>
  <c r="BM142" i="1"/>
  <c r="Y142" i="1"/>
  <c r="Y143" i="1" s="1"/>
  <c r="P142" i="1"/>
  <c r="X139" i="1"/>
  <c r="X138" i="1"/>
  <c r="BO137" i="1"/>
  <c r="BM137" i="1"/>
  <c r="Y137" i="1"/>
  <c r="BN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Z126" i="1" s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Y120" i="1"/>
  <c r="Z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P114" i="1"/>
  <c r="BO114" i="1"/>
  <c r="BN114" i="1"/>
  <c r="BM114" i="1"/>
  <c r="Y114" i="1"/>
  <c r="Z114" i="1" s="1"/>
  <c r="P114" i="1"/>
  <c r="BO113" i="1"/>
  <c r="BM113" i="1"/>
  <c r="Y113" i="1"/>
  <c r="Y115" i="1" s="1"/>
  <c r="P113" i="1"/>
  <c r="BO112" i="1"/>
  <c r="BN112" i="1"/>
  <c r="BM112" i="1"/>
  <c r="Y112" i="1"/>
  <c r="BP112" i="1" s="1"/>
  <c r="P112" i="1"/>
  <c r="X110" i="1"/>
  <c r="X109" i="1"/>
  <c r="BO108" i="1"/>
  <c r="BM108" i="1"/>
  <c r="Y108" i="1"/>
  <c r="Z108" i="1" s="1"/>
  <c r="P108" i="1"/>
  <c r="BO107" i="1"/>
  <c r="BM107" i="1"/>
  <c r="Y107" i="1"/>
  <c r="BP107" i="1" s="1"/>
  <c r="P107" i="1"/>
  <c r="BO106" i="1"/>
  <c r="BN106" i="1"/>
  <c r="BM106" i="1"/>
  <c r="Y106" i="1"/>
  <c r="Z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Y97" i="1"/>
  <c r="Z97" i="1" s="1"/>
  <c r="P97" i="1"/>
  <c r="BO96" i="1"/>
  <c r="BM96" i="1"/>
  <c r="Y96" i="1"/>
  <c r="P96" i="1"/>
  <c r="BP95" i="1"/>
  <c r="BO95" i="1"/>
  <c r="BM95" i="1"/>
  <c r="Y95" i="1"/>
  <c r="BN95" i="1" s="1"/>
  <c r="X93" i="1"/>
  <c r="X92" i="1"/>
  <c r="BO91" i="1"/>
  <c r="BM91" i="1"/>
  <c r="Y91" i="1"/>
  <c r="BP91" i="1" s="1"/>
  <c r="P91" i="1"/>
  <c r="BP90" i="1"/>
  <c r="BO90" i="1"/>
  <c r="BM90" i="1"/>
  <c r="Z90" i="1"/>
  <c r="Y90" i="1"/>
  <c r="BN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N75" i="1"/>
  <c r="BM75" i="1"/>
  <c r="Y75" i="1"/>
  <c r="Z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N69" i="1"/>
  <c r="BM69" i="1"/>
  <c r="Z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N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Y42" i="1"/>
  <c r="Z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M30" i="1"/>
  <c r="Y30" i="1"/>
  <c r="BN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Y23" i="1"/>
  <c r="X23" i="1"/>
  <c r="BO22" i="1"/>
  <c r="BM22" i="1"/>
  <c r="Y22" i="1"/>
  <c r="BP22" i="1" s="1"/>
  <c r="H10" i="1"/>
  <c r="A9" i="1"/>
  <c r="A10" i="1" s="1"/>
  <c r="D7" i="1"/>
  <c r="Q6" i="1"/>
  <c r="P2" i="1"/>
  <c r="Y72" i="1" l="1"/>
  <c r="Z260" i="1"/>
  <c r="Z299" i="1"/>
  <c r="Y312" i="1"/>
  <c r="Z327" i="1"/>
  <c r="Z444" i="1"/>
  <c r="Z207" i="1"/>
  <c r="BN108" i="1"/>
  <c r="BN207" i="1"/>
  <c r="Z249" i="1"/>
  <c r="Y363" i="1"/>
  <c r="BP53" i="1"/>
  <c r="BP235" i="1"/>
  <c r="BN260" i="1"/>
  <c r="BN327" i="1"/>
  <c r="BP108" i="1"/>
  <c r="BN249" i="1"/>
  <c r="BP299" i="1"/>
  <c r="Z403" i="1"/>
  <c r="Z421" i="1"/>
  <c r="Z422" i="1" s="1"/>
  <c r="BP444" i="1"/>
  <c r="Z28" i="1"/>
  <c r="BP75" i="1"/>
  <c r="Z146" i="1"/>
  <c r="Z222" i="1"/>
  <c r="BN226" i="1"/>
  <c r="BN242" i="1"/>
  <c r="BN253" i="1"/>
  <c r="BN321" i="1"/>
  <c r="BN432" i="1"/>
  <c r="Y127" i="1"/>
  <c r="BP197" i="1"/>
  <c r="BN421" i="1"/>
  <c r="BN28" i="1"/>
  <c r="Y66" i="1"/>
  <c r="F517" i="1"/>
  <c r="BN118" i="1"/>
  <c r="Z176" i="1"/>
  <c r="Z177" i="1" s="1"/>
  <c r="P517" i="1"/>
  <c r="Z282" i="1"/>
  <c r="Z283" i="1" s="1"/>
  <c r="Z344" i="1"/>
  <c r="BN367" i="1"/>
  <c r="BP403" i="1"/>
  <c r="Z414" i="1"/>
  <c r="Y469" i="1"/>
  <c r="BN289" i="1"/>
  <c r="BP421" i="1"/>
  <c r="BN437" i="1"/>
  <c r="Z468" i="1"/>
  <c r="Y486" i="1"/>
  <c r="Y123" i="1"/>
  <c r="Z205" i="1"/>
  <c r="Z315" i="1"/>
  <c r="Y168" i="1"/>
  <c r="Y177" i="1"/>
  <c r="Z258" i="1"/>
  <c r="Z329" i="1"/>
  <c r="BN336" i="1"/>
  <c r="BN462" i="1"/>
  <c r="BN126" i="1"/>
  <c r="BN205" i="1"/>
  <c r="BN446" i="1"/>
  <c r="Z482" i="1"/>
  <c r="BP126" i="1"/>
  <c r="BN240" i="1"/>
  <c r="Z244" i="1"/>
  <c r="BP297" i="1"/>
  <c r="BP442" i="1"/>
  <c r="BP446" i="1"/>
  <c r="Z53" i="1"/>
  <c r="Z235" i="1"/>
  <c r="Z236" i="1" s="1"/>
  <c r="Z77" i="1"/>
  <c r="BN77" i="1"/>
  <c r="Y32" i="1"/>
  <c r="Z30" i="1"/>
  <c r="Y86" i="1"/>
  <c r="Z148" i="1"/>
  <c r="Z181" i="1"/>
  <c r="BN251" i="1"/>
  <c r="BP266" i="1"/>
  <c r="BN309" i="1"/>
  <c r="BN323" i="1"/>
  <c r="BN389" i="1"/>
  <c r="BN426" i="1"/>
  <c r="BN482" i="1"/>
  <c r="Y173" i="1"/>
  <c r="BP240" i="1"/>
  <c r="BN244" i="1"/>
  <c r="Y262" i="1"/>
  <c r="BN148" i="1"/>
  <c r="Z277" i="1"/>
  <c r="Z278" i="1" s="1"/>
  <c r="BP309" i="1"/>
  <c r="Z342" i="1"/>
  <c r="Z346" i="1"/>
  <c r="BP426" i="1"/>
  <c r="Z435" i="1"/>
  <c r="BN362" i="1"/>
  <c r="Y33" i="1"/>
  <c r="Z79" i="1"/>
  <c r="Z99" i="1"/>
  <c r="Y134" i="1"/>
  <c r="Z142" i="1"/>
  <c r="Z143" i="1" s="1"/>
  <c r="Z158" i="1"/>
  <c r="Z187" i="1"/>
  <c r="Z193" i="1"/>
  <c r="Z224" i="1"/>
  <c r="Z230" i="1"/>
  <c r="Y304" i="1"/>
  <c r="Z416" i="1"/>
  <c r="Z434" i="1"/>
  <c r="Y495" i="1"/>
  <c r="E517" i="1"/>
  <c r="BP106" i="1"/>
  <c r="Y246" i="1"/>
  <c r="BP289" i="1"/>
  <c r="BP437" i="1"/>
  <c r="BN79" i="1"/>
  <c r="BN99" i="1"/>
  <c r="BN142" i="1"/>
  <c r="BN158" i="1"/>
  <c r="BN187" i="1"/>
  <c r="BN193" i="1"/>
  <c r="Z197" i="1"/>
  <c r="BN224" i="1"/>
  <c r="BN230" i="1"/>
  <c r="Y269" i="1"/>
  <c r="BN416" i="1"/>
  <c r="BN434" i="1"/>
  <c r="Z22" i="1"/>
  <c r="Z23" i="1" s="1"/>
  <c r="Z57" i="1"/>
  <c r="Z63" i="1"/>
  <c r="Y102" i="1"/>
  <c r="BP142" i="1"/>
  <c r="BP158" i="1"/>
  <c r="Z166" i="1"/>
  <c r="Z172" i="1"/>
  <c r="Y227" i="1"/>
  <c r="BP230" i="1"/>
  <c r="BN239" i="1"/>
  <c r="Z307" i="1"/>
  <c r="Z320" i="1"/>
  <c r="Z359" i="1"/>
  <c r="BN379" i="1"/>
  <c r="BN181" i="1"/>
  <c r="Y254" i="1"/>
  <c r="Z297" i="1"/>
  <c r="BN348" i="1"/>
  <c r="BN393" i="1"/>
  <c r="Z397" i="1"/>
  <c r="Z442" i="1"/>
  <c r="Z483" i="1"/>
  <c r="BN22" i="1"/>
  <c r="BN63" i="1"/>
  <c r="Y138" i="1"/>
  <c r="Y167" i="1"/>
  <c r="BN166" i="1"/>
  <c r="BN172" i="1"/>
  <c r="Y233" i="1"/>
  <c r="BN307" i="1"/>
  <c r="BN320" i="1"/>
  <c r="BN57" i="1"/>
  <c r="Z261" i="1"/>
  <c r="Z268" i="1"/>
  <c r="Z301" i="1"/>
  <c r="Y318" i="1"/>
  <c r="Y496" i="1"/>
  <c r="Y85" i="1"/>
  <c r="BP320" i="1"/>
  <c r="Z493" i="1"/>
  <c r="Z495" i="1" s="1"/>
  <c r="Y150" i="1"/>
  <c r="BN261" i="1"/>
  <c r="BN268" i="1"/>
  <c r="X507" i="1"/>
  <c r="Z137" i="1"/>
  <c r="Z160" i="1"/>
  <c r="Z195" i="1"/>
  <c r="Z226" i="1"/>
  <c r="Z383" i="1"/>
  <c r="Z384" i="1" s="1"/>
  <c r="Z484" i="1"/>
  <c r="Z504" i="1"/>
  <c r="Z505" i="1" s="1"/>
  <c r="Y174" i="1"/>
  <c r="Y294" i="1"/>
  <c r="Y65" i="1"/>
  <c r="BN504" i="1"/>
  <c r="BN160" i="1"/>
  <c r="Z164" i="1"/>
  <c r="Z26" i="1"/>
  <c r="C517" i="1"/>
  <c r="Z131" i="1"/>
  <c r="BP146" i="1"/>
  <c r="BN235" i="1"/>
  <c r="Y245" i="1"/>
  <c r="BN315" i="1"/>
  <c r="BP327" i="1"/>
  <c r="BN346" i="1"/>
  <c r="BN352" i="1"/>
  <c r="BN391" i="1"/>
  <c r="Z395" i="1"/>
  <c r="BN408" i="1"/>
  <c r="BP468" i="1"/>
  <c r="Z494" i="1"/>
  <c r="Z55" i="1"/>
  <c r="BN55" i="1"/>
  <c r="BN61" i="1"/>
  <c r="BP137" i="1"/>
  <c r="BN164" i="1"/>
  <c r="BN170" i="1"/>
  <c r="BN176" i="1"/>
  <c r="Y188" i="1"/>
  <c r="Y200" i="1"/>
  <c r="BP383" i="1"/>
  <c r="Y422" i="1"/>
  <c r="Y454" i="1"/>
  <c r="BN481" i="1"/>
  <c r="BP504" i="1"/>
  <c r="Y80" i="1"/>
  <c r="BN26" i="1"/>
  <c r="Y122" i="1"/>
  <c r="BN131" i="1"/>
  <c r="Y324" i="1"/>
  <c r="Y330" i="1"/>
  <c r="Y337" i="1"/>
  <c r="Y349" i="1"/>
  <c r="BP352" i="1"/>
  <c r="BN395" i="1"/>
  <c r="BN494" i="1"/>
  <c r="Y116" i="1"/>
  <c r="D517" i="1"/>
  <c r="BP61" i="1"/>
  <c r="Y101" i="1"/>
  <c r="Z112" i="1"/>
  <c r="Z118" i="1"/>
  <c r="BP170" i="1"/>
  <c r="BP176" i="1"/>
  <c r="Y384" i="1"/>
  <c r="BP481" i="1"/>
  <c r="Y485" i="1"/>
  <c r="Y505" i="1"/>
  <c r="Z61" i="1"/>
  <c r="BP26" i="1"/>
  <c r="Z95" i="1"/>
  <c r="Y236" i="1"/>
  <c r="BN273" i="1"/>
  <c r="BN282" i="1"/>
  <c r="Y355" i="1"/>
  <c r="Z362" i="1"/>
  <c r="Z363" i="1" s="1"/>
  <c r="BN450" i="1"/>
  <c r="Y470" i="1"/>
  <c r="F9" i="1"/>
  <c r="J9" i="1"/>
  <c r="F10" i="1"/>
  <c r="B517" i="1"/>
  <c r="X508" i="1"/>
  <c r="X510" i="1" s="1"/>
  <c r="X509" i="1"/>
  <c r="X511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BN119" i="1"/>
  <c r="BP119" i="1"/>
  <c r="Z121" i="1"/>
  <c r="Z122" i="1" s="1"/>
  <c r="BN121" i="1"/>
  <c r="Z125" i="1"/>
  <c r="Z127" i="1" s="1"/>
  <c r="BN125" i="1"/>
  <c r="BP125" i="1"/>
  <c r="Y128" i="1"/>
  <c r="G517" i="1"/>
  <c r="Z132" i="1"/>
  <c r="Z133" i="1" s="1"/>
  <c r="BN132" i="1"/>
  <c r="BP132" i="1"/>
  <c r="Y133" i="1"/>
  <c r="Z136" i="1"/>
  <c r="BN136" i="1"/>
  <c r="BP136" i="1"/>
  <c r="Y139" i="1"/>
  <c r="H517" i="1"/>
  <c r="Y144" i="1"/>
  <c r="Z147" i="1"/>
  <c r="Z149" i="1" s="1"/>
  <c r="BN147" i="1"/>
  <c r="BP147" i="1"/>
  <c r="I517" i="1"/>
  <c r="Y156" i="1"/>
  <c r="Z159" i="1"/>
  <c r="BN159" i="1"/>
  <c r="BP159" i="1"/>
  <c r="Z161" i="1"/>
  <c r="BN161" i="1"/>
  <c r="Z163" i="1"/>
  <c r="BN163" i="1"/>
  <c r="Z165" i="1"/>
  <c r="BN165" i="1"/>
  <c r="Z171" i="1"/>
  <c r="BN171" i="1"/>
  <c r="BP171" i="1"/>
  <c r="J517" i="1"/>
  <c r="Z182" i="1"/>
  <c r="BN182" i="1"/>
  <c r="BP182" i="1"/>
  <c r="Y183" i="1"/>
  <c r="Z186" i="1"/>
  <c r="Z188" i="1" s="1"/>
  <c r="BN186" i="1"/>
  <c r="BP186" i="1"/>
  <c r="Y189" i="1"/>
  <c r="Y199" i="1"/>
  <c r="Z192" i="1"/>
  <c r="BN192" i="1"/>
  <c r="BP192" i="1"/>
  <c r="BP196" i="1"/>
  <c r="BN196" i="1"/>
  <c r="Z196" i="1"/>
  <c r="BP204" i="1"/>
  <c r="BN204" i="1"/>
  <c r="Z204" i="1"/>
  <c r="BP208" i="1"/>
  <c r="BN208" i="1"/>
  <c r="Z208" i="1"/>
  <c r="H9" i="1"/>
  <c r="Y45" i="1"/>
  <c r="Y58" i="1"/>
  <c r="Y93" i="1"/>
  <c r="Y109" i="1"/>
  <c r="BP194" i="1"/>
  <c r="BN194" i="1"/>
  <c r="Z194" i="1"/>
  <c r="BP198" i="1"/>
  <c r="BN198" i="1"/>
  <c r="Z198" i="1"/>
  <c r="Y212" i="1"/>
  <c r="Y211" i="1"/>
  <c r="BP202" i="1"/>
  <c r="BN202" i="1"/>
  <c r="Z202" i="1"/>
  <c r="BP206" i="1"/>
  <c r="BN206" i="1"/>
  <c r="Z206" i="1"/>
  <c r="Z210" i="1"/>
  <c r="BN210" i="1"/>
  <c r="Z214" i="1"/>
  <c r="Z216" i="1" s="1"/>
  <c r="BN214" i="1"/>
  <c r="BP214" i="1"/>
  <c r="Y217" i="1"/>
  <c r="K517" i="1"/>
  <c r="Z221" i="1"/>
  <c r="BN221" i="1"/>
  <c r="BP221" i="1"/>
  <c r="Z223" i="1"/>
  <c r="BN223" i="1"/>
  <c r="Z225" i="1"/>
  <c r="BN225" i="1"/>
  <c r="Y228" i="1"/>
  <c r="Z231" i="1"/>
  <c r="Z232" i="1" s="1"/>
  <c r="BN231" i="1"/>
  <c r="BP231" i="1"/>
  <c r="Z241" i="1"/>
  <c r="BN241" i="1"/>
  <c r="BP241" i="1"/>
  <c r="Z243" i="1"/>
  <c r="Z245" i="1" s="1"/>
  <c r="BN243" i="1"/>
  <c r="L517" i="1"/>
  <c r="Z250" i="1"/>
  <c r="BN250" i="1"/>
  <c r="BP250" i="1"/>
  <c r="Z252" i="1"/>
  <c r="BN252" i="1"/>
  <c r="Y255" i="1"/>
  <c r="M517" i="1"/>
  <c r="Z259" i="1"/>
  <c r="Z262" i="1" s="1"/>
  <c r="BN259" i="1"/>
  <c r="BP259" i="1"/>
  <c r="Y263" i="1"/>
  <c r="O517" i="1"/>
  <c r="Z267" i="1"/>
  <c r="Z269" i="1" s="1"/>
  <c r="BN267" i="1"/>
  <c r="BP267" i="1"/>
  <c r="Y270" i="1"/>
  <c r="Y275" i="1"/>
  <c r="Y284" i="1"/>
  <c r="R517" i="1"/>
  <c r="Z288" i="1"/>
  <c r="Z293" i="1" s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Y303" i="1"/>
  <c r="Z306" i="1"/>
  <c r="BN306" i="1"/>
  <c r="BP306" i="1"/>
  <c r="Z308" i="1"/>
  <c r="BN308" i="1"/>
  <c r="Z310" i="1"/>
  <c r="BN310" i="1"/>
  <c r="Y311" i="1"/>
  <c r="Z314" i="1"/>
  <c r="Z317" i="1" s="1"/>
  <c r="BN314" i="1"/>
  <c r="BP314" i="1"/>
  <c r="Z316" i="1"/>
  <c r="BN316" i="1"/>
  <c r="Y317" i="1"/>
  <c r="Z322" i="1"/>
  <c r="Z324" i="1" s="1"/>
  <c r="BN322" i="1"/>
  <c r="BP322" i="1"/>
  <c r="Z328" i="1"/>
  <c r="Z330" i="1" s="1"/>
  <c r="BN328" i="1"/>
  <c r="BP328" i="1"/>
  <c r="S517" i="1"/>
  <c r="Z335" i="1"/>
  <c r="Z337" i="1" s="1"/>
  <c r="BN335" i="1"/>
  <c r="BP335" i="1"/>
  <c r="Y338" i="1"/>
  <c r="T517" i="1"/>
  <c r="Z343" i="1"/>
  <c r="BN343" i="1"/>
  <c r="BP343" i="1"/>
  <c r="Z345" i="1"/>
  <c r="BN345" i="1"/>
  <c r="Z347" i="1"/>
  <c r="BN347" i="1"/>
  <c r="Y350" i="1"/>
  <c r="Z353" i="1"/>
  <c r="Z354" i="1" s="1"/>
  <c r="BN353" i="1"/>
  <c r="BP353" i="1"/>
  <c r="BP370" i="1"/>
  <c r="BN370" i="1"/>
  <c r="Z370" i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BP409" i="1"/>
  <c r="BN409" i="1"/>
  <c r="Z409" i="1"/>
  <c r="Z410" i="1" s="1"/>
  <c r="Y411" i="1"/>
  <c r="Y418" i="1"/>
  <c r="BP413" i="1"/>
  <c r="BN413" i="1"/>
  <c r="Z413" i="1"/>
  <c r="Z417" i="1" s="1"/>
  <c r="Y417" i="1"/>
  <c r="BP433" i="1"/>
  <c r="BN433" i="1"/>
  <c r="Z433" i="1"/>
  <c r="BP438" i="1"/>
  <c r="BN438" i="1"/>
  <c r="Z438" i="1"/>
  <c r="BP457" i="1"/>
  <c r="BN457" i="1"/>
  <c r="Z457" i="1"/>
  <c r="Y463" i="1"/>
  <c r="BP461" i="1"/>
  <c r="BN461" i="1"/>
  <c r="Z461" i="1"/>
  <c r="Y360" i="1"/>
  <c r="BP357" i="1"/>
  <c r="BN357" i="1"/>
  <c r="Y359" i="1"/>
  <c r="BP368" i="1"/>
  <c r="BN368" i="1"/>
  <c r="Z368" i="1"/>
  <c r="Y380" i="1"/>
  <c r="BP390" i="1"/>
  <c r="BN390" i="1"/>
  <c r="Z390" i="1"/>
  <c r="BP394" i="1"/>
  <c r="BN394" i="1"/>
  <c r="Z394" i="1"/>
  <c r="BP398" i="1"/>
  <c r="BN398" i="1"/>
  <c r="Z398" i="1"/>
  <c r="Y400" i="1"/>
  <c r="Y405" i="1"/>
  <c r="BP402" i="1"/>
  <c r="BN402" i="1"/>
  <c r="Z402" i="1"/>
  <c r="BP415" i="1"/>
  <c r="BN415" i="1"/>
  <c r="Z415" i="1"/>
  <c r="BP436" i="1"/>
  <c r="BN436" i="1"/>
  <c r="Z436" i="1"/>
  <c r="BP440" i="1"/>
  <c r="BN440" i="1"/>
  <c r="Z440" i="1"/>
  <c r="BP445" i="1"/>
  <c r="BN445" i="1"/>
  <c r="Z445" i="1"/>
  <c r="AA517" i="1"/>
  <c r="Y478" i="1"/>
  <c r="BP474" i="1"/>
  <c r="BN474" i="1"/>
  <c r="Z474" i="1"/>
  <c r="Y479" i="1"/>
  <c r="BP476" i="1"/>
  <c r="BN476" i="1"/>
  <c r="Z476" i="1"/>
  <c r="BP489" i="1"/>
  <c r="BN489" i="1"/>
  <c r="Z489" i="1"/>
  <c r="Y491" i="1"/>
  <c r="Y500" i="1"/>
  <c r="BP498" i="1"/>
  <c r="BN498" i="1"/>
  <c r="Z498" i="1"/>
  <c r="U517" i="1"/>
  <c r="Y371" i="1"/>
  <c r="V517" i="1"/>
  <c r="Y399" i="1"/>
  <c r="W517" i="1"/>
  <c r="Y410" i="1"/>
  <c r="Y423" i="1"/>
  <c r="Y428" i="1"/>
  <c r="Z517" i="1"/>
  <c r="Y448" i="1"/>
  <c r="BP443" i="1"/>
  <c r="BN443" i="1"/>
  <c r="Z443" i="1"/>
  <c r="Y447" i="1"/>
  <c r="BP451" i="1"/>
  <c r="BN451" i="1"/>
  <c r="Z451" i="1"/>
  <c r="Z453" i="1" s="1"/>
  <c r="Y464" i="1"/>
  <c r="BP459" i="1"/>
  <c r="BN459" i="1"/>
  <c r="Z459" i="1"/>
  <c r="BP467" i="1"/>
  <c r="BN467" i="1"/>
  <c r="Z467" i="1"/>
  <c r="Z469" i="1" s="1"/>
  <c r="BP475" i="1"/>
  <c r="BN475" i="1"/>
  <c r="Z475" i="1"/>
  <c r="BP477" i="1"/>
  <c r="BN477" i="1"/>
  <c r="Z477" i="1"/>
  <c r="Y490" i="1"/>
  <c r="BP488" i="1"/>
  <c r="BN488" i="1"/>
  <c r="Z488" i="1"/>
  <c r="BP499" i="1"/>
  <c r="BN499" i="1"/>
  <c r="Z499" i="1"/>
  <c r="Y501" i="1"/>
  <c r="Y506" i="1"/>
  <c r="Y509" i="1" l="1"/>
  <c r="Z485" i="1"/>
  <c r="Z311" i="1"/>
  <c r="Z404" i="1"/>
  <c r="Z183" i="1"/>
  <c r="Z115" i="1"/>
  <c r="Z65" i="1"/>
  <c r="Z138" i="1"/>
  <c r="Z71" i="1"/>
  <c r="Y511" i="1"/>
  <c r="Z463" i="1"/>
  <c r="Z211" i="1"/>
  <c r="Z173" i="1"/>
  <c r="Z303" i="1"/>
  <c r="Z109" i="1"/>
  <c r="Y508" i="1"/>
  <c r="Y510" i="1" s="1"/>
  <c r="Z399" i="1"/>
  <c r="Z349" i="1"/>
  <c r="Z254" i="1"/>
  <c r="Z227" i="1"/>
  <c r="Z199" i="1"/>
  <c r="Z101" i="1"/>
  <c r="Z80" i="1"/>
  <c r="Z32" i="1"/>
  <c r="Z447" i="1"/>
  <c r="Z371" i="1"/>
  <c r="Z167" i="1"/>
  <c r="Z490" i="1"/>
  <c r="Z500" i="1"/>
  <c r="Z478" i="1"/>
  <c r="Z92" i="1"/>
  <c r="Z58" i="1"/>
  <c r="Z44" i="1"/>
  <c r="Y507" i="1"/>
  <c r="Z512" i="1" l="1"/>
</calcChain>
</file>

<file path=xl/sharedStrings.xml><?xml version="1.0" encoding="utf-8"?>
<sst xmlns="http://schemas.openxmlformats.org/spreadsheetml/2006/main" count="2278" uniqueCount="832">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</sst>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831</v>
      </c>
      <c r="I5" s="824"/>
      <c r="J5" s="824"/>
      <c r="K5" s="824"/>
      <c r="L5" s="824"/>
      <c r="M5" s="666"/>
      <c r="N5" s="58"/>
      <c r="P5" s="24" t="s">
        <v>10</v>
      </c>
      <c r="Q5" s="876">
        <v>45852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Понедельник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4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/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19</v>
      </c>
      <c r="Q8" s="743">
        <v>0.41666666666666669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20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21</v>
      </c>
      <c r="Q10" s="754"/>
      <c r="R10" s="755"/>
      <c r="U10" s="24" t="s">
        <v>22</v>
      </c>
      <c r="V10" s="627" t="s">
        <v>23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3"/>
      <c r="R11" s="694"/>
      <c r="U11" s="24" t="s">
        <v>26</v>
      </c>
      <c r="V11" s="845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28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29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30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31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32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33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35</v>
      </c>
      <c r="B17" s="614" t="s">
        <v>36</v>
      </c>
      <c r="C17" s="742" t="s">
        <v>37</v>
      </c>
      <c r="D17" s="614" t="s">
        <v>38</v>
      </c>
      <c r="E17" s="678"/>
      <c r="F17" s="614" t="s">
        <v>39</v>
      </c>
      <c r="G17" s="614" t="s">
        <v>40</v>
      </c>
      <c r="H17" s="614" t="s">
        <v>41</v>
      </c>
      <c r="I17" s="614" t="s">
        <v>42</v>
      </c>
      <c r="J17" s="614" t="s">
        <v>43</v>
      </c>
      <c r="K17" s="614" t="s">
        <v>44</v>
      </c>
      <c r="L17" s="614" t="s">
        <v>45</v>
      </c>
      <c r="M17" s="614" t="s">
        <v>46</v>
      </c>
      <c r="N17" s="614" t="s">
        <v>47</v>
      </c>
      <c r="O17" s="614" t="s">
        <v>48</v>
      </c>
      <c r="P17" s="614" t="s">
        <v>49</v>
      </c>
      <c r="Q17" s="677"/>
      <c r="R17" s="677"/>
      <c r="S17" s="677"/>
      <c r="T17" s="678"/>
      <c r="U17" s="900" t="s">
        <v>50</v>
      </c>
      <c r="V17" s="597"/>
      <c r="W17" s="614" t="s">
        <v>51</v>
      </c>
      <c r="X17" s="614" t="s">
        <v>52</v>
      </c>
      <c r="Y17" s="901" t="s">
        <v>53</v>
      </c>
      <c r="Z17" s="821" t="s">
        <v>54</v>
      </c>
      <c r="AA17" s="790" t="s">
        <v>55</v>
      </c>
      <c r="AB17" s="790" t="s">
        <v>56</v>
      </c>
      <c r="AC17" s="790" t="s">
        <v>57</v>
      </c>
      <c r="AD17" s="790" t="s">
        <v>58</v>
      </c>
      <c r="AE17" s="858"/>
      <c r="AF17" s="859"/>
      <c r="AG17" s="66"/>
      <c r="BD17" s="65" t="s">
        <v>59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60</v>
      </c>
      <c r="V18" s="67" t="s">
        <v>61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62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62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63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4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71</v>
      </c>
      <c r="Q23" s="582"/>
      <c r="R23" s="582"/>
      <c r="S23" s="582"/>
      <c r="T23" s="582"/>
      <c r="U23" s="582"/>
      <c r="V23" s="583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71</v>
      </c>
      <c r="Q24" s="582"/>
      <c r="R24" s="582"/>
      <c r="S24" s="582"/>
      <c r="T24" s="582"/>
      <c r="U24" s="582"/>
      <c r="V24" s="583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73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71</v>
      </c>
      <c r="Q32" s="582"/>
      <c r="R32" s="582"/>
      <c r="S32" s="582"/>
      <c r="T32" s="582"/>
      <c r="U32" s="582"/>
      <c r="V32" s="583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71</v>
      </c>
      <c r="Q33" s="582"/>
      <c r="R33" s="582"/>
      <c r="S33" s="582"/>
      <c r="T33" s="582"/>
      <c r="U33" s="582"/>
      <c r="V33" s="583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94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71</v>
      </c>
      <c r="Q36" s="582"/>
      <c r="R36" s="582"/>
      <c r="S36" s="582"/>
      <c r="T36" s="582"/>
      <c r="U36" s="582"/>
      <c r="V36" s="583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71</v>
      </c>
      <c r="Q37" s="582"/>
      <c r="R37" s="582"/>
      <c r="S37" s="582"/>
      <c r="T37" s="582"/>
      <c r="U37" s="582"/>
      <c r="V37" s="583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100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101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102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71</v>
      </c>
      <c r="Q44" s="582"/>
      <c r="R44" s="582"/>
      <c r="S44" s="582"/>
      <c r="T44" s="582"/>
      <c r="U44" s="582"/>
      <c r="V44" s="583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hidden="1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71</v>
      </c>
      <c r="Q45" s="582"/>
      <c r="R45" s="582"/>
      <c r="S45" s="582"/>
      <c r="T45" s="582"/>
      <c r="U45" s="582"/>
      <c r="V45" s="583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hidden="1" customHeight="1" x14ac:dyDescent="0.25">
      <c r="A46" s="579" t="s">
        <v>73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71</v>
      </c>
      <c r="Q48" s="582"/>
      <c r="R48" s="582"/>
      <c r="S48" s="582"/>
      <c r="T48" s="582"/>
      <c r="U48" s="582"/>
      <c r="V48" s="583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71</v>
      </c>
      <c r="Q49" s="582"/>
      <c r="R49" s="582"/>
      <c r="S49" s="582"/>
      <c r="T49" s="582"/>
      <c r="U49" s="582"/>
      <c r="V49" s="583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116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102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350</v>
      </c>
      <c r="Y53" s="568">
        <f t="shared" si="6"/>
        <v>356.40000000000003</v>
      </c>
      <c r="Z53" s="36">
        <f>IFERROR(IF(Y53=0,"",ROUNDUP(Y53/H53,0)*0.01898),"")</f>
        <v>0.62634000000000001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364.09722222222217</v>
      </c>
      <c r="BN53" s="64">
        <f t="shared" si="8"/>
        <v>370.755</v>
      </c>
      <c r="BO53" s="64">
        <f t="shared" si="9"/>
        <v>0.5063657407407407</v>
      </c>
      <c r="BP53" s="64">
        <f t="shared" si="10"/>
        <v>0.515625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67.5</v>
      </c>
      <c r="Y57" s="568">
        <f t="shared" si="6"/>
        <v>67.5</v>
      </c>
      <c r="Z57" s="36">
        <f>IFERROR(IF(Y57=0,"",ROUNDUP(Y57/H57,0)*0.00902),"")</f>
        <v>0.1353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70.650000000000006</v>
      </c>
      <c r="BN57" s="64">
        <f t="shared" si="8"/>
        <v>70.650000000000006</v>
      </c>
      <c r="BO57" s="64">
        <f t="shared" si="9"/>
        <v>0.11363636363636365</v>
      </c>
      <c r="BP57" s="64">
        <f t="shared" si="10"/>
        <v>0.11363636363636365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71</v>
      </c>
      <c r="Q58" s="582"/>
      <c r="R58" s="582"/>
      <c r="S58" s="582"/>
      <c r="T58" s="582"/>
      <c r="U58" s="582"/>
      <c r="V58" s="583"/>
      <c r="W58" s="37" t="s">
        <v>72</v>
      </c>
      <c r="X58" s="569">
        <f>IFERROR(X52/H52,"0")+IFERROR(X53/H53,"0")+IFERROR(X54/H54,"0")+IFERROR(X55/H55,"0")+IFERROR(X56/H56,"0")+IFERROR(X57/H57,"0")</f>
        <v>47.407407407407405</v>
      </c>
      <c r="Y58" s="569">
        <f>IFERROR(Y52/H52,"0")+IFERROR(Y53/H53,"0")+IFERROR(Y54/H54,"0")+IFERROR(Y55/H55,"0")+IFERROR(Y56/H56,"0")+IFERROR(Y57/H57,"0")</f>
        <v>48</v>
      </c>
      <c r="Z58" s="569">
        <f>IFERROR(IF(Z52="",0,Z52),"0")+IFERROR(IF(Z53="",0,Z53),"0")+IFERROR(IF(Z54="",0,Z54),"0")+IFERROR(IF(Z55="",0,Z55),"0")+IFERROR(IF(Z56="",0,Z56),"0")+IFERROR(IF(Z57="",0,Z57),"0")</f>
        <v>0.76163999999999998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71</v>
      </c>
      <c r="Q59" s="582"/>
      <c r="R59" s="582"/>
      <c r="S59" s="582"/>
      <c r="T59" s="582"/>
      <c r="U59" s="582"/>
      <c r="V59" s="583"/>
      <c r="W59" s="37" t="s">
        <v>69</v>
      </c>
      <c r="X59" s="569">
        <f>IFERROR(SUM(X52:X57),"0")</f>
        <v>417.5</v>
      </c>
      <c r="Y59" s="569">
        <f>IFERROR(SUM(Y52:Y57),"0")</f>
        <v>423.90000000000003</v>
      </c>
      <c r="Z59" s="37"/>
      <c r="AA59" s="570"/>
      <c r="AB59" s="570"/>
      <c r="AC59" s="570"/>
    </row>
    <row r="60" spans="1:68" ht="14.25" hidden="1" customHeight="1" x14ac:dyDescent="0.25">
      <c r="A60" s="579" t="s">
        <v>134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120</v>
      </c>
      <c r="Y61" s="568">
        <f>IFERROR(IF(X61="",0,CEILING((X61/$H61),1)*$H61),"")</f>
        <v>129.60000000000002</v>
      </c>
      <c r="Z61" s="36">
        <f>IFERROR(IF(Y61=0,"",ROUNDUP(Y61/H61,0)*0.01898),"")</f>
        <v>0.22776000000000002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124.83333333333331</v>
      </c>
      <c r="BN61" s="64">
        <f>IFERROR(Y61*I61/H61,"0")</f>
        <v>134.82000000000002</v>
      </c>
      <c r="BO61" s="64">
        <f>IFERROR(1/J61*(X61/H61),"0")</f>
        <v>0.1736111111111111</v>
      </c>
      <c r="BP61" s="64">
        <f>IFERROR(1/J61*(Y61/H61),"0")</f>
        <v>0.18750000000000003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71</v>
      </c>
      <c r="Q65" s="582"/>
      <c r="R65" s="582"/>
      <c r="S65" s="582"/>
      <c r="T65" s="582"/>
      <c r="U65" s="582"/>
      <c r="V65" s="583"/>
      <c r="W65" s="37" t="s">
        <v>72</v>
      </c>
      <c r="X65" s="569">
        <f>IFERROR(X61/H61,"0")+IFERROR(X62/H62,"0")+IFERROR(X63/H63,"0")+IFERROR(X64/H64,"0")</f>
        <v>11.111111111111111</v>
      </c>
      <c r="Y65" s="569">
        <f>IFERROR(Y61/H61,"0")+IFERROR(Y62/H62,"0")+IFERROR(Y63/H63,"0")+IFERROR(Y64/H64,"0")</f>
        <v>12.000000000000002</v>
      </c>
      <c r="Z65" s="569">
        <f>IFERROR(IF(Z61="",0,Z61),"0")+IFERROR(IF(Z62="",0,Z62),"0")+IFERROR(IF(Z63="",0,Z63),"0")+IFERROR(IF(Z64="",0,Z64),"0")</f>
        <v>0.22776000000000002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71</v>
      </c>
      <c r="Q66" s="582"/>
      <c r="R66" s="582"/>
      <c r="S66" s="582"/>
      <c r="T66" s="582"/>
      <c r="U66" s="582"/>
      <c r="V66" s="583"/>
      <c r="W66" s="37" t="s">
        <v>69</v>
      </c>
      <c r="X66" s="569">
        <f>IFERROR(SUM(X61:X64),"0")</f>
        <v>120</v>
      </c>
      <c r="Y66" s="569">
        <f>IFERROR(SUM(Y61:Y64),"0")</f>
        <v>129.60000000000002</v>
      </c>
      <c r="Z66" s="37"/>
      <c r="AA66" s="570"/>
      <c r="AB66" s="570"/>
      <c r="AC66" s="570"/>
    </row>
    <row r="67" spans="1:68" ht="14.25" hidden="1" customHeight="1" x14ac:dyDescent="0.25">
      <c r="A67" s="579" t="s">
        <v>63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71</v>
      </c>
      <c r="Q71" s="582"/>
      <c r="R71" s="582"/>
      <c r="S71" s="582"/>
      <c r="T71" s="582"/>
      <c r="U71" s="582"/>
      <c r="V71" s="583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71</v>
      </c>
      <c r="Q72" s="582"/>
      <c r="R72" s="582"/>
      <c r="S72" s="582"/>
      <c r="T72" s="582"/>
      <c r="U72" s="582"/>
      <c r="V72" s="583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73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50</v>
      </c>
      <c r="Y76" s="568">
        <f t="shared" si="11"/>
        <v>50.400000000000006</v>
      </c>
      <c r="Z76" s="36">
        <f>IFERROR(IF(Y76=0,"",ROUNDUP(Y76/H76,0)*0.01898),"")</f>
        <v>0.11388000000000001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53.017857142857146</v>
      </c>
      <c r="BN76" s="64">
        <f t="shared" si="13"/>
        <v>53.442000000000007</v>
      </c>
      <c r="BO76" s="64">
        <f t="shared" si="14"/>
        <v>9.3005952380952384E-2</v>
      </c>
      <c r="BP76" s="64">
        <f t="shared" si="15"/>
        <v>9.375E-2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71</v>
      </c>
      <c r="Q80" s="582"/>
      <c r="R80" s="582"/>
      <c r="S80" s="582"/>
      <c r="T80" s="582"/>
      <c r="U80" s="582"/>
      <c r="V80" s="583"/>
      <c r="W80" s="37" t="s">
        <v>72</v>
      </c>
      <c r="X80" s="569">
        <f>IFERROR(X74/H74,"0")+IFERROR(X75/H75,"0")+IFERROR(X76/H76,"0")+IFERROR(X77/H77,"0")+IFERROR(X78/H78,"0")+IFERROR(X79/H79,"0")</f>
        <v>5.9523809523809526</v>
      </c>
      <c r="Y80" s="569">
        <f>IFERROR(Y74/H74,"0")+IFERROR(Y75/H75,"0")+IFERROR(Y76/H76,"0")+IFERROR(Y77/H77,"0")+IFERROR(Y78/H78,"0")+IFERROR(Y79/H79,"0")</f>
        <v>6</v>
      </c>
      <c r="Z80" s="569">
        <f>IFERROR(IF(Z74="",0,Z74),"0")+IFERROR(IF(Z75="",0,Z75),"0")+IFERROR(IF(Z76="",0,Z76),"0")+IFERROR(IF(Z77="",0,Z77),"0")+IFERROR(IF(Z78="",0,Z78),"0")+IFERROR(IF(Z79="",0,Z79),"0")</f>
        <v>0.11388000000000001</v>
      </c>
      <c r="AA80" s="570"/>
      <c r="AB80" s="570"/>
      <c r="AC80" s="570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71</v>
      </c>
      <c r="Q81" s="582"/>
      <c r="R81" s="582"/>
      <c r="S81" s="582"/>
      <c r="T81" s="582"/>
      <c r="U81" s="582"/>
      <c r="V81" s="583"/>
      <c r="W81" s="37" t="s">
        <v>69</v>
      </c>
      <c r="X81" s="569">
        <f>IFERROR(SUM(X74:X79),"0")</f>
        <v>50</v>
      </c>
      <c r="Y81" s="569">
        <f>IFERROR(SUM(Y74:Y79),"0")</f>
        <v>50.400000000000006</v>
      </c>
      <c r="Z81" s="37"/>
      <c r="AA81" s="570"/>
      <c r="AB81" s="570"/>
      <c r="AC81" s="570"/>
    </row>
    <row r="82" spans="1:68" ht="14.25" hidden="1" customHeight="1" x14ac:dyDescent="0.25">
      <c r="A82" s="579" t="s">
        <v>169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71</v>
      </c>
      <c r="Q85" s="582"/>
      <c r="R85" s="582"/>
      <c r="S85" s="582"/>
      <c r="T85" s="582"/>
      <c r="U85" s="582"/>
      <c r="V85" s="583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71</v>
      </c>
      <c r="Q86" s="582"/>
      <c r="R86" s="582"/>
      <c r="S86" s="582"/>
      <c r="T86" s="582"/>
      <c r="U86" s="582"/>
      <c r="V86" s="583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176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102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71</v>
      </c>
      <c r="Q92" s="582"/>
      <c r="R92" s="582"/>
      <c r="S92" s="582"/>
      <c r="T92" s="582"/>
      <c r="U92" s="582"/>
      <c r="V92" s="583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hidden="1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71</v>
      </c>
      <c r="Q93" s="582"/>
      <c r="R93" s="582"/>
      <c r="S93" s="582"/>
      <c r="T93" s="582"/>
      <c r="U93" s="582"/>
      <c r="V93" s="583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hidden="1" customHeight="1" x14ac:dyDescent="0.25">
      <c r="A94" s="579" t="s">
        <v>73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4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71</v>
      </c>
      <c r="Q101" s="582"/>
      <c r="R101" s="582"/>
      <c r="S101" s="582"/>
      <c r="T101" s="582"/>
      <c r="U101" s="582"/>
      <c r="V101" s="583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hidden="1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71</v>
      </c>
      <c r="Q102" s="582"/>
      <c r="R102" s="582"/>
      <c r="S102" s="582"/>
      <c r="T102" s="582"/>
      <c r="U102" s="582"/>
      <c r="V102" s="583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hidden="1" customHeight="1" x14ac:dyDescent="0.25">
      <c r="A103" s="587" t="s">
        <v>199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102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71</v>
      </c>
      <c r="Q109" s="582"/>
      <c r="R109" s="582"/>
      <c r="S109" s="582"/>
      <c r="T109" s="582"/>
      <c r="U109" s="582"/>
      <c r="V109" s="583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71</v>
      </c>
      <c r="Q110" s="582"/>
      <c r="R110" s="582"/>
      <c r="S110" s="582"/>
      <c r="T110" s="582"/>
      <c r="U110" s="582"/>
      <c r="V110" s="583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134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71</v>
      </c>
      <c r="Q115" s="582"/>
      <c r="R115" s="582"/>
      <c r="S115" s="582"/>
      <c r="T115" s="582"/>
      <c r="U115" s="582"/>
      <c r="V115" s="583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71</v>
      </c>
      <c r="Q116" s="582"/>
      <c r="R116" s="582"/>
      <c r="S116" s="582"/>
      <c r="T116" s="582"/>
      <c r="U116" s="582"/>
      <c r="V116" s="583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73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71</v>
      </c>
      <c r="Q122" s="582"/>
      <c r="R122" s="582"/>
      <c r="S122" s="582"/>
      <c r="T122" s="582"/>
      <c r="U122" s="582"/>
      <c r="V122" s="583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hidden="1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71</v>
      </c>
      <c r="Q123" s="582"/>
      <c r="R123" s="582"/>
      <c r="S123" s="582"/>
      <c r="T123" s="582"/>
      <c r="U123" s="582"/>
      <c r="V123" s="583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hidden="1" customHeight="1" x14ac:dyDescent="0.25">
      <c r="A124" s="579" t="s">
        <v>169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71</v>
      </c>
      <c r="Q127" s="582"/>
      <c r="R127" s="582"/>
      <c r="S127" s="582"/>
      <c r="T127" s="582"/>
      <c r="U127" s="582"/>
      <c r="V127" s="583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71</v>
      </c>
      <c r="Q128" s="582"/>
      <c r="R128" s="582"/>
      <c r="S128" s="582"/>
      <c r="T128" s="582"/>
      <c r="U128" s="582"/>
      <c r="V128" s="583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232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63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71</v>
      </c>
      <c r="Q133" s="582"/>
      <c r="R133" s="582"/>
      <c r="S133" s="582"/>
      <c r="T133" s="582"/>
      <c r="U133" s="582"/>
      <c r="V133" s="583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71</v>
      </c>
      <c r="Q134" s="582"/>
      <c r="R134" s="582"/>
      <c r="S134" s="582"/>
      <c r="T134" s="582"/>
      <c r="U134" s="582"/>
      <c r="V134" s="583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73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71</v>
      </c>
      <c r="Q138" s="582"/>
      <c r="R138" s="582"/>
      <c r="S138" s="582"/>
      <c r="T138" s="582"/>
      <c r="U138" s="582"/>
      <c r="V138" s="583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71</v>
      </c>
      <c r="Q139" s="582"/>
      <c r="R139" s="582"/>
      <c r="S139" s="582"/>
      <c r="T139" s="582"/>
      <c r="U139" s="582"/>
      <c r="V139" s="583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100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102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71</v>
      </c>
      <c r="Q143" s="582"/>
      <c r="R143" s="582"/>
      <c r="S143" s="582"/>
      <c r="T143" s="582"/>
      <c r="U143" s="582"/>
      <c r="V143" s="583"/>
      <c r="W143" s="37" t="s">
        <v>72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71</v>
      </c>
      <c r="Q144" s="582"/>
      <c r="R144" s="582"/>
      <c r="S144" s="582"/>
      <c r="T144" s="582"/>
      <c r="U144" s="582"/>
      <c r="V144" s="583"/>
      <c r="W144" s="37" t="s">
        <v>69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63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69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69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71</v>
      </c>
      <c r="Q149" s="582"/>
      <c r="R149" s="582"/>
      <c r="S149" s="582"/>
      <c r="T149" s="582"/>
      <c r="U149" s="582"/>
      <c r="V149" s="583"/>
      <c r="W149" s="37" t="s">
        <v>72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71</v>
      </c>
      <c r="Q150" s="582"/>
      <c r="R150" s="582"/>
      <c r="S150" s="582"/>
      <c r="T150" s="582"/>
      <c r="U150" s="582"/>
      <c r="V150" s="583"/>
      <c r="W150" s="37" t="s">
        <v>69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253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254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134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69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71</v>
      </c>
      <c r="Q155" s="582"/>
      <c r="R155" s="582"/>
      <c r="S155" s="582"/>
      <c r="T155" s="582"/>
      <c r="U155" s="582"/>
      <c r="V155" s="583"/>
      <c r="W155" s="37" t="s">
        <v>72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71</v>
      </c>
      <c r="Q156" s="582"/>
      <c r="R156" s="582"/>
      <c r="S156" s="582"/>
      <c r="T156" s="582"/>
      <c r="U156" s="582"/>
      <c r="V156" s="583"/>
      <c r="W156" s="37" t="s">
        <v>69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63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69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69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267</v>
      </c>
      <c r="B161" s="54" t="s">
        <v>268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69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69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271</v>
      </c>
      <c r="B163" s="54" t="s">
        <v>272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274</v>
      </c>
      <c r="B164" s="54" t="s">
        <v>275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71</v>
      </c>
      <c r="Q167" s="582"/>
      <c r="R167" s="582"/>
      <c r="S167" s="582"/>
      <c r="T167" s="582"/>
      <c r="U167" s="582"/>
      <c r="V167" s="583"/>
      <c r="W167" s="37" t="s">
        <v>72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71</v>
      </c>
      <c r="Q168" s="582"/>
      <c r="R168" s="582"/>
      <c r="S168" s="582"/>
      <c r="T168" s="582"/>
      <c r="U168" s="582"/>
      <c r="V168" s="583"/>
      <c r="W168" s="37" t="s">
        <v>69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9" t="s">
        <v>94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69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71</v>
      </c>
      <c r="Q173" s="582"/>
      <c r="R173" s="582"/>
      <c r="S173" s="582"/>
      <c r="T173" s="582"/>
      <c r="U173" s="582"/>
      <c r="V173" s="583"/>
      <c r="W173" s="37" t="s">
        <v>72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71</v>
      </c>
      <c r="Q174" s="582"/>
      <c r="R174" s="582"/>
      <c r="S174" s="582"/>
      <c r="T174" s="582"/>
      <c r="U174" s="582"/>
      <c r="V174" s="583"/>
      <c r="W174" s="37" t="s">
        <v>69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291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71</v>
      </c>
      <c r="Q177" s="582"/>
      <c r="R177" s="582"/>
      <c r="S177" s="582"/>
      <c r="T177" s="582"/>
      <c r="U177" s="582"/>
      <c r="V177" s="583"/>
      <c r="W177" s="37" t="s">
        <v>72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71</v>
      </c>
      <c r="Q178" s="582"/>
      <c r="R178" s="582"/>
      <c r="S178" s="582"/>
      <c r="T178" s="582"/>
      <c r="U178" s="582"/>
      <c r="V178" s="583"/>
      <c r="W178" s="37" t="s">
        <v>69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294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102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69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71</v>
      </c>
      <c r="Q183" s="582"/>
      <c r="R183" s="582"/>
      <c r="S183" s="582"/>
      <c r="T183" s="582"/>
      <c r="U183" s="582"/>
      <c r="V183" s="583"/>
      <c r="W183" s="37" t="s">
        <v>72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71</v>
      </c>
      <c r="Q184" s="582"/>
      <c r="R184" s="582"/>
      <c r="S184" s="582"/>
      <c r="T184" s="582"/>
      <c r="U184" s="582"/>
      <c r="V184" s="583"/>
      <c r="W184" s="37" t="s">
        <v>69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134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303</v>
      </c>
      <c r="B187" s="54" t="s">
        <v>304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71</v>
      </c>
      <c r="Q188" s="582"/>
      <c r="R188" s="582"/>
      <c r="S188" s="582"/>
      <c r="T188" s="582"/>
      <c r="U188" s="582"/>
      <c r="V188" s="583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71</v>
      </c>
      <c r="Q189" s="582"/>
      <c r="R189" s="582"/>
      <c r="S189" s="582"/>
      <c r="T189" s="582"/>
      <c r="U189" s="582"/>
      <c r="V189" s="583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63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305</v>
      </c>
      <c r="B191" s="54" t="s">
        <v>306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308</v>
      </c>
      <c r="B192" s="54" t="s">
        <v>309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69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314</v>
      </c>
      <c r="B194" s="54" t="s">
        <v>315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69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317</v>
      </c>
      <c r="B195" s="54" t="s">
        <v>318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69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319</v>
      </c>
      <c r="B196" s="54" t="s">
        <v>320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323</v>
      </c>
      <c r="B198" s="54" t="s">
        <v>324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71</v>
      </c>
      <c r="Q199" s="582"/>
      <c r="R199" s="582"/>
      <c r="S199" s="582"/>
      <c r="T199" s="582"/>
      <c r="U199" s="582"/>
      <c r="V199" s="583"/>
      <c r="W199" s="37" t="s">
        <v>72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71</v>
      </c>
      <c r="Q200" s="582"/>
      <c r="R200" s="582"/>
      <c r="S200" s="582"/>
      <c r="T200" s="582"/>
      <c r="U200" s="582"/>
      <c r="V200" s="583"/>
      <c r="W200" s="37" t="s">
        <v>69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hidden="1" customHeight="1" x14ac:dyDescent="0.25">
      <c r="A201" s="579" t="s">
        <v>73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331</v>
      </c>
      <c r="B204" s="54" t="s">
        <v>332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69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69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69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346</v>
      </c>
      <c r="B210" s="54" t="s">
        <v>347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71</v>
      </c>
      <c r="Q211" s="582"/>
      <c r="R211" s="582"/>
      <c r="S211" s="582"/>
      <c r="T211" s="582"/>
      <c r="U211" s="582"/>
      <c r="V211" s="583"/>
      <c r="W211" s="37" t="s">
        <v>72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hidden="1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71</v>
      </c>
      <c r="Q212" s="582"/>
      <c r="R212" s="582"/>
      <c r="S212" s="582"/>
      <c r="T212" s="582"/>
      <c r="U212" s="582"/>
      <c r="V212" s="583"/>
      <c r="W212" s="37" t="s">
        <v>69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hidden="1" customHeight="1" x14ac:dyDescent="0.25">
      <c r="A213" s="579" t="s">
        <v>169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349</v>
      </c>
      <c r="B214" s="54" t="s">
        <v>350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352</v>
      </c>
      <c r="B215" s="54" t="s">
        <v>353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71</v>
      </c>
      <c r="Q216" s="582"/>
      <c r="R216" s="582"/>
      <c r="S216" s="582"/>
      <c r="T216" s="582"/>
      <c r="U216" s="582"/>
      <c r="V216" s="583"/>
      <c r="W216" s="37" t="s">
        <v>72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71</v>
      </c>
      <c r="Q217" s="582"/>
      <c r="R217" s="582"/>
      <c r="S217" s="582"/>
      <c r="T217" s="582"/>
      <c r="U217" s="582"/>
      <c r="V217" s="583"/>
      <c r="W217" s="37" t="s">
        <v>69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355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102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356</v>
      </c>
      <c r="B220" s="54" t="s">
        <v>357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69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69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69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69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71</v>
      </c>
      <c r="Q227" s="582"/>
      <c r="R227" s="582"/>
      <c r="S227" s="582"/>
      <c r="T227" s="582"/>
      <c r="U227" s="582"/>
      <c r="V227" s="583"/>
      <c r="W227" s="37" t="s">
        <v>72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71</v>
      </c>
      <c r="Q228" s="582"/>
      <c r="R228" s="582"/>
      <c r="S228" s="582"/>
      <c r="T228" s="582"/>
      <c r="U228" s="582"/>
      <c r="V228" s="583"/>
      <c r="W228" s="37" t="s">
        <v>69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134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71</v>
      </c>
      <c r="Q232" s="582"/>
      <c r="R232" s="582"/>
      <c r="S232" s="582"/>
      <c r="T232" s="582"/>
      <c r="U232" s="582"/>
      <c r="V232" s="583"/>
      <c r="W232" s="37" t="s">
        <v>72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71</v>
      </c>
      <c r="Q233" s="582"/>
      <c r="R233" s="582"/>
      <c r="S233" s="582"/>
      <c r="T233" s="582"/>
      <c r="U233" s="582"/>
      <c r="V233" s="583"/>
      <c r="W233" s="37" t="s">
        <v>69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378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828" t="s">
        <v>381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71</v>
      </c>
      <c r="Q236" s="582"/>
      <c r="R236" s="582"/>
      <c r="S236" s="582"/>
      <c r="T236" s="582"/>
      <c r="U236" s="582"/>
      <c r="V236" s="583"/>
      <c r="W236" s="37" t="s">
        <v>72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71</v>
      </c>
      <c r="Q237" s="582"/>
      <c r="R237" s="582"/>
      <c r="S237" s="582"/>
      <c r="T237" s="582"/>
      <c r="U237" s="582"/>
      <c r="V237" s="583"/>
      <c r="W237" s="37" t="s">
        <v>69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383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69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70" t="s">
        <v>389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387</v>
      </c>
      <c r="B241" s="54" t="s">
        <v>390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69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391</v>
      </c>
      <c r="B242" s="54" t="s">
        <v>392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69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69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386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71</v>
      </c>
      <c r="Q245" s="582"/>
      <c r="R245" s="582"/>
      <c r="S245" s="582"/>
      <c r="T245" s="582"/>
      <c r="U245" s="582"/>
      <c r="V245" s="583"/>
      <c r="W245" s="37" t="s">
        <v>72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71</v>
      </c>
      <c r="Q246" s="582"/>
      <c r="R246" s="582"/>
      <c r="S246" s="582"/>
      <c r="T246" s="582"/>
      <c r="U246" s="582"/>
      <c r="V246" s="583"/>
      <c r="W246" s="37" t="s">
        <v>69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397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102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398</v>
      </c>
      <c r="B249" s="54" t="s">
        <v>399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69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400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401</v>
      </c>
      <c r="B250" s="54" t="s">
        <v>402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69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403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404</v>
      </c>
      <c r="B251" s="54" t="s">
        <v>405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69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406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407</v>
      </c>
      <c r="B252" s="54" t="s">
        <v>408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69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409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410</v>
      </c>
      <c r="B253" s="54" t="s">
        <v>411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412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71</v>
      </c>
      <c r="Q254" s="582"/>
      <c r="R254" s="582"/>
      <c r="S254" s="582"/>
      <c r="T254" s="582"/>
      <c r="U254" s="582"/>
      <c r="V254" s="583"/>
      <c r="W254" s="37" t="s">
        <v>72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71</v>
      </c>
      <c r="Q255" s="582"/>
      <c r="R255" s="582"/>
      <c r="S255" s="582"/>
      <c r="T255" s="582"/>
      <c r="U255" s="582"/>
      <c r="V255" s="583"/>
      <c r="W255" s="37" t="s">
        <v>69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413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102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414</v>
      </c>
      <c r="B258" s="54" t="s">
        <v>415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69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416</v>
      </c>
      <c r="B259" s="54" t="s">
        <v>417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69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418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69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421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422</v>
      </c>
      <c r="B261" s="54" t="s">
        <v>423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105</v>
      </c>
      <c r="L261" s="32"/>
      <c r="M261" s="33" t="s">
        <v>106</v>
      </c>
      <c r="N261" s="33"/>
      <c r="O261" s="32">
        <v>31</v>
      </c>
      <c r="P261" s="778" t="s">
        <v>424</v>
      </c>
      <c r="Q261" s="574"/>
      <c r="R261" s="574"/>
      <c r="S261" s="574"/>
      <c r="T261" s="575"/>
      <c r="U261" s="34"/>
      <c r="V261" s="34"/>
      <c r="W261" s="35" t="s">
        <v>69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425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71</v>
      </c>
      <c r="Q262" s="582"/>
      <c r="R262" s="582"/>
      <c r="S262" s="582"/>
      <c r="T262" s="582"/>
      <c r="U262" s="582"/>
      <c r="V262" s="583"/>
      <c r="W262" s="37" t="s">
        <v>72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71</v>
      </c>
      <c r="Q263" s="582"/>
      <c r="R263" s="582"/>
      <c r="S263" s="582"/>
      <c r="T263" s="582"/>
      <c r="U263" s="582"/>
      <c r="V263" s="583"/>
      <c r="W263" s="37" t="s">
        <v>69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426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73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427</v>
      </c>
      <c r="B266" s="54" t="s">
        <v>428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76</v>
      </c>
      <c r="L266" s="32"/>
      <c r="M266" s="33" t="s">
        <v>77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69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429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76</v>
      </c>
      <c r="L267" s="32"/>
      <c r="M267" s="33" t="s">
        <v>92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69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432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69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435</v>
      </c>
      <c r="AG268" s="64"/>
      <c r="AJ268" s="68"/>
      <c r="AK268" s="68">
        <v>0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71</v>
      </c>
      <c r="Q269" s="582"/>
      <c r="R269" s="582"/>
      <c r="S269" s="582"/>
      <c r="T269" s="582"/>
      <c r="U269" s="582"/>
      <c r="V269" s="583"/>
      <c r="W269" s="37" t="s">
        <v>72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71</v>
      </c>
      <c r="Q270" s="582"/>
      <c r="R270" s="582"/>
      <c r="S270" s="582"/>
      <c r="T270" s="582"/>
      <c r="U270" s="582"/>
      <c r="V270" s="583"/>
      <c r="W270" s="37" t="s">
        <v>69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436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63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437</v>
      </c>
      <c r="B273" s="54" t="s">
        <v>438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69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439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71</v>
      </c>
      <c r="Q274" s="582"/>
      <c r="R274" s="582"/>
      <c r="S274" s="582"/>
      <c r="T274" s="582"/>
      <c r="U274" s="582"/>
      <c r="V274" s="583"/>
      <c r="W274" s="37" t="s">
        <v>72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71</v>
      </c>
      <c r="Q275" s="582"/>
      <c r="R275" s="582"/>
      <c r="S275" s="582"/>
      <c r="T275" s="582"/>
      <c r="U275" s="582"/>
      <c r="V275" s="583"/>
      <c r="W275" s="37" t="s">
        <v>69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73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440</v>
      </c>
      <c r="B277" s="54" t="s">
        <v>441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110</v>
      </c>
      <c r="L277" s="32"/>
      <c r="M277" s="33" t="s">
        <v>77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442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71</v>
      </c>
      <c r="Q278" s="582"/>
      <c r="R278" s="582"/>
      <c r="S278" s="582"/>
      <c r="T278" s="582"/>
      <c r="U278" s="582"/>
      <c r="V278" s="583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71</v>
      </c>
      <c r="Q279" s="582"/>
      <c r="R279" s="582"/>
      <c r="S279" s="582"/>
      <c r="T279" s="582"/>
      <c r="U279" s="582"/>
      <c r="V279" s="583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443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102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444</v>
      </c>
      <c r="B282" s="54" t="s">
        <v>445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105</v>
      </c>
      <c r="L282" s="32"/>
      <c r="M282" s="33" t="s">
        <v>106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69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446</v>
      </c>
      <c r="AB282" s="57"/>
      <c r="AC282" s="329" t="s">
        <v>447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71</v>
      </c>
      <c r="Q283" s="582"/>
      <c r="R283" s="582"/>
      <c r="S283" s="582"/>
      <c r="T283" s="582"/>
      <c r="U283" s="582"/>
      <c r="V283" s="583"/>
      <c r="W283" s="37" t="s">
        <v>72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71</v>
      </c>
      <c r="Q284" s="582"/>
      <c r="R284" s="582"/>
      <c r="S284" s="582"/>
      <c r="T284" s="582"/>
      <c r="U284" s="582"/>
      <c r="V284" s="583"/>
      <c r="W284" s="37" t="s">
        <v>69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448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102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449</v>
      </c>
      <c r="B287" s="54" t="s">
        <v>450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69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451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452</v>
      </c>
      <c r="B288" s="54" t="s">
        <v>453</v>
      </c>
      <c r="C288" s="31">
        <v>4301012016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11.234999999999999</v>
      </c>
      <c r="J288" s="32">
        <v>64</v>
      </c>
      <c r="K288" s="32" t="s">
        <v>105</v>
      </c>
      <c r="L288" s="32"/>
      <c r="M288" s="33" t="s">
        <v>77</v>
      </c>
      <c r="N288" s="33"/>
      <c r="O288" s="32">
        <v>55</v>
      </c>
      <c r="P288" s="8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69</v>
      </c>
      <c r="X288" s="567">
        <v>0</v>
      </c>
      <c r="Y288" s="568">
        <f t="shared" si="48"/>
        <v>0</v>
      </c>
      <c r="Z288" s="36" t="str">
        <f>IFERROR(IF(Y288=0,"",ROUNDUP(Y288/H288,0)*0.01898),"")</f>
        <v/>
      </c>
      <c r="AA288" s="56"/>
      <c r="AB288" s="57"/>
      <c r="AC288" s="333" t="s">
        <v>454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452</v>
      </c>
      <c r="B289" s="54" t="s">
        <v>455</v>
      </c>
      <c r="C289" s="31">
        <v>4301011911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11.28</v>
      </c>
      <c r="J289" s="32">
        <v>48</v>
      </c>
      <c r="K289" s="32" t="s">
        <v>105</v>
      </c>
      <c r="L289" s="32"/>
      <c r="M289" s="33" t="s">
        <v>456</v>
      </c>
      <c r="N289" s="33"/>
      <c r="O289" s="32">
        <v>55</v>
      </c>
      <c r="P289" s="7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69</v>
      </c>
      <c r="X289" s="567">
        <v>0</v>
      </c>
      <c r="Y289" s="568">
        <f t="shared" si="48"/>
        <v>0</v>
      </c>
      <c r="Z289" s="36" t="str">
        <f>IFERROR(IF(Y289=0,"",ROUNDUP(Y289/H289,0)*0.02039),"")</f>
        <v/>
      </c>
      <c r="AA289" s="56"/>
      <c r="AB289" s="57"/>
      <c r="AC289" s="335" t="s">
        <v>457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458</v>
      </c>
      <c r="B290" s="54" t="s">
        <v>459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69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460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461</v>
      </c>
      <c r="B291" s="54" t="s">
        <v>462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451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463</v>
      </c>
      <c r="B292" s="54" t="s">
        <v>464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465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71</v>
      </c>
      <c r="Q293" s="582"/>
      <c r="R293" s="582"/>
      <c r="S293" s="582"/>
      <c r="T293" s="582"/>
      <c r="U293" s="582"/>
      <c r="V293" s="583"/>
      <c r="W293" s="37" t="s">
        <v>72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71</v>
      </c>
      <c r="Q294" s="582"/>
      <c r="R294" s="582"/>
      <c r="S294" s="582"/>
      <c r="T294" s="582"/>
      <c r="U294" s="582"/>
      <c r="V294" s="583"/>
      <c r="W294" s="37" t="s">
        <v>69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63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466</v>
      </c>
      <c r="B296" s="54" t="s">
        <v>467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hidden="1" customHeight="1" x14ac:dyDescent="0.25">
      <c r="A297" s="54" t="s">
        <v>469</v>
      </c>
      <c r="B297" s="54" t="s">
        <v>470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69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69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474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475</v>
      </c>
      <c r="B299" s="54" t="s">
        <v>476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69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76</v>
      </c>
      <c r="L302" s="32"/>
      <c r="M302" s="33" t="s">
        <v>67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484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idden="1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71</v>
      </c>
      <c r="Q303" s="582"/>
      <c r="R303" s="582"/>
      <c r="S303" s="582"/>
      <c r="T303" s="582"/>
      <c r="U303" s="582"/>
      <c r="V303" s="583"/>
      <c r="W303" s="37" t="s">
        <v>72</v>
      </c>
      <c r="X303" s="569">
        <f>IFERROR(X296/H296,"0")+IFERROR(X297/H297,"0")+IFERROR(X298/H298,"0")+IFERROR(X299/H299,"0")+IFERROR(X300/H300,"0")+IFERROR(X301/H301,"0")+IFERROR(X302/H302,"0")</f>
        <v>0</v>
      </c>
      <c r="Y303" s="569">
        <f>IFERROR(Y296/H296,"0")+IFERROR(Y297/H297,"0")+IFERROR(Y298/H298,"0")+IFERROR(Y299/H299,"0")+IFERROR(Y300/H300,"0")+IFERROR(Y301/H301,"0")+IFERROR(Y302/H302,"0")</f>
        <v>0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70"/>
      <c r="AB303" s="570"/>
      <c r="AC303" s="570"/>
    </row>
    <row r="304" spans="1:68" hidden="1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71</v>
      </c>
      <c r="Q304" s="582"/>
      <c r="R304" s="582"/>
      <c r="S304" s="582"/>
      <c r="T304" s="582"/>
      <c r="U304" s="582"/>
      <c r="V304" s="583"/>
      <c r="W304" s="37" t="s">
        <v>69</v>
      </c>
      <c r="X304" s="569">
        <f>IFERROR(SUM(X296:X302),"0")</f>
        <v>0</v>
      </c>
      <c r="Y304" s="569">
        <f>IFERROR(SUM(Y296:Y302),"0")</f>
        <v>0</v>
      </c>
      <c r="Z304" s="37"/>
      <c r="AA304" s="570"/>
      <c r="AB304" s="570"/>
      <c r="AC304" s="570"/>
    </row>
    <row r="305" spans="1:68" ht="14.25" hidden="1" customHeight="1" x14ac:dyDescent="0.25">
      <c r="A305" s="579" t="s">
        <v>73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hidden="1" customHeight="1" x14ac:dyDescent="0.25">
      <c r="A306" s="54" t="s">
        <v>485</v>
      </c>
      <c r="B306" s="54" t="s">
        <v>486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487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69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69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493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494</v>
      </c>
      <c r="B309" s="54" t="s">
        <v>495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69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496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76</v>
      </c>
      <c r="L310" s="32"/>
      <c r="M310" s="33" t="s">
        <v>92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499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71</v>
      </c>
      <c r="Q311" s="582"/>
      <c r="R311" s="582"/>
      <c r="S311" s="582"/>
      <c r="T311" s="582"/>
      <c r="U311" s="582"/>
      <c r="V311" s="583"/>
      <c r="W311" s="37" t="s">
        <v>72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71</v>
      </c>
      <c r="Q312" s="582"/>
      <c r="R312" s="582"/>
      <c r="S312" s="582"/>
      <c r="T312" s="582"/>
      <c r="U312" s="582"/>
      <c r="V312" s="583"/>
      <c r="W312" s="37" t="s">
        <v>69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hidden="1" customHeight="1" x14ac:dyDescent="0.25">
      <c r="A313" s="579" t="s">
        <v>169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customHeight="1" x14ac:dyDescent="0.25">
      <c r="A314" s="54" t="s">
        <v>500</v>
      </c>
      <c r="B314" s="54" t="s">
        <v>501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150</v>
      </c>
      <c r="Y314" s="568">
        <f>IFERROR(IF(X314="",0,CEILING((X314/$H314),1)*$H314),"")</f>
        <v>151.20000000000002</v>
      </c>
      <c r="Z314" s="36">
        <f>IFERROR(IF(Y314=0,"",ROUNDUP(Y314/H314,0)*0.01898),"")</f>
        <v>0.34164</v>
      </c>
      <c r="AA314" s="56"/>
      <c r="AB314" s="57"/>
      <c r="AC314" s="367" t="s">
        <v>502</v>
      </c>
      <c r="AG314" s="64"/>
      <c r="AJ314" s="68"/>
      <c r="AK314" s="68">
        <v>0</v>
      </c>
      <c r="BB314" s="368" t="s">
        <v>1</v>
      </c>
      <c r="BM314" s="64">
        <f>IFERROR(X314*I314/H314,"0")</f>
        <v>159.26785714285714</v>
      </c>
      <c r="BN314" s="64">
        <f>IFERROR(Y314*I314/H314,"0")</f>
        <v>160.542</v>
      </c>
      <c r="BO314" s="64">
        <f>IFERROR(1/J314*(X314/H314),"0")</f>
        <v>0.27901785714285715</v>
      </c>
      <c r="BP314" s="64">
        <f>IFERROR(1/J314*(Y314/H314),"0")</f>
        <v>0.28125</v>
      </c>
    </row>
    <row r="315" spans="1:68" ht="27" hidden="1" customHeight="1" x14ac:dyDescent="0.25">
      <c r="A315" s="54" t="s">
        <v>503</v>
      </c>
      <c r="B315" s="54" t="s">
        <v>504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69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505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506</v>
      </c>
      <c r="B316" s="54" t="s">
        <v>507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69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508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71</v>
      </c>
      <c r="Q317" s="582"/>
      <c r="R317" s="582"/>
      <c r="S317" s="582"/>
      <c r="T317" s="582"/>
      <c r="U317" s="582"/>
      <c r="V317" s="583"/>
      <c r="W317" s="37" t="s">
        <v>72</v>
      </c>
      <c r="X317" s="569">
        <f>IFERROR(X314/H314,"0")+IFERROR(X315/H315,"0")+IFERROR(X316/H316,"0")</f>
        <v>17.857142857142858</v>
      </c>
      <c r="Y317" s="569">
        <f>IFERROR(Y314/H314,"0")+IFERROR(Y315/H315,"0")+IFERROR(Y316/H316,"0")</f>
        <v>18</v>
      </c>
      <c r="Z317" s="569">
        <f>IFERROR(IF(Z314="",0,Z314),"0")+IFERROR(IF(Z315="",0,Z315),"0")+IFERROR(IF(Z316="",0,Z316),"0")</f>
        <v>0.34164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71</v>
      </c>
      <c r="Q318" s="582"/>
      <c r="R318" s="582"/>
      <c r="S318" s="582"/>
      <c r="T318" s="582"/>
      <c r="U318" s="582"/>
      <c r="V318" s="583"/>
      <c r="W318" s="37" t="s">
        <v>69</v>
      </c>
      <c r="X318" s="569">
        <f>IFERROR(SUM(X314:X316),"0")</f>
        <v>150</v>
      </c>
      <c r="Y318" s="569">
        <f>IFERROR(SUM(Y314:Y316),"0")</f>
        <v>151.20000000000002</v>
      </c>
      <c r="Z318" s="37"/>
      <c r="AA318" s="570"/>
      <c r="AB318" s="570"/>
      <c r="AC318" s="570"/>
    </row>
    <row r="319" spans="1:68" ht="14.25" hidden="1" customHeight="1" x14ac:dyDescent="0.25">
      <c r="A319" s="579" t="s">
        <v>94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509</v>
      </c>
      <c r="B320" s="54" t="s">
        <v>510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05" t="s">
        <v>511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513</v>
      </c>
      <c r="B321" s="54" t="s">
        <v>514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0" t="s">
        <v>515</v>
      </c>
      <c r="Q321" s="574"/>
      <c r="R321" s="574"/>
      <c r="S321" s="574"/>
      <c r="T321" s="575"/>
      <c r="U321" s="34"/>
      <c r="V321" s="34"/>
      <c r="W321" s="35" t="s">
        <v>69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69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519</v>
      </c>
      <c r="B323" s="54" t="s">
        <v>520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76</v>
      </c>
      <c r="L323" s="32"/>
      <c r="M323" s="33" t="s">
        <v>97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69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512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71</v>
      </c>
      <c r="Q324" s="582"/>
      <c r="R324" s="582"/>
      <c r="S324" s="582"/>
      <c r="T324" s="582"/>
      <c r="U324" s="582"/>
      <c r="V324" s="583"/>
      <c r="W324" s="37" t="s">
        <v>72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71</v>
      </c>
      <c r="Q325" s="582"/>
      <c r="R325" s="582"/>
      <c r="S325" s="582"/>
      <c r="T325" s="582"/>
      <c r="U325" s="582"/>
      <c r="V325" s="583"/>
      <c r="W325" s="37" t="s">
        <v>69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521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522</v>
      </c>
      <c r="B327" s="54" t="s">
        <v>523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76</v>
      </c>
      <c r="L327" s="32"/>
      <c r="M327" s="33" t="s">
        <v>524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526</v>
      </c>
      <c r="B328" s="54" t="s">
        <v>527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76</v>
      </c>
      <c r="L328" s="32"/>
      <c r="M328" s="33" t="s">
        <v>524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69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76</v>
      </c>
      <c r="L329" s="32"/>
      <c r="M329" s="33" t="s">
        <v>524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69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525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71</v>
      </c>
      <c r="Q330" s="582"/>
      <c r="R330" s="582"/>
      <c r="S330" s="582"/>
      <c r="T330" s="582"/>
      <c r="U330" s="582"/>
      <c r="V330" s="583"/>
      <c r="W330" s="37" t="s">
        <v>72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71</v>
      </c>
      <c r="Q331" s="582"/>
      <c r="R331" s="582"/>
      <c r="S331" s="582"/>
      <c r="T331" s="582"/>
      <c r="U331" s="582"/>
      <c r="V331" s="583"/>
      <c r="W331" s="37" t="s">
        <v>69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530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73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531</v>
      </c>
      <c r="B334" s="54" t="s">
        <v>532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69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533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534</v>
      </c>
      <c r="B335" s="54" t="s">
        <v>535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69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536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76</v>
      </c>
      <c r="L336" s="32"/>
      <c r="M336" s="33" t="s">
        <v>92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69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539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71</v>
      </c>
      <c r="Q337" s="582"/>
      <c r="R337" s="582"/>
      <c r="S337" s="582"/>
      <c r="T337" s="582"/>
      <c r="U337" s="582"/>
      <c r="V337" s="583"/>
      <c r="W337" s="37" t="s">
        <v>72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hidden="1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71</v>
      </c>
      <c r="Q338" s="582"/>
      <c r="R338" s="582"/>
      <c r="S338" s="582"/>
      <c r="T338" s="582"/>
      <c r="U338" s="582"/>
      <c r="V338" s="583"/>
      <c r="W338" s="37" t="s">
        <v>69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hidden="1" customHeight="1" x14ac:dyDescent="0.2">
      <c r="A339" s="638" t="s">
        <v>540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541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102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542</v>
      </c>
      <c r="B342" s="54" t="s">
        <v>543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69</v>
      </c>
      <c r="X342" s="567">
        <v>1000</v>
      </c>
      <c r="Y342" s="568">
        <f t="shared" ref="Y342:Y348" si="5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93" t="s">
        <v>544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1032</v>
      </c>
      <c r="BN342" s="64">
        <f t="shared" ref="BN342:BN348" si="60">IFERROR(Y342*I342/H342,"0")</f>
        <v>1037.1600000000001</v>
      </c>
      <c r="BO342" s="64">
        <f t="shared" ref="BO342:BO348" si="61">IFERROR(1/J342*(X342/H342),"0")</f>
        <v>1.3888888888888888</v>
      </c>
      <c r="BP342" s="64">
        <f t="shared" ref="BP342:BP348" si="62">IFERROR(1/J342*(Y342/H342),"0")</f>
        <v>1.3958333333333333</v>
      </c>
    </row>
    <row r="343" spans="1:68" ht="27" customHeight="1" x14ac:dyDescent="0.25">
      <c r="A343" s="54" t="s">
        <v>545</v>
      </c>
      <c r="B343" s="54" t="s">
        <v>546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69</v>
      </c>
      <c r="X343" s="567">
        <v>500</v>
      </c>
      <c r="Y343" s="568">
        <f t="shared" si="58"/>
        <v>510</v>
      </c>
      <c r="Z343" s="36">
        <f>IFERROR(IF(Y343=0,"",ROUNDUP(Y343/H343,0)*0.02175),"")</f>
        <v>0.73949999999999994</v>
      </c>
      <c r="AA343" s="56"/>
      <c r="AB343" s="57"/>
      <c r="AC343" s="395" t="s">
        <v>547</v>
      </c>
      <c r="AG343" s="64"/>
      <c r="AJ343" s="68"/>
      <c r="AK343" s="68">
        <v>0</v>
      </c>
      <c r="BB343" s="396" t="s">
        <v>1</v>
      </c>
      <c r="BM343" s="64">
        <f t="shared" si="59"/>
        <v>516</v>
      </c>
      <c r="BN343" s="64">
        <f t="shared" si="60"/>
        <v>526.32000000000005</v>
      </c>
      <c r="BO343" s="64">
        <f t="shared" si="61"/>
        <v>0.69444444444444442</v>
      </c>
      <c r="BP343" s="64">
        <f t="shared" si="62"/>
        <v>0.70833333333333326</v>
      </c>
    </row>
    <row r="344" spans="1:68" ht="27" hidden="1" customHeight="1" x14ac:dyDescent="0.25">
      <c r="A344" s="54" t="s">
        <v>548</v>
      </c>
      <c r="B344" s="54" t="s">
        <v>549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69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550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69</v>
      </c>
      <c r="X345" s="567">
        <v>1500</v>
      </c>
      <c r="Y345" s="568">
        <f t="shared" si="58"/>
        <v>1500</v>
      </c>
      <c r="Z345" s="36">
        <f>IFERROR(IF(Y345=0,"",ROUNDUP(Y345/H345,0)*0.02175),"")</f>
        <v>2.1749999999999998</v>
      </c>
      <c r="AA345" s="56"/>
      <c r="AB345" s="57"/>
      <c r="AC345" s="399" t="s">
        <v>553</v>
      </c>
      <c r="AG345" s="64"/>
      <c r="AJ345" s="68"/>
      <c r="AK345" s="68">
        <v>0</v>
      </c>
      <c r="BB345" s="400" t="s">
        <v>1</v>
      </c>
      <c r="BM345" s="64">
        <f t="shared" si="59"/>
        <v>1548</v>
      </c>
      <c r="BN345" s="64">
        <f t="shared" si="60"/>
        <v>1548</v>
      </c>
      <c r="BO345" s="64">
        <f t="shared" si="61"/>
        <v>2.083333333333333</v>
      </c>
      <c r="BP345" s="64">
        <f t="shared" si="62"/>
        <v>2.083333333333333</v>
      </c>
    </row>
    <row r="346" spans="1:68" ht="27" hidden="1" customHeight="1" x14ac:dyDescent="0.25">
      <c r="A346" s="54" t="s">
        <v>554</v>
      </c>
      <c r="B346" s="54" t="s">
        <v>555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556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547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553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71</v>
      </c>
      <c r="Q349" s="582"/>
      <c r="R349" s="582"/>
      <c r="S349" s="582"/>
      <c r="T349" s="582"/>
      <c r="U349" s="582"/>
      <c r="V349" s="583"/>
      <c r="W349" s="37" t="s">
        <v>72</v>
      </c>
      <c r="X349" s="569">
        <f>IFERROR(X342/H342,"0")+IFERROR(X343/H343,"0")+IFERROR(X344/H344,"0")+IFERROR(X345/H345,"0")+IFERROR(X346/H346,"0")+IFERROR(X347/H347,"0")+IFERROR(X348/H348,"0")</f>
        <v>200</v>
      </c>
      <c r="Y349" s="569">
        <f>IFERROR(Y342/H342,"0")+IFERROR(Y343/H343,"0")+IFERROR(Y344/H344,"0")+IFERROR(Y345/H345,"0")+IFERROR(Y346/H346,"0")+IFERROR(Y347/H347,"0")+IFERROR(Y348/H348,"0")</f>
        <v>201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4.3717499999999996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71</v>
      </c>
      <c r="Q350" s="582"/>
      <c r="R350" s="582"/>
      <c r="S350" s="582"/>
      <c r="T350" s="582"/>
      <c r="U350" s="582"/>
      <c r="V350" s="583"/>
      <c r="W350" s="37" t="s">
        <v>69</v>
      </c>
      <c r="X350" s="569">
        <f>IFERROR(SUM(X342:X348),"0")</f>
        <v>3000</v>
      </c>
      <c r="Y350" s="569">
        <f>IFERROR(SUM(Y342:Y348),"0")</f>
        <v>3015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134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561</v>
      </c>
      <c r="B352" s="54" t="s">
        <v>562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2000</v>
      </c>
      <c r="Y352" s="568">
        <f>IFERROR(IF(X352="",0,CEILING((X352/$H352),1)*$H352),"")</f>
        <v>2010</v>
      </c>
      <c r="Z352" s="36">
        <f>IFERROR(IF(Y352=0,"",ROUNDUP(Y352/H352,0)*0.02175),"")</f>
        <v>2.9144999999999999</v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>IFERROR(X352*I352/H352,"0")</f>
        <v>2064</v>
      </c>
      <c r="BN352" s="64">
        <f>IFERROR(Y352*I352/H352,"0")</f>
        <v>2074.3200000000002</v>
      </c>
      <c r="BO352" s="64">
        <f>IFERROR(1/J352*(X352/H352),"0")</f>
        <v>2.7777777777777777</v>
      </c>
      <c r="BP352" s="64">
        <f>IFERROR(1/J352*(Y352/H352),"0")</f>
        <v>2.7916666666666665</v>
      </c>
    </row>
    <row r="353" spans="1:68" ht="16.5" hidden="1" customHeight="1" x14ac:dyDescent="0.25">
      <c r="A353" s="54" t="s">
        <v>564</v>
      </c>
      <c r="B353" s="54" t="s">
        <v>565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69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71</v>
      </c>
      <c r="Q354" s="582"/>
      <c r="R354" s="582"/>
      <c r="S354" s="582"/>
      <c r="T354" s="582"/>
      <c r="U354" s="582"/>
      <c r="V354" s="583"/>
      <c r="W354" s="37" t="s">
        <v>72</v>
      </c>
      <c r="X354" s="569">
        <f>IFERROR(X352/H352,"0")+IFERROR(X353/H353,"0")</f>
        <v>133.33333333333334</v>
      </c>
      <c r="Y354" s="569">
        <f>IFERROR(Y352/H352,"0")+IFERROR(Y353/H353,"0")</f>
        <v>134</v>
      </c>
      <c r="Z354" s="569">
        <f>IFERROR(IF(Z352="",0,Z352),"0")+IFERROR(IF(Z353="",0,Z353),"0")</f>
        <v>2.9144999999999999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71</v>
      </c>
      <c r="Q355" s="582"/>
      <c r="R355" s="582"/>
      <c r="S355" s="582"/>
      <c r="T355" s="582"/>
      <c r="U355" s="582"/>
      <c r="V355" s="583"/>
      <c r="W355" s="37" t="s">
        <v>69</v>
      </c>
      <c r="X355" s="569">
        <f>IFERROR(SUM(X352:X353),"0")</f>
        <v>2000</v>
      </c>
      <c r="Y355" s="569">
        <f>IFERROR(SUM(Y352:Y353),"0")</f>
        <v>2010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73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566</v>
      </c>
      <c r="B357" s="54" t="s">
        <v>567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568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569</v>
      </c>
      <c r="B358" s="54" t="s">
        <v>570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105</v>
      </c>
      <c r="L358" s="32"/>
      <c r="M358" s="33" t="s">
        <v>77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69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571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71</v>
      </c>
      <c r="Q359" s="582"/>
      <c r="R359" s="582"/>
      <c r="S359" s="582"/>
      <c r="T359" s="582"/>
      <c r="U359" s="582"/>
      <c r="V359" s="583"/>
      <c r="W359" s="37" t="s">
        <v>72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71</v>
      </c>
      <c r="Q360" s="582"/>
      <c r="R360" s="582"/>
      <c r="S360" s="582"/>
      <c r="T360" s="582"/>
      <c r="U360" s="582"/>
      <c r="V360" s="583"/>
      <c r="W360" s="37" t="s">
        <v>69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169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customHeight="1" x14ac:dyDescent="0.25">
      <c r="A362" s="54" t="s">
        <v>572</v>
      </c>
      <c r="B362" s="54" t="s">
        <v>573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400</v>
      </c>
      <c r="Y362" s="568">
        <f>IFERROR(IF(X362="",0,CEILING((X362/$H362),1)*$H362),"")</f>
        <v>405</v>
      </c>
      <c r="Z362" s="36">
        <f>IFERROR(IF(Y362=0,"",ROUNDUP(Y362/H362,0)*0.01898),"")</f>
        <v>0.85409999999999997</v>
      </c>
      <c r="AA362" s="56"/>
      <c r="AB362" s="57"/>
      <c r="AC362" s="415" t="s">
        <v>574</v>
      </c>
      <c r="AG362" s="64"/>
      <c r="AJ362" s="68"/>
      <c r="AK362" s="68">
        <v>0</v>
      </c>
      <c r="BB362" s="416" t="s">
        <v>1</v>
      </c>
      <c r="BM362" s="64">
        <f>IFERROR(X362*I362/H362,"0")</f>
        <v>423.06666666666666</v>
      </c>
      <c r="BN362" s="64">
        <f>IFERROR(Y362*I362/H362,"0")</f>
        <v>428.35500000000002</v>
      </c>
      <c r="BO362" s="64">
        <f>IFERROR(1/J362*(X362/H362),"0")</f>
        <v>0.69444444444444442</v>
      </c>
      <c r="BP362" s="64">
        <f>IFERROR(1/J362*(Y362/H362),"0")</f>
        <v>0.703125</v>
      </c>
    </row>
    <row r="363" spans="1:68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71</v>
      </c>
      <c r="Q363" s="582"/>
      <c r="R363" s="582"/>
      <c r="S363" s="582"/>
      <c r="T363" s="582"/>
      <c r="U363" s="582"/>
      <c r="V363" s="583"/>
      <c r="W363" s="37" t="s">
        <v>72</v>
      </c>
      <c r="X363" s="569">
        <f>IFERROR(X362/H362,"0")</f>
        <v>44.444444444444443</v>
      </c>
      <c r="Y363" s="569">
        <f>IFERROR(Y362/H362,"0")</f>
        <v>45</v>
      </c>
      <c r="Z363" s="569">
        <f>IFERROR(IF(Z362="",0,Z362),"0")</f>
        <v>0.85409999999999997</v>
      </c>
      <c r="AA363" s="570"/>
      <c r="AB363" s="570"/>
      <c r="AC363" s="570"/>
    </row>
    <row r="364" spans="1:68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71</v>
      </c>
      <c r="Q364" s="582"/>
      <c r="R364" s="582"/>
      <c r="S364" s="582"/>
      <c r="T364" s="582"/>
      <c r="U364" s="582"/>
      <c r="V364" s="583"/>
      <c r="W364" s="37" t="s">
        <v>69</v>
      </c>
      <c r="X364" s="569">
        <f>IFERROR(SUM(X362:X362),"0")</f>
        <v>400</v>
      </c>
      <c r="Y364" s="569">
        <f>IFERROR(SUM(Y362:Y362),"0")</f>
        <v>405</v>
      </c>
      <c r="Z364" s="37"/>
      <c r="AA364" s="570"/>
      <c r="AB364" s="570"/>
      <c r="AC364" s="570"/>
    </row>
    <row r="365" spans="1:68" ht="16.5" hidden="1" customHeight="1" x14ac:dyDescent="0.25">
      <c r="A365" s="587" t="s">
        <v>575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102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576</v>
      </c>
      <c r="B367" s="54" t="s">
        <v>577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69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578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579</v>
      </c>
      <c r="B368" s="54" t="s">
        <v>580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69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581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582</v>
      </c>
      <c r="B369" s="54" t="s">
        <v>583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69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581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69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581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71</v>
      </c>
      <c r="Q371" s="582"/>
      <c r="R371" s="582"/>
      <c r="S371" s="582"/>
      <c r="T371" s="582"/>
      <c r="U371" s="582"/>
      <c r="V371" s="583"/>
      <c r="W371" s="37" t="s">
        <v>72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71</v>
      </c>
      <c r="Q372" s="582"/>
      <c r="R372" s="582"/>
      <c r="S372" s="582"/>
      <c r="T372" s="582"/>
      <c r="U372" s="582"/>
      <c r="V372" s="583"/>
      <c r="W372" s="37" t="s">
        <v>69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63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120</v>
      </c>
      <c r="Y374" s="568">
        <f>IFERROR(IF(X374="",0,CEILING((X374/$H374),1)*$H374),"")</f>
        <v>122.64</v>
      </c>
      <c r="Z374" s="36">
        <f>IFERROR(IF(Y374=0,"",ROUNDUP(Y374/H374,0)*0.00902),"")</f>
        <v>0.25256000000000001</v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127.39726027397261</v>
      </c>
      <c r="BN374" s="64">
        <f>IFERROR(Y374*I374/H374,"0")</f>
        <v>130.20000000000002</v>
      </c>
      <c r="BO374" s="64">
        <f>IFERROR(1/J374*(X374/H374),"0")</f>
        <v>0.20755500207555003</v>
      </c>
      <c r="BP374" s="64">
        <f>IFERROR(1/J374*(Y374/H374),"0")</f>
        <v>0.21212121212121213</v>
      </c>
    </row>
    <row r="375" spans="1:68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71</v>
      </c>
      <c r="Q375" s="582"/>
      <c r="R375" s="582"/>
      <c r="S375" s="582"/>
      <c r="T375" s="582"/>
      <c r="U375" s="582"/>
      <c r="V375" s="583"/>
      <c r="W375" s="37" t="s">
        <v>72</v>
      </c>
      <c r="X375" s="569">
        <f>IFERROR(X374/H374,"0")</f>
        <v>27.397260273972602</v>
      </c>
      <c r="Y375" s="569">
        <f>IFERROR(Y374/H374,"0")</f>
        <v>28</v>
      </c>
      <c r="Z375" s="569">
        <f>IFERROR(IF(Z374="",0,Z374),"0")</f>
        <v>0.25256000000000001</v>
      </c>
      <c r="AA375" s="570"/>
      <c r="AB375" s="570"/>
      <c r="AC375" s="570"/>
    </row>
    <row r="376" spans="1:68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71</v>
      </c>
      <c r="Q376" s="582"/>
      <c r="R376" s="582"/>
      <c r="S376" s="582"/>
      <c r="T376" s="582"/>
      <c r="U376" s="582"/>
      <c r="V376" s="583"/>
      <c r="W376" s="37" t="s">
        <v>69</v>
      </c>
      <c r="X376" s="569">
        <f>IFERROR(SUM(X374:X374),"0")</f>
        <v>120</v>
      </c>
      <c r="Y376" s="569">
        <f>IFERROR(SUM(Y374:Y374),"0")</f>
        <v>122.64</v>
      </c>
      <c r="Z376" s="37"/>
      <c r="AA376" s="570"/>
      <c r="AB376" s="570"/>
      <c r="AC376" s="570"/>
    </row>
    <row r="377" spans="1:68" ht="14.25" hidden="1" customHeight="1" x14ac:dyDescent="0.25">
      <c r="A377" s="579" t="s">
        <v>73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hidden="1" customHeight="1" x14ac:dyDescent="0.25">
      <c r="A378" s="54" t="s">
        <v>589</v>
      </c>
      <c r="B378" s="54" t="s">
        <v>590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105</v>
      </c>
      <c r="L378" s="32"/>
      <c r="M378" s="33" t="s">
        <v>77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591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69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591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71</v>
      </c>
      <c r="Q380" s="582"/>
      <c r="R380" s="582"/>
      <c r="S380" s="582"/>
      <c r="T380" s="582"/>
      <c r="U380" s="582"/>
      <c r="V380" s="583"/>
      <c r="W380" s="37" t="s">
        <v>72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hidden="1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71</v>
      </c>
      <c r="Q381" s="582"/>
      <c r="R381" s="582"/>
      <c r="S381" s="582"/>
      <c r="T381" s="582"/>
      <c r="U381" s="582"/>
      <c r="V381" s="583"/>
      <c r="W381" s="37" t="s">
        <v>69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hidden="1" customHeight="1" x14ac:dyDescent="0.25">
      <c r="A382" s="579" t="s">
        <v>169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105</v>
      </c>
      <c r="L383" s="32"/>
      <c r="M383" s="33" t="s">
        <v>77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596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71</v>
      </c>
      <c r="Q384" s="582"/>
      <c r="R384" s="582"/>
      <c r="S384" s="582"/>
      <c r="T384" s="582"/>
      <c r="U384" s="582"/>
      <c r="V384" s="583"/>
      <c r="W384" s="37" t="s">
        <v>72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71</v>
      </c>
      <c r="Q385" s="582"/>
      <c r="R385" s="582"/>
      <c r="S385" s="582"/>
      <c r="T385" s="582"/>
      <c r="U385" s="582"/>
      <c r="V385" s="583"/>
      <c r="W385" s="37" t="s">
        <v>69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597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598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63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599</v>
      </c>
      <c r="B389" s="54" t="s">
        <v>600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69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601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69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604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69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604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69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608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601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601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615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618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619</v>
      </c>
      <c r="B397" s="54" t="s">
        <v>620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621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622</v>
      </c>
      <c r="B398" s="54" t="s">
        <v>623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618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71</v>
      </c>
      <c r="Q399" s="582"/>
      <c r="R399" s="582"/>
      <c r="S399" s="582"/>
      <c r="T399" s="582"/>
      <c r="U399" s="582"/>
      <c r="V399" s="583"/>
      <c r="W399" s="37" t="s">
        <v>72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71</v>
      </c>
      <c r="Q400" s="582"/>
      <c r="R400" s="582"/>
      <c r="S400" s="582"/>
      <c r="T400" s="582"/>
      <c r="U400" s="582"/>
      <c r="V400" s="583"/>
      <c r="W400" s="37" t="s">
        <v>69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73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624</v>
      </c>
      <c r="B402" s="54" t="s">
        <v>625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110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626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627</v>
      </c>
      <c r="B403" s="54" t="s">
        <v>628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69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629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71</v>
      </c>
      <c r="Q404" s="582"/>
      <c r="R404" s="582"/>
      <c r="S404" s="582"/>
      <c r="T404" s="582"/>
      <c r="U404" s="582"/>
      <c r="V404" s="583"/>
      <c r="W404" s="37" t="s">
        <v>72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71</v>
      </c>
      <c r="Q405" s="582"/>
      <c r="R405" s="582"/>
      <c r="S405" s="582"/>
      <c r="T405" s="582"/>
      <c r="U405" s="582"/>
      <c r="V405" s="583"/>
      <c r="W405" s="37" t="s">
        <v>69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630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134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631</v>
      </c>
      <c r="B408" s="54" t="s">
        <v>632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76</v>
      </c>
      <c r="L408" s="32"/>
      <c r="M408" s="33" t="s">
        <v>67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69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633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69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636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71</v>
      </c>
      <c r="Q410" s="582"/>
      <c r="R410" s="582"/>
      <c r="S410" s="582"/>
      <c r="T410" s="582"/>
      <c r="U410" s="582"/>
      <c r="V410" s="583"/>
      <c r="W410" s="37" t="s">
        <v>72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71</v>
      </c>
      <c r="Q411" s="582"/>
      <c r="R411" s="582"/>
      <c r="S411" s="582"/>
      <c r="T411" s="582"/>
      <c r="U411" s="582"/>
      <c r="V411" s="583"/>
      <c r="W411" s="37" t="s">
        <v>69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63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637</v>
      </c>
      <c r="B413" s="54" t="s">
        <v>638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69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639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640</v>
      </c>
      <c r="B414" s="54" t="s">
        <v>641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69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642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69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645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71</v>
      </c>
      <c r="Q417" s="582"/>
      <c r="R417" s="582"/>
      <c r="S417" s="582"/>
      <c r="T417" s="582"/>
      <c r="U417" s="582"/>
      <c r="V417" s="583"/>
      <c r="W417" s="37" t="s">
        <v>72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71</v>
      </c>
      <c r="Q418" s="582"/>
      <c r="R418" s="582"/>
      <c r="S418" s="582"/>
      <c r="T418" s="582"/>
      <c r="U418" s="582"/>
      <c r="V418" s="583"/>
      <c r="W418" s="37" t="s">
        <v>69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648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63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649</v>
      </c>
      <c r="B421" s="54" t="s">
        <v>650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69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651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71</v>
      </c>
      <c r="Q422" s="582"/>
      <c r="R422" s="582"/>
      <c r="S422" s="582"/>
      <c r="T422" s="582"/>
      <c r="U422" s="582"/>
      <c r="V422" s="583"/>
      <c r="W422" s="37" t="s">
        <v>72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71</v>
      </c>
      <c r="Q423" s="582"/>
      <c r="R423" s="582"/>
      <c r="S423" s="582"/>
      <c r="T423" s="582"/>
      <c r="U423" s="582"/>
      <c r="V423" s="583"/>
      <c r="W423" s="37" t="s">
        <v>69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652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63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653</v>
      </c>
      <c r="B426" s="54" t="s">
        <v>654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69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655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71</v>
      </c>
      <c r="Q427" s="582"/>
      <c r="R427" s="582"/>
      <c r="S427" s="582"/>
      <c r="T427" s="582"/>
      <c r="U427" s="582"/>
      <c r="V427" s="583"/>
      <c r="W427" s="37" t="s">
        <v>72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71</v>
      </c>
      <c r="Q428" s="582"/>
      <c r="R428" s="582"/>
      <c r="S428" s="582"/>
      <c r="T428" s="582"/>
      <c r="U428" s="582"/>
      <c r="V428" s="583"/>
      <c r="W428" s="37" t="s">
        <v>69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656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656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102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657</v>
      </c>
      <c r="B432" s="54" t="s">
        <v>658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69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659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660</v>
      </c>
      <c r="B433" s="54" t="s">
        <v>661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69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662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663</v>
      </c>
      <c r="B434" s="54" t="s">
        <v>664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69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665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666</v>
      </c>
      <c r="B435" s="54" t="s">
        <v>667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9" t="s">
        <v>668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669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670</v>
      </c>
      <c r="B436" s="54" t="s">
        <v>671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672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650</v>
      </c>
      <c r="Y437" s="568">
        <f t="shared" si="69"/>
        <v>654.72</v>
      </c>
      <c r="Z437" s="36">
        <f t="shared" si="70"/>
        <v>1.4830399999999999</v>
      </c>
      <c r="AA437" s="56"/>
      <c r="AB437" s="57"/>
      <c r="AC437" s="483" t="s">
        <v>675</v>
      </c>
      <c r="AG437" s="64"/>
      <c r="AJ437" s="68"/>
      <c r="AK437" s="68">
        <v>0</v>
      </c>
      <c r="BB437" s="484" t="s">
        <v>1</v>
      </c>
      <c r="BM437" s="64">
        <f t="shared" si="71"/>
        <v>694.31818181818176</v>
      </c>
      <c r="BN437" s="64">
        <f t="shared" si="72"/>
        <v>699.36</v>
      </c>
      <c r="BO437" s="64">
        <f t="shared" si="73"/>
        <v>1.1837121212121211</v>
      </c>
      <c r="BP437" s="64">
        <f t="shared" si="74"/>
        <v>1.1923076923076923</v>
      </c>
    </row>
    <row r="438" spans="1:68" ht="16.5" hidden="1" customHeight="1" x14ac:dyDescent="0.25">
      <c r="A438" s="54" t="s">
        <v>676</v>
      </c>
      <c r="B438" s="54" t="s">
        <v>677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678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679</v>
      </c>
      <c r="B439" s="54" t="s">
        <v>680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659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681</v>
      </c>
      <c r="B440" s="54" t="s">
        <v>682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659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681</v>
      </c>
      <c r="B441" s="54" t="s">
        <v>683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659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684</v>
      </c>
      <c r="B442" s="54" t="s">
        <v>685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17" t="s">
        <v>686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669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662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689</v>
      </c>
      <c r="B444" s="54" t="s">
        <v>690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675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691</v>
      </c>
      <c r="B445" s="54" t="s">
        <v>692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675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691</v>
      </c>
      <c r="B446" s="54" t="s">
        <v>693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675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71</v>
      </c>
      <c r="Q447" s="582"/>
      <c r="R447" s="582"/>
      <c r="S447" s="582"/>
      <c r="T447" s="582"/>
      <c r="U447" s="582"/>
      <c r="V447" s="583"/>
      <c r="W447" s="37" t="s">
        <v>72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123.10606060606059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124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1.4830399999999999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71</v>
      </c>
      <c r="Q448" s="582"/>
      <c r="R448" s="582"/>
      <c r="S448" s="582"/>
      <c r="T448" s="582"/>
      <c r="U448" s="582"/>
      <c r="V448" s="583"/>
      <c r="W448" s="37" t="s">
        <v>69</v>
      </c>
      <c r="X448" s="569">
        <f>IFERROR(SUM(X432:X446),"0")</f>
        <v>650</v>
      </c>
      <c r="Y448" s="569">
        <f>IFERROR(SUM(Y432:Y446),"0")</f>
        <v>654.72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134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694</v>
      </c>
      <c r="B450" s="54" t="s">
        <v>695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69</v>
      </c>
      <c r="X450" s="567">
        <v>550</v>
      </c>
      <c r="Y450" s="568">
        <f>IFERROR(IF(X450="",0,CEILING((X450/$H450),1)*$H450),"")</f>
        <v>554.4</v>
      </c>
      <c r="Z450" s="36">
        <f>IFERROR(IF(Y450=0,"",ROUNDUP(Y450/H450,0)*0.01196),"")</f>
        <v>1.2558</v>
      </c>
      <c r="AA450" s="56"/>
      <c r="AB450" s="57"/>
      <c r="AC450" s="503" t="s">
        <v>696</v>
      </c>
      <c r="AG450" s="64"/>
      <c r="AJ450" s="68"/>
      <c r="AK450" s="68">
        <v>0</v>
      </c>
      <c r="BB450" s="504" t="s">
        <v>1</v>
      </c>
      <c r="BM450" s="64">
        <f>IFERROR(X450*I450/H450,"0")</f>
        <v>587.5</v>
      </c>
      <c r="BN450" s="64">
        <f>IFERROR(Y450*I450/H450,"0")</f>
        <v>592.19999999999993</v>
      </c>
      <c r="BO450" s="64">
        <f>IFERROR(1/J450*(X450/H450),"0")</f>
        <v>1.0016025641025641</v>
      </c>
      <c r="BP450" s="64">
        <f>IFERROR(1/J450*(Y450/H450),"0")</f>
        <v>1.0096153846153846</v>
      </c>
    </row>
    <row r="451" spans="1:68" ht="16.5" hidden="1" customHeight="1" x14ac:dyDescent="0.25">
      <c r="A451" s="54" t="s">
        <v>697</v>
      </c>
      <c r="B451" s="54" t="s">
        <v>698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69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696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699</v>
      </c>
      <c r="B452" s="54" t="s">
        <v>700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69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696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71</v>
      </c>
      <c r="Q453" s="582"/>
      <c r="R453" s="582"/>
      <c r="S453" s="582"/>
      <c r="T453" s="582"/>
      <c r="U453" s="582"/>
      <c r="V453" s="583"/>
      <c r="W453" s="37" t="s">
        <v>72</v>
      </c>
      <c r="X453" s="569">
        <f>IFERROR(X450/H450,"0")+IFERROR(X451/H451,"0")+IFERROR(X452/H452,"0")</f>
        <v>104.16666666666666</v>
      </c>
      <c r="Y453" s="569">
        <f>IFERROR(Y450/H450,"0")+IFERROR(Y451/H451,"0")+IFERROR(Y452/H452,"0")</f>
        <v>104.99999999999999</v>
      </c>
      <c r="Z453" s="569">
        <f>IFERROR(IF(Z450="",0,Z450),"0")+IFERROR(IF(Z451="",0,Z451),"0")+IFERROR(IF(Z452="",0,Z452),"0")</f>
        <v>1.2558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71</v>
      </c>
      <c r="Q454" s="582"/>
      <c r="R454" s="582"/>
      <c r="S454" s="582"/>
      <c r="T454" s="582"/>
      <c r="U454" s="582"/>
      <c r="V454" s="583"/>
      <c r="W454" s="37" t="s">
        <v>69</v>
      </c>
      <c r="X454" s="569">
        <f>IFERROR(SUM(X450:X452),"0")</f>
        <v>550</v>
      </c>
      <c r="Y454" s="569">
        <f>IFERROR(SUM(Y450:Y452),"0")</f>
        <v>554.4</v>
      </c>
      <c r="Z454" s="37"/>
      <c r="AA454" s="570"/>
      <c r="AB454" s="570"/>
      <c r="AC454" s="570"/>
    </row>
    <row r="455" spans="1:68" ht="14.25" hidden="1" customHeight="1" x14ac:dyDescent="0.25">
      <c r="A455" s="579" t="s">
        <v>63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701</v>
      </c>
      <c r="B456" s="54" t="s">
        <v>702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69</v>
      </c>
      <c r="X456" s="567">
        <v>150</v>
      </c>
      <c r="Y456" s="568">
        <f t="shared" ref="Y456:Y462" si="75">IFERROR(IF(X456="",0,CEILING((X456/$H456),1)*$H456),"")</f>
        <v>153.12</v>
      </c>
      <c r="Z456" s="36">
        <f>IFERROR(IF(Y456=0,"",ROUNDUP(Y456/H456,0)*0.01196),"")</f>
        <v>0.34683999999999998</v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160.22727272727272</v>
      </c>
      <c r="BN456" s="64">
        <f t="shared" ref="BN456:BN462" si="77">IFERROR(Y456*I456/H456,"0")</f>
        <v>163.56</v>
      </c>
      <c r="BO456" s="64">
        <f t="shared" ref="BO456:BO462" si="78">IFERROR(1/J456*(X456/H456),"0")</f>
        <v>0.27316433566433568</v>
      </c>
      <c r="BP456" s="64">
        <f t="shared" ref="BP456:BP462" si="79">IFERROR(1/J456*(Y456/H456),"0")</f>
        <v>0.27884615384615385</v>
      </c>
    </row>
    <row r="457" spans="1:68" ht="27" customHeight="1" x14ac:dyDescent="0.25">
      <c r="A457" s="54" t="s">
        <v>704</v>
      </c>
      <c r="B457" s="54" t="s">
        <v>705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69</v>
      </c>
      <c r="X457" s="567">
        <v>200</v>
      </c>
      <c r="Y457" s="568">
        <f t="shared" si="75"/>
        <v>200.64000000000001</v>
      </c>
      <c r="Z457" s="36">
        <f>IFERROR(IF(Y457=0,"",ROUNDUP(Y457/H457,0)*0.01196),"")</f>
        <v>0.45448</v>
      </c>
      <c r="AA457" s="56"/>
      <c r="AB457" s="57"/>
      <c r="AC457" s="511" t="s">
        <v>706</v>
      </c>
      <c r="AG457" s="64"/>
      <c r="AJ457" s="68"/>
      <c r="AK457" s="68">
        <v>0</v>
      </c>
      <c r="BB457" s="512" t="s">
        <v>1</v>
      </c>
      <c r="BM457" s="64">
        <f t="shared" si="76"/>
        <v>213.63636363636363</v>
      </c>
      <c r="BN457" s="64">
        <f t="shared" si="77"/>
        <v>214.32</v>
      </c>
      <c r="BO457" s="64">
        <f t="shared" si="78"/>
        <v>0.36421911421911418</v>
      </c>
      <c r="BP457" s="64">
        <f t="shared" si="79"/>
        <v>0.36538461538461542</v>
      </c>
    </row>
    <row r="458" spans="1:68" ht="27" customHeight="1" x14ac:dyDescent="0.25">
      <c r="A458" s="54" t="s">
        <v>707</v>
      </c>
      <c r="B458" s="54" t="s">
        <v>708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69</v>
      </c>
      <c r="X458" s="567">
        <v>270</v>
      </c>
      <c r="Y458" s="568">
        <f t="shared" si="75"/>
        <v>274.56</v>
      </c>
      <c r="Z458" s="36">
        <f>IFERROR(IF(Y458=0,"",ROUNDUP(Y458/H458,0)*0.01196),"")</f>
        <v>0.62192000000000003</v>
      </c>
      <c r="AA458" s="56"/>
      <c r="AB458" s="57"/>
      <c r="AC458" s="513" t="s">
        <v>709</v>
      </c>
      <c r="AG458" s="64"/>
      <c r="AJ458" s="68"/>
      <c r="AK458" s="68">
        <v>0</v>
      </c>
      <c r="BB458" s="514" t="s">
        <v>1</v>
      </c>
      <c r="BM458" s="64">
        <f t="shared" si="76"/>
        <v>288.40909090909088</v>
      </c>
      <c r="BN458" s="64">
        <f t="shared" si="77"/>
        <v>293.27999999999997</v>
      </c>
      <c r="BO458" s="64">
        <f t="shared" si="78"/>
        <v>0.49169580419580416</v>
      </c>
      <c r="BP458" s="64">
        <f t="shared" si="79"/>
        <v>0.5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703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710</v>
      </c>
      <c r="B460" s="54" t="s">
        <v>712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703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713</v>
      </c>
      <c r="B461" s="54" t="s">
        <v>714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706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715</v>
      </c>
      <c r="B462" s="54" t="s">
        <v>716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709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71</v>
      </c>
      <c r="Q463" s="582"/>
      <c r="R463" s="582"/>
      <c r="S463" s="582"/>
      <c r="T463" s="582"/>
      <c r="U463" s="582"/>
      <c r="V463" s="583"/>
      <c r="W463" s="37" t="s">
        <v>72</v>
      </c>
      <c r="X463" s="569">
        <f>IFERROR(X456/H456,"0")+IFERROR(X457/H457,"0")+IFERROR(X458/H458,"0")+IFERROR(X459/H459,"0")+IFERROR(X460/H460,"0")+IFERROR(X461/H461,"0")+IFERROR(X462/H462,"0")</f>
        <v>117.42424242424241</v>
      </c>
      <c r="Y463" s="569">
        <f>IFERROR(Y456/H456,"0")+IFERROR(Y457/H457,"0")+IFERROR(Y458/H458,"0")+IFERROR(Y459/H459,"0")+IFERROR(Y460/H460,"0")+IFERROR(Y461/H461,"0")+IFERROR(Y462/H462,"0")</f>
        <v>119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1.4232400000000001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71</v>
      </c>
      <c r="Q464" s="582"/>
      <c r="R464" s="582"/>
      <c r="S464" s="582"/>
      <c r="T464" s="582"/>
      <c r="U464" s="582"/>
      <c r="V464" s="583"/>
      <c r="W464" s="37" t="s">
        <v>69</v>
      </c>
      <c r="X464" s="569">
        <f>IFERROR(SUM(X456:X462),"0")</f>
        <v>620</v>
      </c>
      <c r="Y464" s="569">
        <f>IFERROR(SUM(Y456:Y462),"0")</f>
        <v>628.31999999999994</v>
      </c>
      <c r="Z464" s="37"/>
      <c r="AA464" s="570"/>
      <c r="AB464" s="570"/>
      <c r="AC464" s="570"/>
    </row>
    <row r="465" spans="1:68" ht="14.25" hidden="1" customHeight="1" x14ac:dyDescent="0.25">
      <c r="A465" s="579" t="s">
        <v>73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717</v>
      </c>
      <c r="B466" s="54" t="s">
        <v>718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69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720</v>
      </c>
      <c r="B467" s="54" t="s">
        <v>721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69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722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69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725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71</v>
      </c>
      <c r="Q469" s="582"/>
      <c r="R469" s="582"/>
      <c r="S469" s="582"/>
      <c r="T469" s="582"/>
      <c r="U469" s="582"/>
      <c r="V469" s="583"/>
      <c r="W469" s="37" t="s">
        <v>72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71</v>
      </c>
      <c r="Q470" s="582"/>
      <c r="R470" s="582"/>
      <c r="S470" s="582"/>
      <c r="T470" s="582"/>
      <c r="U470" s="582"/>
      <c r="V470" s="583"/>
      <c r="W470" s="37" t="s">
        <v>69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726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726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102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727</v>
      </c>
      <c r="B474" s="54" t="s">
        <v>728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20" t="s">
        <v>729</v>
      </c>
      <c r="Q474" s="574"/>
      <c r="R474" s="574"/>
      <c r="S474" s="574"/>
      <c r="T474" s="575"/>
      <c r="U474" s="34"/>
      <c r="V474" s="34"/>
      <c r="W474" s="35" t="s">
        <v>69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730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731</v>
      </c>
      <c r="B475" s="54" t="s">
        <v>732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36" t="s">
        <v>733</v>
      </c>
      <c r="Q475" s="574"/>
      <c r="R475" s="574"/>
      <c r="S475" s="574"/>
      <c r="T475" s="575"/>
      <c r="U475" s="34"/>
      <c r="V475" s="34"/>
      <c r="W475" s="35" t="s">
        <v>69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734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61" t="s">
        <v>737</v>
      </c>
      <c r="Q476" s="574"/>
      <c r="R476" s="574"/>
      <c r="S476" s="574"/>
      <c r="T476" s="575"/>
      <c r="U476" s="34"/>
      <c r="V476" s="34"/>
      <c r="W476" s="35" t="s">
        <v>69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738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64" t="s">
        <v>741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730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71</v>
      </c>
      <c r="Q478" s="582"/>
      <c r="R478" s="582"/>
      <c r="S478" s="582"/>
      <c r="T478" s="582"/>
      <c r="U478" s="582"/>
      <c r="V478" s="583"/>
      <c r="W478" s="37" t="s">
        <v>72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71</v>
      </c>
      <c r="Q479" s="582"/>
      <c r="R479" s="582"/>
      <c r="S479" s="582"/>
      <c r="T479" s="582"/>
      <c r="U479" s="582"/>
      <c r="V479" s="583"/>
      <c r="W479" s="37" t="s">
        <v>69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134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742</v>
      </c>
      <c r="B481" s="54" t="s">
        <v>743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105</v>
      </c>
      <c r="L481" s="32"/>
      <c r="M481" s="33" t="s">
        <v>77</v>
      </c>
      <c r="N481" s="33"/>
      <c r="O481" s="32">
        <v>50</v>
      </c>
      <c r="P481" s="707" t="s">
        <v>744</v>
      </c>
      <c r="Q481" s="574"/>
      <c r="R481" s="574"/>
      <c r="S481" s="574"/>
      <c r="T481" s="575"/>
      <c r="U481" s="34"/>
      <c r="V481" s="34"/>
      <c r="W481" s="35" t="s">
        <v>69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745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742</v>
      </c>
      <c r="B482" s="54" t="s">
        <v>746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19" t="s">
        <v>747</v>
      </c>
      <c r="Q482" s="574"/>
      <c r="R482" s="574"/>
      <c r="S482" s="574"/>
      <c r="T482" s="575"/>
      <c r="U482" s="34"/>
      <c r="V482" s="34"/>
      <c r="W482" s="35" t="s">
        <v>69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748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788" t="s">
        <v>751</v>
      </c>
      <c r="Q483" s="574"/>
      <c r="R483" s="574"/>
      <c r="S483" s="574"/>
      <c r="T483" s="575"/>
      <c r="U483" s="34"/>
      <c r="V483" s="34"/>
      <c r="W483" s="35" t="s">
        <v>69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745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752</v>
      </c>
      <c r="B484" s="54" t="s">
        <v>753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95" t="s">
        <v>754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755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71</v>
      </c>
      <c r="Q485" s="582"/>
      <c r="R485" s="582"/>
      <c r="S485" s="582"/>
      <c r="T485" s="582"/>
      <c r="U485" s="582"/>
      <c r="V485" s="583"/>
      <c r="W485" s="37" t="s">
        <v>72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71</v>
      </c>
      <c r="Q486" s="582"/>
      <c r="R486" s="582"/>
      <c r="S486" s="582"/>
      <c r="T486" s="582"/>
      <c r="U486" s="582"/>
      <c r="V486" s="583"/>
      <c r="W486" s="37" t="s">
        <v>69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63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756</v>
      </c>
      <c r="B488" s="54" t="s">
        <v>757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786" t="s">
        <v>758</v>
      </c>
      <c r="Q488" s="574"/>
      <c r="R488" s="574"/>
      <c r="S488" s="574"/>
      <c r="T488" s="575"/>
      <c r="U488" s="34"/>
      <c r="V488" s="34"/>
      <c r="W488" s="35" t="s">
        <v>69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759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760</v>
      </c>
      <c r="B489" s="54" t="s">
        <v>761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57" t="s">
        <v>762</v>
      </c>
      <c r="Q489" s="574"/>
      <c r="R489" s="574"/>
      <c r="S489" s="574"/>
      <c r="T489" s="575"/>
      <c r="U489" s="34"/>
      <c r="V489" s="34"/>
      <c r="W489" s="35" t="s">
        <v>69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763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71</v>
      </c>
      <c r="Q490" s="582"/>
      <c r="R490" s="582"/>
      <c r="S490" s="582"/>
      <c r="T490" s="582"/>
      <c r="U490" s="582"/>
      <c r="V490" s="583"/>
      <c r="W490" s="37" t="s">
        <v>72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71</v>
      </c>
      <c r="Q491" s="582"/>
      <c r="R491" s="582"/>
      <c r="S491" s="582"/>
      <c r="T491" s="582"/>
      <c r="U491" s="582"/>
      <c r="V491" s="583"/>
      <c r="W491" s="37" t="s">
        <v>69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hidden="1" customHeight="1" x14ac:dyDescent="0.25">
      <c r="A492" s="579" t="s">
        <v>73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764</v>
      </c>
      <c r="B493" s="54" t="s">
        <v>765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18" t="s">
        <v>766</v>
      </c>
      <c r="Q493" s="574"/>
      <c r="R493" s="574"/>
      <c r="S493" s="574"/>
      <c r="T493" s="575"/>
      <c r="U493" s="34"/>
      <c r="V493" s="34"/>
      <c r="W493" s="35" t="s">
        <v>69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767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768</v>
      </c>
      <c r="B494" s="54" t="s">
        <v>769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706" t="s">
        <v>770</v>
      </c>
      <c r="Q494" s="574"/>
      <c r="R494" s="574"/>
      <c r="S494" s="574"/>
      <c r="T494" s="575"/>
      <c r="U494" s="34"/>
      <c r="V494" s="34"/>
      <c r="W494" s="35" t="s">
        <v>69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71</v>
      </c>
      <c r="Q495" s="582"/>
      <c r="R495" s="582"/>
      <c r="S495" s="582"/>
      <c r="T495" s="582"/>
      <c r="U495" s="582"/>
      <c r="V495" s="583"/>
      <c r="W495" s="37" t="s">
        <v>72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71</v>
      </c>
      <c r="Q496" s="582"/>
      <c r="R496" s="582"/>
      <c r="S496" s="582"/>
      <c r="T496" s="582"/>
      <c r="U496" s="582"/>
      <c r="V496" s="583"/>
      <c r="W496" s="37" t="s">
        <v>69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169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771</v>
      </c>
      <c r="B498" s="54" t="s">
        <v>772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05" t="s">
        <v>773</v>
      </c>
      <c r="Q498" s="574"/>
      <c r="R498" s="574"/>
      <c r="S498" s="574"/>
      <c r="T498" s="575"/>
      <c r="U498" s="34"/>
      <c r="V498" s="34"/>
      <c r="W498" s="35" t="s">
        <v>69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774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775</v>
      </c>
      <c r="B499" s="54" t="s">
        <v>776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105</v>
      </c>
      <c r="L499" s="32"/>
      <c r="M499" s="33" t="s">
        <v>92</v>
      </c>
      <c r="N499" s="33"/>
      <c r="O499" s="32">
        <v>40</v>
      </c>
      <c r="P499" s="888" t="s">
        <v>777</v>
      </c>
      <c r="Q499" s="574"/>
      <c r="R499" s="574"/>
      <c r="S499" s="574"/>
      <c r="T499" s="575"/>
      <c r="U499" s="34"/>
      <c r="V499" s="34"/>
      <c r="W499" s="35" t="s">
        <v>69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778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71</v>
      </c>
      <c r="Q500" s="582"/>
      <c r="R500" s="582"/>
      <c r="S500" s="582"/>
      <c r="T500" s="582"/>
      <c r="U500" s="582"/>
      <c r="V500" s="583"/>
      <c r="W500" s="37" t="s">
        <v>72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71</v>
      </c>
      <c r="Q501" s="582"/>
      <c r="R501" s="582"/>
      <c r="S501" s="582"/>
      <c r="T501" s="582"/>
      <c r="U501" s="582"/>
      <c r="V501" s="583"/>
      <c r="W501" s="37" t="s">
        <v>69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779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134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780</v>
      </c>
      <c r="B504" s="54" t="s">
        <v>781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89" t="s">
        <v>782</v>
      </c>
      <c r="Q504" s="574"/>
      <c r="R504" s="574"/>
      <c r="S504" s="574"/>
      <c r="T504" s="575"/>
      <c r="U504" s="34"/>
      <c r="V504" s="34"/>
      <c r="W504" s="35" t="s">
        <v>69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783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71</v>
      </c>
      <c r="Q505" s="582"/>
      <c r="R505" s="582"/>
      <c r="S505" s="582"/>
      <c r="T505" s="582"/>
      <c r="U505" s="582"/>
      <c r="V505" s="583"/>
      <c r="W505" s="37" t="s">
        <v>72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71</v>
      </c>
      <c r="Q506" s="582"/>
      <c r="R506" s="582"/>
      <c r="S506" s="582"/>
      <c r="T506" s="582"/>
      <c r="U506" s="582"/>
      <c r="V506" s="583"/>
      <c r="W506" s="37" t="s">
        <v>69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784</v>
      </c>
      <c r="Q507" s="596"/>
      <c r="R507" s="596"/>
      <c r="S507" s="596"/>
      <c r="T507" s="596"/>
      <c r="U507" s="596"/>
      <c r="V507" s="597"/>
      <c r="W507" s="37" t="s">
        <v>69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8077.5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8145.18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785</v>
      </c>
      <c r="Q508" s="596"/>
      <c r="R508" s="596"/>
      <c r="S508" s="596"/>
      <c r="T508" s="596"/>
      <c r="U508" s="596"/>
      <c r="V508" s="597"/>
      <c r="W508" s="37" t="s">
        <v>69</v>
      </c>
      <c r="X508" s="569">
        <f>IFERROR(SUM(BM22:BM504),"0")</f>
        <v>8426.4211058728179</v>
      </c>
      <c r="Y508" s="569">
        <f>IFERROR(SUM(BN22:BN504),"0")</f>
        <v>8497.2839999999997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786</v>
      </c>
      <c r="Q509" s="596"/>
      <c r="R509" s="596"/>
      <c r="S509" s="596"/>
      <c r="T509" s="596"/>
      <c r="U509" s="596"/>
      <c r="V509" s="597"/>
      <c r="W509" s="37" t="s">
        <v>787</v>
      </c>
      <c r="X509" s="38">
        <f>ROUNDUP(SUM(BO22:BO504),0)</f>
        <v>13</v>
      </c>
      <c r="Y509" s="38">
        <f>ROUNDUP(SUM(BP22:BP504),0)</f>
        <v>13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788</v>
      </c>
      <c r="Q510" s="596"/>
      <c r="R510" s="596"/>
      <c r="S510" s="596"/>
      <c r="T510" s="596"/>
      <c r="U510" s="596"/>
      <c r="V510" s="597"/>
      <c r="W510" s="37" t="s">
        <v>69</v>
      </c>
      <c r="X510" s="569">
        <f>GrossWeightTotal+PalletQtyTotal*25</f>
        <v>8751.4211058728179</v>
      </c>
      <c r="Y510" s="569">
        <f>GrossWeightTotalR+PalletQtyTotalR*25</f>
        <v>8822.2839999999997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789</v>
      </c>
      <c r="Q511" s="596"/>
      <c r="R511" s="596"/>
      <c r="S511" s="596"/>
      <c r="T511" s="596"/>
      <c r="U511" s="596"/>
      <c r="V511" s="597"/>
      <c r="W511" s="37" t="s">
        <v>787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832.20005007676241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840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790</v>
      </c>
      <c r="Q512" s="596"/>
      <c r="R512" s="596"/>
      <c r="S512" s="596"/>
      <c r="T512" s="596"/>
      <c r="U512" s="596"/>
      <c r="V512" s="597"/>
      <c r="W512" s="39" t="s">
        <v>791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13.99991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792</v>
      </c>
      <c r="B514" s="564" t="s">
        <v>62</v>
      </c>
      <c r="C514" s="591" t="s">
        <v>100</v>
      </c>
      <c r="D514" s="658"/>
      <c r="E514" s="658"/>
      <c r="F514" s="658"/>
      <c r="G514" s="658"/>
      <c r="H514" s="659"/>
      <c r="I514" s="591" t="s">
        <v>253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540</v>
      </c>
      <c r="U514" s="659"/>
      <c r="V514" s="591" t="s">
        <v>597</v>
      </c>
      <c r="W514" s="658"/>
      <c r="X514" s="658"/>
      <c r="Y514" s="659"/>
      <c r="Z514" s="564" t="s">
        <v>656</v>
      </c>
      <c r="AA514" s="591" t="s">
        <v>726</v>
      </c>
      <c r="AB514" s="659"/>
      <c r="AC514" s="52"/>
      <c r="AF514" s="565"/>
    </row>
    <row r="515" spans="1:32" ht="14.25" customHeight="1" thickTop="1" x14ac:dyDescent="0.2">
      <c r="A515" s="782" t="s">
        <v>793</v>
      </c>
      <c r="B515" s="591" t="s">
        <v>62</v>
      </c>
      <c r="C515" s="591" t="s">
        <v>101</v>
      </c>
      <c r="D515" s="591" t="s">
        <v>116</v>
      </c>
      <c r="E515" s="591" t="s">
        <v>176</v>
      </c>
      <c r="F515" s="591" t="s">
        <v>199</v>
      </c>
      <c r="G515" s="591" t="s">
        <v>232</v>
      </c>
      <c r="H515" s="591" t="s">
        <v>100</v>
      </c>
      <c r="I515" s="591" t="s">
        <v>254</v>
      </c>
      <c r="J515" s="591" t="s">
        <v>294</v>
      </c>
      <c r="K515" s="591" t="s">
        <v>355</v>
      </c>
      <c r="L515" s="591" t="s">
        <v>397</v>
      </c>
      <c r="M515" s="591" t="s">
        <v>413</v>
      </c>
      <c r="N515" s="565"/>
      <c r="O515" s="591" t="s">
        <v>426</v>
      </c>
      <c r="P515" s="591" t="s">
        <v>436</v>
      </c>
      <c r="Q515" s="591" t="s">
        <v>443</v>
      </c>
      <c r="R515" s="591" t="s">
        <v>448</v>
      </c>
      <c r="S515" s="591" t="s">
        <v>530</v>
      </c>
      <c r="T515" s="591" t="s">
        <v>541</v>
      </c>
      <c r="U515" s="591" t="s">
        <v>575</v>
      </c>
      <c r="V515" s="591" t="s">
        <v>598</v>
      </c>
      <c r="W515" s="591" t="s">
        <v>630</v>
      </c>
      <c r="X515" s="591" t="s">
        <v>648</v>
      </c>
      <c r="Y515" s="591" t="s">
        <v>652</v>
      </c>
      <c r="Z515" s="591" t="s">
        <v>656</v>
      </c>
      <c r="AA515" s="591" t="s">
        <v>726</v>
      </c>
      <c r="AB515" s="591" t="s">
        <v>779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794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603.9</v>
      </c>
      <c r="E517" s="46">
        <f>IFERROR(Y89*1,"0")+IFERROR(Y90*1,"0")+IFERROR(Y91*1,"0")+IFERROR(Y95*1,"0")+IFERROR(Y96*1,"0")+IFERROR(Y97*1,"0")+IFERROR(Y98*1,"0")+IFERROR(Y99*1,"0")+IFERROR(Y100*1,"0")</f>
        <v>0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151.20000000000002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5430</v>
      </c>
      <c r="U517" s="46">
        <f>IFERROR(Y367*1,"0")+IFERROR(Y368*1,"0")+IFERROR(Y369*1,"0")+IFERROR(Y370*1,"0")+IFERROR(Y374*1,"0")+IFERROR(Y378*1,"0")+IFERROR(Y379*1,"0")+IFERROR(Y383*1,"0")</f>
        <v>122.64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1837.4399999999998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65"/>
    </row>
  </sheetData>
  <sheetProtection algorithmName="SHA-512" hashValue="3tVCHkC+rUm8JgG0fw/OMIR3qw00hYY6BSR2gQ3Dbc9wQqUSDS01xaeXSQsYTOZZh+X6cTdZXpzn19j2hhEPZQ==" saltValue="73g14kRDKHQVuh8b+04iGA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4,17"/>
        <filter val="11,11"/>
        <filter val="117,42"/>
        <filter val="120,00"/>
        <filter val="123,11"/>
        <filter val="13"/>
        <filter val="133,33"/>
        <filter val="150,00"/>
        <filter val="17,86"/>
        <filter val="2 000,00"/>
        <filter val="200,00"/>
        <filter val="27,40"/>
        <filter val="270,00"/>
        <filter val="3 000,00"/>
        <filter val="350,00"/>
        <filter val="400,00"/>
        <filter val="417,50"/>
        <filter val="44,44"/>
        <filter val="47,41"/>
        <filter val="5,95"/>
        <filter val="50,00"/>
        <filter val="500,00"/>
        <filter val="550,00"/>
        <filter val="620,00"/>
        <filter val="650,00"/>
        <filter val="67,50"/>
        <filter val="8 077,50"/>
        <filter val="8 426,42"/>
        <filter val="8 751,42"/>
        <filter val="832,2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795</v>
      </c>
      <c r="H1" s="52"/>
    </row>
    <row r="3" spans="2:8" x14ac:dyDescent="0.2">
      <c r="B3" s="47" t="s">
        <v>796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797</v>
      </c>
      <c r="C6" s="47" t="s">
        <v>798</v>
      </c>
      <c r="D6" s="47" t="s">
        <v>799</v>
      </c>
      <c r="E6" s="47"/>
    </row>
    <row r="7" spans="2:8" x14ac:dyDescent="0.2">
      <c r="B7" s="47" t="s">
        <v>800</v>
      </c>
      <c r="C7" s="47" t="s">
        <v>801</v>
      </c>
      <c r="D7" s="47" t="s">
        <v>802</v>
      </c>
      <c r="E7" s="47"/>
    </row>
    <row r="8" spans="2:8" x14ac:dyDescent="0.2">
      <c r="B8" s="47" t="s">
        <v>803</v>
      </c>
      <c r="C8" s="47" t="s">
        <v>804</v>
      </c>
      <c r="D8" s="47" t="s">
        <v>805</v>
      </c>
      <c r="E8" s="47"/>
    </row>
    <row r="9" spans="2:8" x14ac:dyDescent="0.2">
      <c r="B9" s="47" t="s">
        <v>14</v>
      </c>
      <c r="C9" s="47" t="s">
        <v>806</v>
      </c>
      <c r="D9" s="47" t="s">
        <v>807</v>
      </c>
      <c r="E9" s="47"/>
    </row>
    <row r="10" spans="2:8" x14ac:dyDescent="0.2">
      <c r="B10" s="47" t="s">
        <v>808</v>
      </c>
      <c r="C10" s="47" t="s">
        <v>809</v>
      </c>
      <c r="D10" s="47" t="s">
        <v>810</v>
      </c>
      <c r="E10" s="47"/>
    </row>
    <row r="11" spans="2:8" x14ac:dyDescent="0.2">
      <c r="B11" s="47" t="s">
        <v>811</v>
      </c>
      <c r="C11" s="47" t="s">
        <v>812</v>
      </c>
      <c r="D11" s="47" t="s">
        <v>813</v>
      </c>
      <c r="E11" s="47"/>
    </row>
    <row r="13" spans="2:8" x14ac:dyDescent="0.2">
      <c r="B13" s="47" t="s">
        <v>814</v>
      </c>
      <c r="C13" s="47" t="s">
        <v>798</v>
      </c>
      <c r="D13" s="47"/>
      <c r="E13" s="47"/>
    </row>
    <row r="15" spans="2:8" x14ac:dyDescent="0.2">
      <c r="B15" s="47" t="s">
        <v>815</v>
      </c>
      <c r="C15" s="47" t="s">
        <v>801</v>
      </c>
      <c r="D15" s="47"/>
      <c r="E15" s="47"/>
    </row>
    <row r="17" spans="2:5" x14ac:dyDescent="0.2">
      <c r="B17" s="47" t="s">
        <v>816</v>
      </c>
      <c r="C17" s="47" t="s">
        <v>804</v>
      </c>
      <c r="D17" s="47"/>
      <c r="E17" s="47"/>
    </row>
    <row r="19" spans="2:5" x14ac:dyDescent="0.2">
      <c r="B19" s="47" t="s">
        <v>817</v>
      </c>
      <c r="C19" s="47" t="s">
        <v>806</v>
      </c>
      <c r="D19" s="47"/>
      <c r="E19" s="47"/>
    </row>
    <row r="21" spans="2:5" x14ac:dyDescent="0.2">
      <c r="B21" s="47" t="s">
        <v>818</v>
      </c>
      <c r="C21" s="47" t="s">
        <v>809</v>
      </c>
      <c r="D21" s="47"/>
      <c r="E21" s="47"/>
    </row>
    <row r="23" spans="2:5" x14ac:dyDescent="0.2">
      <c r="B23" s="47" t="s">
        <v>819</v>
      </c>
      <c r="C23" s="47" t="s">
        <v>812</v>
      </c>
      <c r="D23" s="47"/>
      <c r="E23" s="47"/>
    </row>
    <row r="25" spans="2:5" x14ac:dyDescent="0.2">
      <c r="B25" s="47" t="s">
        <v>820</v>
      </c>
      <c r="C25" s="47"/>
      <c r="D25" s="47"/>
      <c r="E25" s="47"/>
    </row>
    <row r="26" spans="2:5" x14ac:dyDescent="0.2">
      <c r="B26" s="47" t="s">
        <v>821</v>
      </c>
      <c r="C26" s="47"/>
      <c r="D26" s="47"/>
      <c r="E26" s="47"/>
    </row>
    <row r="27" spans="2:5" x14ac:dyDescent="0.2">
      <c r="B27" s="47" t="s">
        <v>822</v>
      </c>
      <c r="C27" s="47"/>
      <c r="D27" s="47"/>
      <c r="E27" s="47"/>
    </row>
    <row r="28" spans="2:5" x14ac:dyDescent="0.2">
      <c r="B28" s="47" t="s">
        <v>823</v>
      </c>
      <c r="C28" s="47"/>
      <c r="D28" s="47"/>
      <c r="E28" s="47"/>
    </row>
    <row r="29" spans="2:5" x14ac:dyDescent="0.2">
      <c r="B29" s="47" t="s">
        <v>824</v>
      </c>
      <c r="C29" s="47"/>
      <c r="D29" s="47"/>
      <c r="E29" s="47"/>
    </row>
    <row r="30" spans="2:5" x14ac:dyDescent="0.2">
      <c r="B30" s="47" t="s">
        <v>825</v>
      </c>
      <c r="C30" s="47"/>
      <c r="D30" s="47"/>
      <c r="E30" s="47"/>
    </row>
    <row r="31" spans="2:5" x14ac:dyDescent="0.2">
      <c r="B31" s="47" t="s">
        <v>826</v>
      </c>
      <c r="C31" s="47"/>
      <c r="D31" s="47"/>
      <c r="E31" s="47"/>
    </row>
    <row r="32" spans="2:5" x14ac:dyDescent="0.2">
      <c r="B32" s="47" t="s">
        <v>827</v>
      </c>
      <c r="C32" s="47"/>
      <c r="D32" s="47"/>
      <c r="E32" s="47"/>
    </row>
    <row r="33" spans="2:5" x14ac:dyDescent="0.2">
      <c r="B33" s="47" t="s">
        <v>828</v>
      </c>
      <c r="C33" s="47"/>
      <c r="D33" s="47"/>
      <c r="E33" s="47"/>
    </row>
    <row r="34" spans="2:5" x14ac:dyDescent="0.2">
      <c r="B34" s="47" t="s">
        <v>829</v>
      </c>
      <c r="C34" s="47"/>
      <c r="D34" s="47"/>
      <c r="E34" s="47"/>
    </row>
    <row r="35" spans="2:5" x14ac:dyDescent="0.2">
      <c r="B35" s="47" t="s">
        <v>830</v>
      </c>
      <c r="C35" s="47"/>
      <c r="D35" s="47"/>
      <c r="E35" s="47"/>
    </row>
  </sheetData>
  <sheetProtection algorithmName="SHA-512" hashValue="OIp9hIQlwsDfm7Plh0pIt7Cqf4v7508Vw5mmjICcTkRXQX4iyjWb2eIqFSz0VTjSCUpDmviryux5JAjFoqozzQ==" saltValue="TT5cHmFPqO/pfeASdgP0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2025-07-11T15:15:14Z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