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B687A37-EA62-4F24-B33F-4E5320B628C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P499" i="1" s="1"/>
  <c r="BO498" i="1"/>
  <c r="BM498" i="1"/>
  <c r="Y498" i="1"/>
  <c r="Y501" i="1" s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P488" i="1"/>
  <c r="BO488" i="1"/>
  <c r="BM488" i="1"/>
  <c r="Y488" i="1"/>
  <c r="BN488" i="1" s="1"/>
  <c r="X486" i="1"/>
  <c r="X485" i="1"/>
  <c r="BO484" i="1"/>
  <c r="BM484" i="1"/>
  <c r="Y484" i="1"/>
  <c r="BP484" i="1" s="1"/>
  <c r="BO483" i="1"/>
  <c r="BM483" i="1"/>
  <c r="Y483" i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BN477" i="1" s="1"/>
  <c r="BO476" i="1"/>
  <c r="BM476" i="1"/>
  <c r="Y476" i="1"/>
  <c r="BP476" i="1" s="1"/>
  <c r="BO475" i="1"/>
  <c r="BN475" i="1"/>
  <c r="BM475" i="1"/>
  <c r="Y475" i="1"/>
  <c r="BP475" i="1" s="1"/>
  <c r="BO474" i="1"/>
  <c r="BM474" i="1"/>
  <c r="Y474" i="1"/>
  <c r="BP474" i="1" s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O462" i="1"/>
  <c r="BM462" i="1"/>
  <c r="Z462" i="1"/>
  <c r="Y462" i="1"/>
  <c r="BP462" i="1" s="1"/>
  <c r="P462" i="1"/>
  <c r="BO461" i="1"/>
  <c r="BM461" i="1"/>
  <c r="Y461" i="1"/>
  <c r="BN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N458" i="1"/>
  <c r="BM458" i="1"/>
  <c r="Y458" i="1"/>
  <c r="BP458" i="1" s="1"/>
  <c r="P458" i="1"/>
  <c r="BO457" i="1"/>
  <c r="BM457" i="1"/>
  <c r="Y457" i="1"/>
  <c r="BN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X448" i="1"/>
  <c r="X447" i="1"/>
  <c r="BO446" i="1"/>
  <c r="BM446" i="1"/>
  <c r="Y446" i="1"/>
  <c r="BP446" i="1" s="1"/>
  <c r="P446" i="1"/>
  <c r="BP445" i="1"/>
  <c r="BO445" i="1"/>
  <c r="BM445" i="1"/>
  <c r="Y445" i="1"/>
  <c r="BN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Z442" i="1"/>
  <c r="Y442" i="1"/>
  <c r="BN442" i="1" s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BN439" i="1" s="1"/>
  <c r="P439" i="1"/>
  <c r="BO438" i="1"/>
  <c r="BM438" i="1"/>
  <c r="Y438" i="1"/>
  <c r="BN438" i="1" s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M435" i="1"/>
  <c r="Y435" i="1"/>
  <c r="BN435" i="1" s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Z432" i="1" s="1"/>
  <c r="P432" i="1"/>
  <c r="X428" i="1"/>
  <c r="X427" i="1"/>
  <c r="BO426" i="1"/>
  <c r="BM426" i="1"/>
  <c r="Y426" i="1"/>
  <c r="Y427" i="1" s="1"/>
  <c r="P426" i="1"/>
  <c r="X423" i="1"/>
  <c r="X422" i="1"/>
  <c r="BO421" i="1"/>
  <c r="BM421" i="1"/>
  <c r="Y421" i="1"/>
  <c r="X517" i="1" s="1"/>
  <c r="P421" i="1"/>
  <c r="X418" i="1"/>
  <c r="X417" i="1"/>
  <c r="BP416" i="1"/>
  <c r="BO416" i="1"/>
  <c r="BM416" i="1"/>
  <c r="Y416" i="1"/>
  <c r="BN416" i="1" s="1"/>
  <c r="P416" i="1"/>
  <c r="BO415" i="1"/>
  <c r="BM415" i="1"/>
  <c r="Y415" i="1"/>
  <c r="BN415" i="1" s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BP409" i="1" s="1"/>
  <c r="P409" i="1"/>
  <c r="BO408" i="1"/>
  <c r="BM408" i="1"/>
  <c r="Y408" i="1"/>
  <c r="Y410" i="1" s="1"/>
  <c r="P408" i="1"/>
  <c r="X405" i="1"/>
  <c r="X404" i="1"/>
  <c r="BO403" i="1"/>
  <c r="BM403" i="1"/>
  <c r="Y403" i="1"/>
  <c r="BN403" i="1" s="1"/>
  <c r="P403" i="1"/>
  <c r="BO402" i="1"/>
  <c r="BM402" i="1"/>
  <c r="Z402" i="1"/>
  <c r="Y402" i="1"/>
  <c r="BN402" i="1" s="1"/>
  <c r="P402" i="1"/>
  <c r="X400" i="1"/>
  <c r="X399" i="1"/>
  <c r="BO398" i="1"/>
  <c r="BM398" i="1"/>
  <c r="Z398" i="1"/>
  <c r="Y398" i="1"/>
  <c r="BN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BP395" i="1" s="1"/>
  <c r="P395" i="1"/>
  <c r="BP394" i="1"/>
  <c r="BO394" i="1"/>
  <c r="BM394" i="1"/>
  <c r="Z394" i="1"/>
  <c r="Y394" i="1"/>
  <c r="BN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P391" i="1" s="1"/>
  <c r="P391" i="1"/>
  <c r="BP390" i="1"/>
  <c r="BO390" i="1"/>
  <c r="BM390" i="1"/>
  <c r="Y390" i="1"/>
  <c r="BN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N374" i="1"/>
  <c r="BM374" i="1"/>
  <c r="Y374" i="1"/>
  <c r="BP374" i="1" s="1"/>
  <c r="P374" i="1"/>
  <c r="X372" i="1"/>
  <c r="Y371" i="1"/>
  <c r="X371" i="1"/>
  <c r="BO370" i="1"/>
  <c r="BM370" i="1"/>
  <c r="Y370" i="1"/>
  <c r="BP370" i="1" s="1"/>
  <c r="P370" i="1"/>
  <c r="BP369" i="1"/>
  <c r="BO369" i="1"/>
  <c r="BN369" i="1"/>
  <c r="BM369" i="1"/>
  <c r="Y369" i="1"/>
  <c r="Z369" i="1" s="1"/>
  <c r="P369" i="1"/>
  <c r="BO368" i="1"/>
  <c r="BM368" i="1"/>
  <c r="Y368" i="1"/>
  <c r="BN368" i="1" s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BP357" i="1" s="1"/>
  <c r="P357" i="1"/>
  <c r="X355" i="1"/>
  <c r="X354" i="1"/>
  <c r="BP353" i="1"/>
  <c r="BO353" i="1"/>
  <c r="BM353" i="1"/>
  <c r="Y353" i="1"/>
  <c r="Z353" i="1" s="1"/>
  <c r="P353" i="1"/>
  <c r="BO352" i="1"/>
  <c r="BM352" i="1"/>
  <c r="Y352" i="1"/>
  <c r="BN352" i="1" s="1"/>
  <c r="P352" i="1"/>
  <c r="X350" i="1"/>
  <c r="X349" i="1"/>
  <c r="BO348" i="1"/>
  <c r="BM348" i="1"/>
  <c r="Y348" i="1"/>
  <c r="BN348" i="1" s="1"/>
  <c r="P348" i="1"/>
  <c r="BO347" i="1"/>
  <c r="BM347" i="1"/>
  <c r="Y347" i="1"/>
  <c r="BN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N344" i="1" s="1"/>
  <c r="P344" i="1"/>
  <c r="BO343" i="1"/>
  <c r="BM343" i="1"/>
  <c r="Y343" i="1"/>
  <c r="BN343" i="1" s="1"/>
  <c r="P343" i="1"/>
  <c r="BO342" i="1"/>
  <c r="BM342" i="1"/>
  <c r="Y342" i="1"/>
  <c r="BN342" i="1" s="1"/>
  <c r="P342" i="1"/>
  <c r="X338" i="1"/>
  <c r="X337" i="1"/>
  <c r="BO336" i="1"/>
  <c r="BN336" i="1"/>
  <c r="BM336" i="1"/>
  <c r="Y336" i="1"/>
  <c r="BP336" i="1" s="1"/>
  <c r="P336" i="1"/>
  <c r="BO335" i="1"/>
  <c r="BM335" i="1"/>
  <c r="Y335" i="1"/>
  <c r="BN335" i="1" s="1"/>
  <c r="P335" i="1"/>
  <c r="BO334" i="1"/>
  <c r="BM334" i="1"/>
  <c r="Y334" i="1"/>
  <c r="S517" i="1" s="1"/>
  <c r="P334" i="1"/>
  <c r="X331" i="1"/>
  <c r="X330" i="1"/>
  <c r="BP329" i="1"/>
  <c r="BO329" i="1"/>
  <c r="BM329" i="1"/>
  <c r="Y329" i="1"/>
  <c r="BN329" i="1" s="1"/>
  <c r="P329" i="1"/>
  <c r="BO328" i="1"/>
  <c r="BM328" i="1"/>
  <c r="Y328" i="1"/>
  <c r="BN328" i="1" s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Z322" i="1" s="1"/>
  <c r="P322" i="1"/>
  <c r="BO321" i="1"/>
  <c r="BM321" i="1"/>
  <c r="Y321" i="1"/>
  <c r="BN321" i="1" s="1"/>
  <c r="BO320" i="1"/>
  <c r="BN320" i="1"/>
  <c r="BM320" i="1"/>
  <c r="Y320" i="1"/>
  <c r="X318" i="1"/>
  <c r="X317" i="1"/>
  <c r="BO316" i="1"/>
  <c r="BM316" i="1"/>
  <c r="Y316" i="1"/>
  <c r="BP316" i="1" s="1"/>
  <c r="P316" i="1"/>
  <c r="BP315" i="1"/>
  <c r="BO315" i="1"/>
  <c r="BM315" i="1"/>
  <c r="Y315" i="1"/>
  <c r="BN315" i="1" s="1"/>
  <c r="P315" i="1"/>
  <c r="BO314" i="1"/>
  <c r="BM314" i="1"/>
  <c r="Y314" i="1"/>
  <c r="BN314" i="1" s="1"/>
  <c r="P314" i="1"/>
  <c r="X312" i="1"/>
  <c r="X311" i="1"/>
  <c r="BO310" i="1"/>
  <c r="BM310" i="1"/>
  <c r="Y310" i="1"/>
  <c r="BN310" i="1" s="1"/>
  <c r="P310" i="1"/>
  <c r="BO309" i="1"/>
  <c r="BN309" i="1"/>
  <c r="BM309" i="1"/>
  <c r="Y309" i="1"/>
  <c r="BP309" i="1" s="1"/>
  <c r="P309" i="1"/>
  <c r="BP308" i="1"/>
  <c r="BO308" i="1"/>
  <c r="BM308" i="1"/>
  <c r="Y308" i="1"/>
  <c r="BN308" i="1" s="1"/>
  <c r="P308" i="1"/>
  <c r="BP307" i="1"/>
  <c r="BO307" i="1"/>
  <c r="BM307" i="1"/>
  <c r="Y307" i="1"/>
  <c r="BN307" i="1" s="1"/>
  <c r="P307" i="1"/>
  <c r="BO306" i="1"/>
  <c r="BM306" i="1"/>
  <c r="Y306" i="1"/>
  <c r="P306" i="1"/>
  <c r="X304" i="1"/>
  <c r="X303" i="1"/>
  <c r="BO302" i="1"/>
  <c r="BM302" i="1"/>
  <c r="Y302" i="1"/>
  <c r="BN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P299" i="1"/>
  <c r="BO299" i="1"/>
  <c r="BM299" i="1"/>
  <c r="Y299" i="1"/>
  <c r="BN299" i="1" s="1"/>
  <c r="P299" i="1"/>
  <c r="BO298" i="1"/>
  <c r="BM298" i="1"/>
  <c r="Y298" i="1"/>
  <c r="BN298" i="1" s="1"/>
  <c r="P298" i="1"/>
  <c r="BO297" i="1"/>
  <c r="BM297" i="1"/>
  <c r="Y297" i="1"/>
  <c r="BP297" i="1" s="1"/>
  <c r="P297" i="1"/>
  <c r="BO296" i="1"/>
  <c r="BN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N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Y284" i="1"/>
  <c r="X284" i="1"/>
  <c r="Y283" i="1"/>
  <c r="X283" i="1"/>
  <c r="BO282" i="1"/>
  <c r="BN282" i="1"/>
  <c r="BM282" i="1"/>
  <c r="Z282" i="1"/>
  <c r="Z283" i="1" s="1"/>
  <c r="Y282" i="1"/>
  <c r="Q517" i="1" s="1"/>
  <c r="P282" i="1"/>
  <c r="Y279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P273" i="1"/>
  <c r="X270" i="1"/>
  <c r="X269" i="1"/>
  <c r="BP268" i="1"/>
  <c r="BO268" i="1"/>
  <c r="BN268" i="1"/>
  <c r="BM268" i="1"/>
  <c r="Y268" i="1"/>
  <c r="Z268" i="1" s="1"/>
  <c r="P268" i="1"/>
  <c r="BO267" i="1"/>
  <c r="BM267" i="1"/>
  <c r="Y267" i="1"/>
  <c r="BN267" i="1" s="1"/>
  <c r="P267" i="1"/>
  <c r="BO266" i="1"/>
  <c r="BM266" i="1"/>
  <c r="Y266" i="1"/>
  <c r="BN266" i="1" s="1"/>
  <c r="P266" i="1"/>
  <c r="X263" i="1"/>
  <c r="X262" i="1"/>
  <c r="BO261" i="1"/>
  <c r="BM261" i="1"/>
  <c r="Y261" i="1"/>
  <c r="BP261" i="1" s="1"/>
  <c r="BO260" i="1"/>
  <c r="BM260" i="1"/>
  <c r="Z260" i="1"/>
  <c r="Y260" i="1"/>
  <c r="BP260" i="1" s="1"/>
  <c r="P260" i="1"/>
  <c r="BO259" i="1"/>
  <c r="BM259" i="1"/>
  <c r="Y259" i="1"/>
  <c r="BN259" i="1" s="1"/>
  <c r="P259" i="1"/>
  <c r="BO258" i="1"/>
  <c r="BM258" i="1"/>
  <c r="Y258" i="1"/>
  <c r="BN258" i="1" s="1"/>
  <c r="P258" i="1"/>
  <c r="X255" i="1"/>
  <c r="X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Z251" i="1"/>
  <c r="Y251" i="1"/>
  <c r="BP251" i="1" s="1"/>
  <c r="P251" i="1"/>
  <c r="BO250" i="1"/>
  <c r="BM250" i="1"/>
  <c r="Y250" i="1"/>
  <c r="BN250" i="1" s="1"/>
  <c r="P250" i="1"/>
  <c r="BO249" i="1"/>
  <c r="BM249" i="1"/>
  <c r="Y249" i="1"/>
  <c r="P249" i="1"/>
  <c r="X246" i="1"/>
  <c r="X245" i="1"/>
  <c r="BO244" i="1"/>
  <c r="BN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N242" i="1" s="1"/>
  <c r="P242" i="1"/>
  <c r="BO241" i="1"/>
  <c r="BM241" i="1"/>
  <c r="Y241" i="1"/>
  <c r="BN241" i="1" s="1"/>
  <c r="P241" i="1"/>
  <c r="BO240" i="1"/>
  <c r="BM240" i="1"/>
  <c r="Y240" i="1"/>
  <c r="BP240" i="1" s="1"/>
  <c r="BO239" i="1"/>
  <c r="BM239" i="1"/>
  <c r="Y239" i="1"/>
  <c r="BP239" i="1" s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BN231" i="1" s="1"/>
  <c r="P231" i="1"/>
  <c r="BO230" i="1"/>
  <c r="BM230" i="1"/>
  <c r="Y230" i="1"/>
  <c r="BN230" i="1" s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N223" i="1" s="1"/>
  <c r="P223" i="1"/>
  <c r="BO222" i="1"/>
  <c r="BM222" i="1"/>
  <c r="Z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N220" i="1" s="1"/>
  <c r="P220" i="1"/>
  <c r="X217" i="1"/>
  <c r="X216" i="1"/>
  <c r="BP215" i="1"/>
  <c r="BO215" i="1"/>
  <c r="BM215" i="1"/>
  <c r="Z215" i="1"/>
  <c r="Y215" i="1"/>
  <c r="BN215" i="1" s="1"/>
  <c r="P215" i="1"/>
  <c r="BO214" i="1"/>
  <c r="BM214" i="1"/>
  <c r="Y214" i="1"/>
  <c r="BN214" i="1" s="1"/>
  <c r="P214" i="1"/>
  <c r="X212" i="1"/>
  <c r="X211" i="1"/>
  <c r="BO210" i="1"/>
  <c r="BM210" i="1"/>
  <c r="Y210" i="1"/>
  <c r="BN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N206" i="1" s="1"/>
  <c r="P206" i="1"/>
  <c r="BO205" i="1"/>
  <c r="BM205" i="1"/>
  <c r="Z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N198" i="1" s="1"/>
  <c r="P198" i="1"/>
  <c r="BO197" i="1"/>
  <c r="BM197" i="1"/>
  <c r="Y197" i="1"/>
  <c r="BN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N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9" i="1"/>
  <c r="X188" i="1"/>
  <c r="BO187" i="1"/>
  <c r="BN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Z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Z172" i="1" s="1"/>
  <c r="P172" i="1"/>
  <c r="BO171" i="1"/>
  <c r="BM171" i="1"/>
  <c r="Y171" i="1"/>
  <c r="P171" i="1"/>
  <c r="BO170" i="1"/>
  <c r="BM170" i="1"/>
  <c r="Z170" i="1"/>
  <c r="Y170" i="1"/>
  <c r="P170" i="1"/>
  <c r="X168" i="1"/>
  <c r="X167" i="1"/>
  <c r="BO166" i="1"/>
  <c r="BN166" i="1"/>
  <c r="BM166" i="1"/>
  <c r="Y166" i="1"/>
  <c r="Z166" i="1" s="1"/>
  <c r="P166" i="1"/>
  <c r="BO165" i="1"/>
  <c r="BM165" i="1"/>
  <c r="Y165" i="1"/>
  <c r="BN165" i="1" s="1"/>
  <c r="P165" i="1"/>
  <c r="BO164" i="1"/>
  <c r="BM164" i="1"/>
  <c r="Y164" i="1"/>
  <c r="BP164" i="1" s="1"/>
  <c r="P164" i="1"/>
  <c r="BO163" i="1"/>
  <c r="BN163" i="1"/>
  <c r="BM163" i="1"/>
  <c r="Z163" i="1"/>
  <c r="Y163" i="1"/>
  <c r="BP163" i="1" s="1"/>
  <c r="P163" i="1"/>
  <c r="BO162" i="1"/>
  <c r="BM162" i="1"/>
  <c r="Y162" i="1"/>
  <c r="BN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N148" i="1" s="1"/>
  <c r="P148" i="1"/>
  <c r="BO147" i="1"/>
  <c r="BM147" i="1"/>
  <c r="Z147" i="1"/>
  <c r="Y147" i="1"/>
  <c r="BN147" i="1" s="1"/>
  <c r="P147" i="1"/>
  <c r="BO146" i="1"/>
  <c r="BM146" i="1"/>
  <c r="Y146" i="1"/>
  <c r="P146" i="1"/>
  <c r="X144" i="1"/>
  <c r="X143" i="1"/>
  <c r="BO142" i="1"/>
  <c r="BM142" i="1"/>
  <c r="Y142" i="1"/>
  <c r="H517" i="1" s="1"/>
  <c r="P142" i="1"/>
  <c r="X139" i="1"/>
  <c r="X138" i="1"/>
  <c r="BO137" i="1"/>
  <c r="BM137" i="1"/>
  <c r="Y137" i="1"/>
  <c r="P137" i="1"/>
  <c r="BO136" i="1"/>
  <c r="BN136" i="1"/>
  <c r="BM136" i="1"/>
  <c r="Y136" i="1"/>
  <c r="P136" i="1"/>
  <c r="X134" i="1"/>
  <c r="X133" i="1"/>
  <c r="BO132" i="1"/>
  <c r="BM132" i="1"/>
  <c r="Z132" i="1"/>
  <c r="Y132" i="1"/>
  <c r="BP132" i="1" s="1"/>
  <c r="P132" i="1"/>
  <c r="BO131" i="1"/>
  <c r="BM131" i="1"/>
  <c r="Y131" i="1"/>
  <c r="G517" i="1" s="1"/>
  <c r="P131" i="1"/>
  <c r="X128" i="1"/>
  <c r="X127" i="1"/>
  <c r="BO126" i="1"/>
  <c r="BM126" i="1"/>
  <c r="Y126" i="1"/>
  <c r="BN126" i="1" s="1"/>
  <c r="P126" i="1"/>
  <c r="BO125" i="1"/>
  <c r="BM125" i="1"/>
  <c r="Y125" i="1"/>
  <c r="P125" i="1"/>
  <c r="X123" i="1"/>
  <c r="X122" i="1"/>
  <c r="BO121" i="1"/>
  <c r="BM121" i="1"/>
  <c r="Y121" i="1"/>
  <c r="Z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N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M105" i="1"/>
  <c r="Y105" i="1"/>
  <c r="Z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Z98" i="1" s="1"/>
  <c r="P98" i="1"/>
  <c r="BO97" i="1"/>
  <c r="BM97" i="1"/>
  <c r="Y97" i="1"/>
  <c r="BN97" i="1" s="1"/>
  <c r="P97" i="1"/>
  <c r="BO96" i="1"/>
  <c r="BM96" i="1"/>
  <c r="Y96" i="1"/>
  <c r="BN96" i="1" s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N90" i="1" s="1"/>
  <c r="P90" i="1"/>
  <c r="BP89" i="1"/>
  <c r="BO89" i="1"/>
  <c r="BN89" i="1"/>
  <c r="BM89" i="1"/>
  <c r="Y89" i="1"/>
  <c r="Z89" i="1" s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Z78" i="1" s="1"/>
  <c r="P78" i="1"/>
  <c r="BO77" i="1"/>
  <c r="BM77" i="1"/>
  <c r="Y77" i="1"/>
  <c r="BN77" i="1" s="1"/>
  <c r="P77" i="1"/>
  <c r="BO76" i="1"/>
  <c r="BM76" i="1"/>
  <c r="Y76" i="1"/>
  <c r="BN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N69" i="1" s="1"/>
  <c r="P69" i="1"/>
  <c r="BP68" i="1"/>
  <c r="BO68" i="1"/>
  <c r="BN68" i="1"/>
  <c r="BM68" i="1"/>
  <c r="Y68" i="1"/>
  <c r="Z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N57" i="1" s="1"/>
  <c r="P57" i="1"/>
  <c r="BO56" i="1"/>
  <c r="BM56" i="1"/>
  <c r="Y56" i="1"/>
  <c r="Z56" i="1" s="1"/>
  <c r="P56" i="1"/>
  <c r="BO55" i="1"/>
  <c r="BM55" i="1"/>
  <c r="Y55" i="1"/>
  <c r="BP55" i="1" s="1"/>
  <c r="P55" i="1"/>
  <c r="BO54" i="1"/>
  <c r="BM54" i="1"/>
  <c r="Y54" i="1"/>
  <c r="BN54" i="1" s="1"/>
  <c r="P54" i="1"/>
  <c r="BO53" i="1"/>
  <c r="BM53" i="1"/>
  <c r="Y53" i="1"/>
  <c r="BN53" i="1" s="1"/>
  <c r="P53" i="1"/>
  <c r="BO52" i="1"/>
  <c r="BM52" i="1"/>
  <c r="Y52" i="1"/>
  <c r="BP52" i="1" s="1"/>
  <c r="P52" i="1"/>
  <c r="X49" i="1"/>
  <c r="Y48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M31" i="1"/>
  <c r="Z31" i="1"/>
  <c r="Y31" i="1"/>
  <c r="BN31" i="1" s="1"/>
  <c r="P31" i="1"/>
  <c r="BO30" i="1"/>
  <c r="BM30" i="1"/>
  <c r="Y30" i="1"/>
  <c r="BN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N26" i="1" s="1"/>
  <c r="P26" i="1"/>
  <c r="X24" i="1"/>
  <c r="X23" i="1"/>
  <c r="BO22" i="1"/>
  <c r="BM22" i="1"/>
  <c r="Y22" i="1"/>
  <c r="Y24" i="1" s="1"/>
  <c r="H10" i="1"/>
  <c r="A9" i="1"/>
  <c r="J9" i="1" s="1"/>
  <c r="D7" i="1"/>
  <c r="Q6" i="1"/>
  <c r="P2" i="1"/>
  <c r="Z84" i="1" l="1"/>
  <c r="Z207" i="1"/>
  <c r="Z235" i="1"/>
  <c r="Z236" i="1" s="1"/>
  <c r="Z291" i="1"/>
  <c r="Z27" i="1"/>
  <c r="Y354" i="1"/>
  <c r="BN396" i="1"/>
  <c r="BN433" i="1"/>
  <c r="Z467" i="1"/>
  <c r="Z43" i="1"/>
  <c r="Y71" i="1"/>
  <c r="BN84" i="1"/>
  <c r="BN98" i="1"/>
  <c r="BN113" i="1"/>
  <c r="BN207" i="1"/>
  <c r="BP242" i="1"/>
  <c r="Z438" i="1"/>
  <c r="BN323" i="1"/>
  <c r="BP98" i="1"/>
  <c r="Z450" i="1"/>
  <c r="BN43" i="1"/>
  <c r="Z54" i="1"/>
  <c r="Y80" i="1"/>
  <c r="BN78" i="1"/>
  <c r="BN172" i="1"/>
  <c r="BN277" i="1"/>
  <c r="Z477" i="1"/>
  <c r="BN132" i="1"/>
  <c r="BN222" i="1"/>
  <c r="BN251" i="1"/>
  <c r="BN292" i="1"/>
  <c r="Z299" i="1"/>
  <c r="BN450" i="1"/>
  <c r="Z457" i="1"/>
  <c r="Z488" i="1"/>
  <c r="Y101" i="1"/>
  <c r="BP78" i="1"/>
  <c r="Z197" i="1"/>
  <c r="Z239" i="1"/>
  <c r="BP277" i="1"/>
  <c r="BP368" i="1"/>
  <c r="BP498" i="1"/>
  <c r="BN27" i="1"/>
  <c r="BP54" i="1"/>
  <c r="Y149" i="1"/>
  <c r="Y330" i="1"/>
  <c r="Z335" i="1"/>
  <c r="Y376" i="1"/>
  <c r="Z408" i="1"/>
  <c r="Z435" i="1"/>
  <c r="BP477" i="1"/>
  <c r="Y127" i="1"/>
  <c r="BP426" i="1"/>
  <c r="BP457" i="1"/>
  <c r="Z62" i="1"/>
  <c r="Z96" i="1"/>
  <c r="BN193" i="1"/>
  <c r="Z209" i="1"/>
  <c r="Y303" i="1"/>
  <c r="Z474" i="1"/>
  <c r="Z478" i="1" s="1"/>
  <c r="Y486" i="1"/>
  <c r="Y490" i="1"/>
  <c r="BN205" i="1"/>
  <c r="BN240" i="1"/>
  <c r="Z307" i="1"/>
  <c r="BN378" i="1"/>
  <c r="Z390" i="1"/>
  <c r="BP398" i="1"/>
  <c r="Z416" i="1"/>
  <c r="Y428" i="1"/>
  <c r="BN440" i="1"/>
  <c r="Z445" i="1"/>
  <c r="BN451" i="1"/>
  <c r="Z458" i="1"/>
  <c r="Y500" i="1"/>
  <c r="BN62" i="1"/>
  <c r="BP352" i="1"/>
  <c r="BN474" i="1"/>
  <c r="Z421" i="1"/>
  <c r="Z422" i="1" s="1"/>
  <c r="Z76" i="1"/>
  <c r="BP96" i="1"/>
  <c r="Z159" i="1"/>
  <c r="Y173" i="1"/>
  <c r="Y255" i="1"/>
  <c r="Y139" i="1"/>
  <c r="BN159" i="1"/>
  <c r="BN224" i="1"/>
  <c r="BN253" i="1"/>
  <c r="P517" i="1"/>
  <c r="Y469" i="1"/>
  <c r="BP76" i="1"/>
  <c r="BP220" i="1"/>
  <c r="BP282" i="1"/>
  <c r="BN353" i="1"/>
  <c r="BP432" i="1"/>
  <c r="Z475" i="1"/>
  <c r="Y44" i="1"/>
  <c r="BN56" i="1"/>
  <c r="BP56" i="1"/>
  <c r="BN105" i="1"/>
  <c r="BN181" i="1"/>
  <c r="BN273" i="1"/>
  <c r="BN297" i="1"/>
  <c r="BN301" i="1"/>
  <c r="Z315" i="1"/>
  <c r="BN322" i="1"/>
  <c r="X511" i="1"/>
  <c r="Z29" i="1"/>
  <c r="Z35" i="1"/>
  <c r="Z36" i="1" s="1"/>
  <c r="Z52" i="1"/>
  <c r="Z74" i="1"/>
  <c r="BN121" i="1"/>
  <c r="BP147" i="1"/>
  <c r="BP197" i="1"/>
  <c r="Z316" i="1"/>
  <c r="BP335" i="1"/>
  <c r="Z344" i="1"/>
  <c r="Z348" i="1"/>
  <c r="BP403" i="1"/>
  <c r="BP439" i="1"/>
  <c r="Y454" i="1"/>
  <c r="Z466" i="1"/>
  <c r="BP166" i="1"/>
  <c r="BP172" i="1"/>
  <c r="BP181" i="1"/>
  <c r="BP273" i="1"/>
  <c r="Y311" i="1"/>
  <c r="BN29" i="1"/>
  <c r="BN35" i="1"/>
  <c r="BN52" i="1"/>
  <c r="BN74" i="1"/>
  <c r="Y122" i="1"/>
  <c r="BP121" i="1"/>
  <c r="Y199" i="1"/>
  <c r="Z240" i="1"/>
  <c r="BN316" i="1"/>
  <c r="BP322" i="1"/>
  <c r="Z329" i="1"/>
  <c r="Y355" i="1"/>
  <c r="BN370" i="1"/>
  <c r="BN413" i="1"/>
  <c r="Y478" i="1"/>
  <c r="Z498" i="1"/>
  <c r="Y184" i="1"/>
  <c r="Y274" i="1"/>
  <c r="BN289" i="1"/>
  <c r="BP348" i="1"/>
  <c r="Y405" i="1"/>
  <c r="BN436" i="1"/>
  <c r="BP466" i="1"/>
  <c r="BP35" i="1"/>
  <c r="BP74" i="1"/>
  <c r="Y115" i="1"/>
  <c r="Y174" i="1"/>
  <c r="Z195" i="1"/>
  <c r="Z226" i="1"/>
  <c r="Y275" i="1"/>
  <c r="Z345" i="1"/>
  <c r="Z357" i="1"/>
  <c r="Z391" i="1"/>
  <c r="W517" i="1"/>
  <c r="Z461" i="1"/>
  <c r="Z489" i="1"/>
  <c r="Z119" i="1"/>
  <c r="Z125" i="1"/>
  <c r="Z176" i="1"/>
  <c r="Z177" i="1" s="1"/>
  <c r="BN195" i="1"/>
  <c r="BN226" i="1"/>
  <c r="BN300" i="1"/>
  <c r="Y325" i="1"/>
  <c r="Y337" i="1"/>
  <c r="BN345" i="1"/>
  <c r="BN357" i="1"/>
  <c r="BN391" i="1"/>
  <c r="Z395" i="1"/>
  <c r="BP421" i="1"/>
  <c r="BN489" i="1"/>
  <c r="Y110" i="1"/>
  <c r="I517" i="1"/>
  <c r="BN170" i="1"/>
  <c r="Y211" i="1"/>
  <c r="BN209" i="1"/>
  <c r="BN235" i="1"/>
  <c r="BN260" i="1"/>
  <c r="Z277" i="1"/>
  <c r="Z278" i="1" s="1"/>
  <c r="Z352" i="1"/>
  <c r="Z354" i="1" s="1"/>
  <c r="Z368" i="1"/>
  <c r="BP461" i="1"/>
  <c r="BN467" i="1"/>
  <c r="BN499" i="1"/>
  <c r="BN119" i="1"/>
  <c r="BN125" i="1"/>
  <c r="BN176" i="1"/>
  <c r="Y293" i="1"/>
  <c r="Y324" i="1"/>
  <c r="BN395" i="1"/>
  <c r="BP408" i="1"/>
  <c r="BP489" i="1"/>
  <c r="Z41" i="1"/>
  <c r="Z47" i="1"/>
  <c r="Z48" i="1" s="1"/>
  <c r="Z64" i="1"/>
  <c r="Z70" i="1"/>
  <c r="Z113" i="1"/>
  <c r="Z161" i="1"/>
  <c r="BP170" i="1"/>
  <c r="BP235" i="1"/>
  <c r="Z287" i="1"/>
  <c r="Z334" i="1"/>
  <c r="Z415" i="1"/>
  <c r="Y423" i="1"/>
  <c r="Z476" i="1"/>
  <c r="BP125" i="1"/>
  <c r="BP176" i="1"/>
  <c r="BN249" i="1"/>
  <c r="Z404" i="1"/>
  <c r="Y81" i="1"/>
  <c r="BN47" i="1"/>
  <c r="BN70" i="1"/>
  <c r="Y138" i="1"/>
  <c r="BN161" i="1"/>
  <c r="Z165" i="1"/>
  <c r="Z220" i="1"/>
  <c r="Y236" i="1"/>
  <c r="Z242" i="1"/>
  <c r="BN287" i="1"/>
  <c r="Z308" i="1"/>
  <c r="Z321" i="1"/>
  <c r="Y448" i="1"/>
  <c r="Z446" i="1"/>
  <c r="BN476" i="1"/>
  <c r="BN41" i="1"/>
  <c r="Z100" i="1"/>
  <c r="Z107" i="1"/>
  <c r="Z136" i="1"/>
  <c r="Y177" i="1"/>
  <c r="Z203" i="1"/>
  <c r="Y232" i="1"/>
  <c r="BN261" i="1"/>
  <c r="BN291" i="1"/>
  <c r="BP334" i="1"/>
  <c r="Y375" i="1"/>
  <c r="BN392" i="1"/>
  <c r="BN409" i="1"/>
  <c r="BP415" i="1"/>
  <c r="Z426" i="1"/>
  <c r="Z427" i="1" s="1"/>
  <c r="BN462" i="1"/>
  <c r="Y36" i="1"/>
  <c r="BN64" i="1"/>
  <c r="BP47" i="1"/>
  <c r="Y65" i="1"/>
  <c r="Y85" i="1"/>
  <c r="Y168" i="1"/>
  <c r="Z187" i="1"/>
  <c r="Z193" i="1"/>
  <c r="Z224" i="1"/>
  <c r="Z230" i="1"/>
  <c r="BP287" i="1"/>
  <c r="BN327" i="1"/>
  <c r="BP402" i="1"/>
  <c r="BP438" i="1"/>
  <c r="BP442" i="1"/>
  <c r="BN446" i="1"/>
  <c r="BN100" i="1"/>
  <c r="BN107" i="1"/>
  <c r="BN203" i="1"/>
  <c r="Y246" i="1"/>
  <c r="BP321" i="1"/>
  <c r="B517" i="1"/>
  <c r="BP136" i="1"/>
  <c r="Z273" i="1"/>
  <c r="Z274" i="1" s="1"/>
  <c r="Z403" i="1"/>
  <c r="Z439" i="1"/>
  <c r="BN459" i="1"/>
  <c r="Y479" i="1"/>
  <c r="X508" i="1"/>
  <c r="Y72" i="1"/>
  <c r="BP230" i="1"/>
  <c r="BN239" i="1"/>
  <c r="BN288" i="1"/>
  <c r="Y411" i="1"/>
  <c r="BN443" i="1"/>
  <c r="Y491" i="1"/>
  <c r="Y517" i="1"/>
  <c r="A10" i="1"/>
  <c r="Z22" i="1"/>
  <c r="Z23" i="1" s="1"/>
  <c r="BP22" i="1"/>
  <c r="X507" i="1"/>
  <c r="Z26" i="1"/>
  <c r="BP26" i="1"/>
  <c r="BN28" i="1"/>
  <c r="Z30" i="1"/>
  <c r="BP30" i="1"/>
  <c r="Y33" i="1"/>
  <c r="BN42" i="1"/>
  <c r="D517" i="1"/>
  <c r="Z53" i="1"/>
  <c r="Z58" i="1" s="1"/>
  <c r="BP53" i="1"/>
  <c r="BN55" i="1"/>
  <c r="Z57" i="1"/>
  <c r="BP57" i="1"/>
  <c r="Z61" i="1"/>
  <c r="BP61" i="1"/>
  <c r="BN63" i="1"/>
  <c r="Z69" i="1"/>
  <c r="Z71" i="1" s="1"/>
  <c r="BP69" i="1"/>
  <c r="BN75" i="1"/>
  <c r="Z77" i="1"/>
  <c r="BP77" i="1"/>
  <c r="BN79" i="1"/>
  <c r="BN83" i="1"/>
  <c r="E517" i="1"/>
  <c r="Z90" i="1"/>
  <c r="Z92" i="1" s="1"/>
  <c r="BP90" i="1"/>
  <c r="Y93" i="1"/>
  <c r="BN95" i="1"/>
  <c r="Z97" i="1"/>
  <c r="BP97" i="1"/>
  <c r="BN99" i="1"/>
  <c r="F517" i="1"/>
  <c r="Z106" i="1"/>
  <c r="BP106" i="1"/>
  <c r="BN108" i="1"/>
  <c r="Y109" i="1"/>
  <c r="BN112" i="1"/>
  <c r="Z114" i="1"/>
  <c r="BP114" i="1"/>
  <c r="Z118" i="1"/>
  <c r="BP118" i="1"/>
  <c r="BN120" i="1"/>
  <c r="Z126" i="1"/>
  <c r="BP126" i="1"/>
  <c r="Z131" i="1"/>
  <c r="Z133" i="1" s="1"/>
  <c r="BP131" i="1"/>
  <c r="Y134" i="1"/>
  <c r="BN137" i="1"/>
  <c r="BN142" i="1"/>
  <c r="Y143" i="1"/>
  <c r="BN146" i="1"/>
  <c r="Z148" i="1"/>
  <c r="BP148" i="1"/>
  <c r="Z154" i="1"/>
  <c r="Z155" i="1" s="1"/>
  <c r="BP154" i="1"/>
  <c r="Z158" i="1"/>
  <c r="BP158" i="1"/>
  <c r="BN160" i="1"/>
  <c r="Z162" i="1"/>
  <c r="BP162" i="1"/>
  <c r="BN164" i="1"/>
  <c r="BP165" i="1"/>
  <c r="F9" i="1"/>
  <c r="F10" i="1"/>
  <c r="Y32" i="1"/>
  <c r="Y59" i="1"/>
  <c r="Y92" i="1"/>
  <c r="Y116" i="1"/>
  <c r="Y128" i="1"/>
  <c r="Y133" i="1"/>
  <c r="Y150" i="1"/>
  <c r="Y156" i="1"/>
  <c r="Y167" i="1"/>
  <c r="H9" i="1"/>
  <c r="BN22" i="1"/>
  <c r="Y23" i="1"/>
  <c r="Z28" i="1"/>
  <c r="C517" i="1"/>
  <c r="Z42" i="1"/>
  <c r="BP42" i="1"/>
  <c r="Y45" i="1"/>
  <c r="Z55" i="1"/>
  <c r="Y58" i="1"/>
  <c r="BN61" i="1"/>
  <c r="Z63" i="1"/>
  <c r="Y66" i="1"/>
  <c r="Z75" i="1"/>
  <c r="BP75" i="1"/>
  <c r="Z79" i="1"/>
  <c r="Z83" i="1"/>
  <c r="Z85" i="1" s="1"/>
  <c r="BP83" i="1"/>
  <c r="Y86" i="1"/>
  <c r="Z95" i="1"/>
  <c r="BP95" i="1"/>
  <c r="Z99" i="1"/>
  <c r="Y102" i="1"/>
  <c r="BN106" i="1"/>
  <c r="Z108" i="1"/>
  <c r="Z112" i="1"/>
  <c r="BP112" i="1"/>
  <c r="BN118" i="1"/>
  <c r="Z120" i="1"/>
  <c r="Y123" i="1"/>
  <c r="BN131" i="1"/>
  <c r="Z137" i="1"/>
  <c r="Z138" i="1" s="1"/>
  <c r="BP137" i="1"/>
  <c r="Z142" i="1"/>
  <c r="Z143" i="1" s="1"/>
  <c r="BP142" i="1"/>
  <c r="Z146" i="1"/>
  <c r="Z149" i="1" s="1"/>
  <c r="BP146" i="1"/>
  <c r="BN154" i="1"/>
  <c r="Y155" i="1"/>
  <c r="BN158" i="1"/>
  <c r="Z160" i="1"/>
  <c r="Z164" i="1"/>
  <c r="BN182" i="1"/>
  <c r="BP182" i="1"/>
  <c r="Z182" i="1"/>
  <c r="Z183" i="1" s="1"/>
  <c r="BN186" i="1"/>
  <c r="Y188" i="1"/>
  <c r="Y189" i="1"/>
  <c r="BP186" i="1"/>
  <c r="Z186" i="1"/>
  <c r="Z188" i="1" s="1"/>
  <c r="X509" i="1"/>
  <c r="X510" i="1" s="1"/>
  <c r="Y144" i="1"/>
  <c r="BP171" i="1"/>
  <c r="Z171" i="1"/>
  <c r="Z173" i="1" s="1"/>
  <c r="BN171" i="1"/>
  <c r="Y227" i="1"/>
  <c r="Y245" i="1"/>
  <c r="Y254" i="1"/>
  <c r="Y262" i="1"/>
  <c r="Y294" i="1"/>
  <c r="Y318" i="1"/>
  <c r="BP346" i="1"/>
  <c r="Z346" i="1"/>
  <c r="Y359" i="1"/>
  <c r="BN358" i="1"/>
  <c r="BP358" i="1"/>
  <c r="Z358" i="1"/>
  <c r="Y384" i="1"/>
  <c r="BN383" i="1"/>
  <c r="Y385" i="1"/>
  <c r="BP383" i="1"/>
  <c r="Z383" i="1"/>
  <c r="Z384" i="1" s="1"/>
  <c r="BN437" i="1"/>
  <c r="BP437" i="1"/>
  <c r="Z437" i="1"/>
  <c r="BN460" i="1"/>
  <c r="BP460" i="1"/>
  <c r="Z460" i="1"/>
  <c r="BN483" i="1"/>
  <c r="BP483" i="1"/>
  <c r="Z483" i="1"/>
  <c r="Y495" i="1"/>
  <c r="L517" i="1"/>
  <c r="J517" i="1"/>
  <c r="BN192" i="1"/>
  <c r="Z194" i="1"/>
  <c r="BP194" i="1"/>
  <c r="BN196" i="1"/>
  <c r="Z198" i="1"/>
  <c r="BP198" i="1"/>
  <c r="Z202" i="1"/>
  <c r="BP202" i="1"/>
  <c r="BN204" i="1"/>
  <c r="Z206" i="1"/>
  <c r="BP206" i="1"/>
  <c r="BN208" i="1"/>
  <c r="Z210" i="1"/>
  <c r="BP210" i="1"/>
  <c r="Z214" i="1"/>
  <c r="Z216" i="1" s="1"/>
  <c r="BP214" i="1"/>
  <c r="Y217" i="1"/>
  <c r="BN221" i="1"/>
  <c r="Z223" i="1"/>
  <c r="BP223" i="1"/>
  <c r="BN225" i="1"/>
  <c r="Z231" i="1"/>
  <c r="BP231" i="1"/>
  <c r="Z241" i="1"/>
  <c r="BP241" i="1"/>
  <c r="BN243" i="1"/>
  <c r="Z250" i="1"/>
  <c r="BP250" i="1"/>
  <c r="BN252" i="1"/>
  <c r="M517" i="1"/>
  <c r="Z259" i="1"/>
  <c r="BP259" i="1"/>
  <c r="O517" i="1"/>
  <c r="Z267" i="1"/>
  <c r="BP267" i="1"/>
  <c r="Y270" i="1"/>
  <c r="Z290" i="1"/>
  <c r="BP290" i="1"/>
  <c r="Z298" i="1"/>
  <c r="BP298" i="1"/>
  <c r="Z302" i="1"/>
  <c r="BP302" i="1"/>
  <c r="Z306" i="1"/>
  <c r="BP306" i="1"/>
  <c r="Z310" i="1"/>
  <c r="BP310" i="1"/>
  <c r="Z314" i="1"/>
  <c r="Z317" i="1" s="1"/>
  <c r="BP314" i="1"/>
  <c r="Y317" i="1"/>
  <c r="Z328" i="1"/>
  <c r="BP328" i="1"/>
  <c r="Y331" i="1"/>
  <c r="T517" i="1"/>
  <c r="Y349" i="1"/>
  <c r="Z343" i="1"/>
  <c r="BP343" i="1"/>
  <c r="BP347" i="1"/>
  <c r="Y360" i="1"/>
  <c r="Y380" i="1"/>
  <c r="BN379" i="1"/>
  <c r="BP379" i="1"/>
  <c r="Z379" i="1"/>
  <c r="BN393" i="1"/>
  <c r="BP393" i="1"/>
  <c r="Z393" i="1"/>
  <c r="BN441" i="1"/>
  <c r="BP441" i="1"/>
  <c r="Z441" i="1"/>
  <c r="BN468" i="1"/>
  <c r="BP468" i="1"/>
  <c r="Z468" i="1"/>
  <c r="Z469" i="1" s="1"/>
  <c r="AB517" i="1"/>
  <c r="Y505" i="1"/>
  <c r="BN504" i="1"/>
  <c r="Y506" i="1"/>
  <c r="BP504" i="1"/>
  <c r="Z504" i="1"/>
  <c r="Z505" i="1" s="1"/>
  <c r="Y200" i="1"/>
  <c r="Y212" i="1"/>
  <c r="Y216" i="1"/>
  <c r="Y233" i="1"/>
  <c r="Z244" i="1"/>
  <c r="Z249" i="1"/>
  <c r="BP249" i="1"/>
  <c r="Z253" i="1"/>
  <c r="Z258" i="1"/>
  <c r="BP258" i="1"/>
  <c r="Z261" i="1"/>
  <c r="Z266" i="1"/>
  <c r="BP266" i="1"/>
  <c r="Y269" i="1"/>
  <c r="Z289" i="1"/>
  <c r="Z297" i="1"/>
  <c r="Z301" i="1"/>
  <c r="Y304" i="1"/>
  <c r="Z309" i="1"/>
  <c r="Y312" i="1"/>
  <c r="Z320" i="1"/>
  <c r="BP320" i="1"/>
  <c r="Z323" i="1"/>
  <c r="Z327" i="1"/>
  <c r="BP327" i="1"/>
  <c r="BN334" i="1"/>
  <c r="Z336" i="1"/>
  <c r="Z337" i="1" s="1"/>
  <c r="Z342" i="1"/>
  <c r="BP342" i="1"/>
  <c r="BN346" i="1"/>
  <c r="Z347" i="1"/>
  <c r="Y350" i="1"/>
  <c r="Y372" i="1"/>
  <c r="BN367" i="1"/>
  <c r="BP367" i="1"/>
  <c r="Z367" i="1"/>
  <c r="BN414" i="1"/>
  <c r="BP414" i="1"/>
  <c r="Z414" i="1"/>
  <c r="BN434" i="1"/>
  <c r="BP434" i="1"/>
  <c r="Z434" i="1"/>
  <c r="BN456" i="1"/>
  <c r="Y463" i="1"/>
  <c r="BP456" i="1"/>
  <c r="Z456" i="1"/>
  <c r="Y464" i="1"/>
  <c r="BN481" i="1"/>
  <c r="Y485" i="1"/>
  <c r="BP481" i="1"/>
  <c r="Z481" i="1"/>
  <c r="Z490" i="1"/>
  <c r="U517" i="1"/>
  <c r="Y183" i="1"/>
  <c r="Z192" i="1"/>
  <c r="Z196" i="1"/>
  <c r="BN202" i="1"/>
  <c r="Z204" i="1"/>
  <c r="Z208" i="1"/>
  <c r="K517" i="1"/>
  <c r="Z221" i="1"/>
  <c r="Z225" i="1"/>
  <c r="Y228" i="1"/>
  <c r="Z243" i="1"/>
  <c r="Z252" i="1"/>
  <c r="Y263" i="1"/>
  <c r="R517" i="1"/>
  <c r="Z288" i="1"/>
  <c r="Z292" i="1"/>
  <c r="Z296" i="1"/>
  <c r="BP296" i="1"/>
  <c r="Z300" i="1"/>
  <c r="BN306" i="1"/>
  <c r="Y338" i="1"/>
  <c r="BP344" i="1"/>
  <c r="Y363" i="1"/>
  <c r="BN362" i="1"/>
  <c r="Y364" i="1"/>
  <c r="BP362" i="1"/>
  <c r="Z362" i="1"/>
  <c r="Z363" i="1" s="1"/>
  <c r="BN389" i="1"/>
  <c r="Y399" i="1"/>
  <c r="V517" i="1"/>
  <c r="Y400" i="1"/>
  <c r="BP389" i="1"/>
  <c r="Z389" i="1"/>
  <c r="BN397" i="1"/>
  <c r="BP397" i="1"/>
  <c r="Z397" i="1"/>
  <c r="Y418" i="1"/>
  <c r="Z517" i="1"/>
  <c r="BN444" i="1"/>
  <c r="BP444" i="1"/>
  <c r="Z444" i="1"/>
  <c r="Y453" i="1"/>
  <c r="BN452" i="1"/>
  <c r="BP452" i="1"/>
  <c r="Z452" i="1"/>
  <c r="BN494" i="1"/>
  <c r="BP494" i="1"/>
  <c r="Z494" i="1"/>
  <c r="Y404" i="1"/>
  <c r="BN408" i="1"/>
  <c r="Y417" i="1"/>
  <c r="BN421" i="1"/>
  <c r="Y422" i="1"/>
  <c r="BN426" i="1"/>
  <c r="BN432" i="1"/>
  <c r="Y447" i="1"/>
  <c r="BN466" i="1"/>
  <c r="BN482" i="1"/>
  <c r="BN484" i="1"/>
  <c r="BN493" i="1"/>
  <c r="Z370" i="1"/>
  <c r="Z374" i="1"/>
  <c r="Z375" i="1" s="1"/>
  <c r="Z378" i="1"/>
  <c r="BP378" i="1"/>
  <c r="Z392" i="1"/>
  <c r="Z396" i="1"/>
  <c r="Z409" i="1"/>
  <c r="Z410" i="1" s="1"/>
  <c r="Z413" i="1"/>
  <c r="Z417" i="1" s="1"/>
  <c r="Z433" i="1"/>
  <c r="Z436" i="1"/>
  <c r="Z440" i="1"/>
  <c r="Z443" i="1"/>
  <c r="Z451" i="1"/>
  <c r="Z459" i="1"/>
  <c r="Y470" i="1"/>
  <c r="Y496" i="1"/>
  <c r="BN498" i="1"/>
  <c r="Z499" i="1"/>
  <c r="Z500" i="1" s="1"/>
  <c r="AA517" i="1"/>
  <c r="Z482" i="1"/>
  <c r="Z484" i="1"/>
  <c r="Z493" i="1"/>
  <c r="BP493" i="1"/>
  <c r="Z359" i="1" l="1"/>
  <c r="Z232" i="1"/>
  <c r="Z44" i="1"/>
  <c r="Z227" i="1"/>
  <c r="Z447" i="1"/>
  <c r="Z324" i="1"/>
  <c r="Z109" i="1"/>
  <c r="Z380" i="1"/>
  <c r="Z80" i="1"/>
  <c r="Z495" i="1"/>
  <c r="Z262" i="1"/>
  <c r="Z127" i="1"/>
  <c r="Z199" i="1"/>
  <c r="Z293" i="1"/>
  <c r="Z245" i="1"/>
  <c r="Y507" i="1"/>
  <c r="Z453" i="1"/>
  <c r="Z115" i="1"/>
  <c r="Z167" i="1"/>
  <c r="Z122" i="1"/>
  <c r="Z371" i="1"/>
  <c r="Z349" i="1"/>
  <c r="Z330" i="1"/>
  <c r="Z269" i="1"/>
  <c r="Z101" i="1"/>
  <c r="Y509" i="1"/>
  <c r="Z399" i="1"/>
  <c r="Z303" i="1"/>
  <c r="Z485" i="1"/>
  <c r="Y511" i="1"/>
  <c r="Z65" i="1"/>
  <c r="Z463" i="1"/>
  <c r="Z254" i="1"/>
  <c r="Z311" i="1"/>
  <c r="Z211" i="1"/>
  <c r="Y508" i="1"/>
  <c r="Y510" i="1" s="1"/>
  <c r="Z32" i="1"/>
  <c r="Z512" i="1" l="1"/>
</calcChain>
</file>

<file path=xl/sharedStrings.xml><?xml version="1.0" encoding="utf-8"?>
<sst xmlns="http://schemas.openxmlformats.org/spreadsheetml/2006/main" count="2276" uniqueCount="816">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</sst>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8" t="s">
        <v>0</v>
      </c>
      <c r="E1" s="593"/>
      <c r="F1" s="593"/>
      <c r="G1" s="12" t="s">
        <v>1</v>
      </c>
      <c r="H1" s="828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4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83" t="s">
        <v>8</v>
      </c>
      <c r="B5" s="732"/>
      <c r="C5" s="599"/>
      <c r="D5" s="678"/>
      <c r="E5" s="680"/>
      <c r="F5" s="625" t="s">
        <v>9</v>
      </c>
      <c r="G5" s="599"/>
      <c r="H5" s="678" t="s">
        <v>815</v>
      </c>
      <c r="I5" s="679"/>
      <c r="J5" s="679"/>
      <c r="K5" s="679"/>
      <c r="L5" s="679"/>
      <c r="M5" s="680"/>
      <c r="N5" s="58"/>
      <c r="P5" s="24" t="s">
        <v>10</v>
      </c>
      <c r="Q5" s="616">
        <v>45853</v>
      </c>
      <c r="R5" s="617"/>
      <c r="T5" s="767" t="s">
        <v>11</v>
      </c>
      <c r="U5" s="759"/>
      <c r="V5" s="769" t="s">
        <v>12</v>
      </c>
      <c r="W5" s="617"/>
      <c r="AB5" s="51"/>
      <c r="AC5" s="51"/>
      <c r="AD5" s="51"/>
      <c r="AE5" s="51"/>
    </row>
    <row r="6" spans="1:32" s="561" customFormat="1" ht="24" customHeight="1" x14ac:dyDescent="0.2">
      <c r="A6" s="783" t="s">
        <v>13</v>
      </c>
      <c r="B6" s="732"/>
      <c r="C6" s="599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17"/>
      <c r="N6" s="59"/>
      <c r="P6" s="24" t="s">
        <v>15</v>
      </c>
      <c r="Q6" s="622" t="str">
        <f>IF(Q5=0," ",CHOOSE(WEEKDAY(Q5,2),"Понедельник","Вторник","Среда","Четверг","Пятница","Суббота","Воскресенье"))</f>
        <v>Вторник</v>
      </c>
      <c r="R6" s="577"/>
      <c r="T6" s="758" t="s">
        <v>16</v>
      </c>
      <c r="U6" s="759"/>
      <c r="V6" s="689" t="s">
        <v>17</v>
      </c>
      <c r="W6" s="690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754"/>
      <c r="N7" s="60"/>
      <c r="P7" s="24"/>
      <c r="Q7" s="42"/>
      <c r="R7" s="42"/>
      <c r="T7" s="575"/>
      <c r="U7" s="759"/>
      <c r="V7" s="691"/>
      <c r="W7" s="692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53">
        <v>0.375</v>
      </c>
      <c r="R8" s="754"/>
      <c r="T8" s="575"/>
      <c r="U8" s="759"/>
      <c r="V8" s="691"/>
      <c r="W8" s="692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4"/>
      <c r="E9" s="655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9"/>
      <c r="P9" s="26" t="s">
        <v>21</v>
      </c>
      <c r="Q9" s="806"/>
      <c r="R9" s="629"/>
      <c r="T9" s="575"/>
      <c r="U9" s="759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4"/>
      <c r="E10" s="655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0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22</v>
      </c>
      <c r="Q10" s="748"/>
      <c r="R10" s="749"/>
      <c r="U10" s="24" t="s">
        <v>23</v>
      </c>
      <c r="V10" s="863" t="s">
        <v>24</v>
      </c>
      <c r="W10" s="690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7"/>
      <c r="R11" s="617"/>
      <c r="U11" s="24" t="s">
        <v>27</v>
      </c>
      <c r="V11" s="628" t="s">
        <v>28</v>
      </c>
      <c r="W11" s="629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42" t="s">
        <v>29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599"/>
      <c r="N12" s="62"/>
      <c r="P12" s="24" t="s">
        <v>30</v>
      </c>
      <c r="Q12" s="753"/>
      <c r="R12" s="754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742" t="s">
        <v>31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599"/>
      <c r="N13" s="62"/>
      <c r="O13" s="26"/>
      <c r="P13" s="26" t="s">
        <v>32</v>
      </c>
      <c r="Q13" s="628"/>
      <c r="R13" s="6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42" t="s">
        <v>33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43" t="s">
        <v>34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599"/>
      <c r="N15" s="63"/>
      <c r="P15" s="808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786" t="s">
        <v>38</v>
      </c>
      <c r="D17" s="584" t="s">
        <v>39</v>
      </c>
      <c r="E17" s="585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833"/>
      <c r="R17" s="833"/>
      <c r="S17" s="833"/>
      <c r="T17" s="585"/>
      <c r="U17" s="598" t="s">
        <v>51</v>
      </c>
      <c r="V17" s="599"/>
      <c r="W17" s="584" t="s">
        <v>52</v>
      </c>
      <c r="X17" s="584" t="s">
        <v>53</v>
      </c>
      <c r="Y17" s="600" t="s">
        <v>54</v>
      </c>
      <c r="Z17" s="702" t="s">
        <v>55</v>
      </c>
      <c r="AA17" s="636" t="s">
        <v>56</v>
      </c>
      <c r="AB17" s="636" t="s">
        <v>57</v>
      </c>
      <c r="AC17" s="636" t="s">
        <v>58</v>
      </c>
      <c r="AD17" s="636" t="s">
        <v>59</v>
      </c>
      <c r="AE17" s="637"/>
      <c r="AF17" s="6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4"/>
      <c r="R18" s="834"/>
      <c r="S18" s="834"/>
      <c r="T18" s="587"/>
      <c r="U18" s="67" t="s">
        <v>61</v>
      </c>
      <c r="V18" s="67" t="s">
        <v>62</v>
      </c>
      <c r="W18" s="602"/>
      <c r="X18" s="602"/>
      <c r="Y18" s="601"/>
      <c r="Z18" s="703"/>
      <c r="AA18" s="704"/>
      <c r="AB18" s="704"/>
      <c r="AC18" s="704"/>
      <c r="AD18" s="639"/>
      <c r="AE18" s="640"/>
      <c r="AF18" s="641"/>
      <c r="AG18" s="66"/>
      <c r="BD18" s="65"/>
    </row>
    <row r="19" spans="1:68" ht="27.75" hidden="1" customHeight="1" x14ac:dyDescent="0.2">
      <c r="A19" s="596" t="s">
        <v>63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hidden="1" customHeight="1" x14ac:dyDescent="0.25">
      <c r="A20" s="583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9" t="s">
        <v>69</v>
      </c>
      <c r="Q22" s="581"/>
      <c r="R22" s="581"/>
      <c r="S22" s="581"/>
      <c r="T22" s="582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596" t="s">
        <v>101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hidden="1" customHeight="1" x14ac:dyDescent="0.25">
      <c r="A39" s="583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70</v>
      </c>
      <c r="X41" s="567">
        <v>100</v>
      </c>
      <c r="Y41" s="56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6">
        <v>4680115882539</v>
      </c>
      <c r="E42" s="577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8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1"/>
      <c r="R42" s="581"/>
      <c r="S42" s="581"/>
      <c r="T42" s="582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6">
        <v>4607091385687</v>
      </c>
      <c r="E43" s="577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1"/>
      <c r="R43" s="581"/>
      <c r="S43" s="581"/>
      <c r="T43" s="582"/>
      <c r="U43" s="34"/>
      <c r="V43" s="34"/>
      <c r="W43" s="35" t="s">
        <v>70</v>
      </c>
      <c r="X43" s="567">
        <v>240</v>
      </c>
      <c r="Y43" s="568">
        <f>IFERROR(IF(X43="",0,CEILING((X43/$H43),1)*$H43),"")</f>
        <v>240</v>
      </c>
      <c r="Z43" s="36">
        <f>IFERROR(IF(Y43=0,"",ROUNDUP(Y43/H43,0)*0.00902),"")</f>
        <v>0.54120000000000001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252.6</v>
      </c>
      <c r="BN43" s="64">
        <f>IFERROR(Y43*I43/H43,"0")</f>
        <v>252.6</v>
      </c>
      <c r="BO43" s="64">
        <f>IFERROR(1/J43*(X43/H43),"0")</f>
        <v>0.45454545454545459</v>
      </c>
      <c r="BP43" s="64">
        <f>IFERROR(1/J43*(Y43/H43),"0")</f>
        <v>0.45454545454545459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9">
        <f>IFERROR(X41/H41,"0")+IFERROR(X42/H42,"0")+IFERROR(X43/H43,"0")</f>
        <v>69.259259259259267</v>
      </c>
      <c r="Y44" s="569">
        <f>IFERROR(Y41/H41,"0")+IFERROR(Y42/H42,"0")+IFERROR(Y43/H43,"0")</f>
        <v>70</v>
      </c>
      <c r="Z44" s="569">
        <f>IFERROR(IF(Z41="",0,Z41),"0")+IFERROR(IF(Z42="",0,Z42),"0")+IFERROR(IF(Z43="",0,Z43),"0")</f>
        <v>0.73099999999999998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9">
        <f>IFERROR(SUM(X41:X43),"0")</f>
        <v>340</v>
      </c>
      <c r="Y45" s="569">
        <f>IFERROR(SUM(Y41:Y43),"0")</f>
        <v>348</v>
      </c>
      <c r="Z45" s="37"/>
      <c r="AA45" s="570"/>
      <c r="AB45" s="570"/>
      <c r="AC45" s="570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3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8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70</v>
      </c>
      <c r="X53" s="567">
        <v>200</v>
      </c>
      <c r="Y53" s="56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6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70</v>
      </c>
      <c r="X57" s="567">
        <v>630</v>
      </c>
      <c r="Y57" s="568">
        <f t="shared" si="6"/>
        <v>630</v>
      </c>
      <c r="Z57" s="36">
        <f>IFERROR(IF(Y57=0,"",ROUNDUP(Y57/H57,0)*0.00902),"")</f>
        <v>1.2627999999999999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659.40000000000009</v>
      </c>
      <c r="BN57" s="64">
        <f t="shared" si="8"/>
        <v>659.40000000000009</v>
      </c>
      <c r="BO57" s="64">
        <f t="shared" si="9"/>
        <v>1.0606060606060606</v>
      </c>
      <c r="BP57" s="64">
        <f t="shared" si="10"/>
        <v>1.0606060606060606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9">
        <f>IFERROR(X52/H52,"0")+IFERROR(X53/H53,"0")+IFERROR(X54/H54,"0")+IFERROR(X55/H55,"0")+IFERROR(X56/H56,"0")+IFERROR(X57/H57,"0")</f>
        <v>158.51851851851853</v>
      </c>
      <c r="Y58" s="569">
        <f>IFERROR(Y52/H52,"0")+IFERROR(Y53/H53,"0")+IFERROR(Y54/H54,"0")+IFERROR(Y55/H55,"0")+IFERROR(Y56/H56,"0")+IFERROR(Y57/H57,"0")</f>
        <v>159</v>
      </c>
      <c r="Z58" s="569">
        <f>IFERROR(IF(Z52="",0,Z52),"0")+IFERROR(IF(Z53="",0,Z53),"0")+IFERROR(IF(Z54="",0,Z54),"0")+IFERROR(IF(Z55="",0,Z55),"0")+IFERROR(IF(Z56="",0,Z56),"0")+IFERROR(IF(Z57="",0,Z57),"0")</f>
        <v>1.6234199999999999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9">
        <f>IFERROR(SUM(X52:X57),"0")</f>
        <v>830</v>
      </c>
      <c r="Y59" s="569">
        <f>IFERROR(SUM(Y52:Y57),"0")</f>
        <v>835.2</v>
      </c>
      <c r="Z59" s="37"/>
      <c r="AA59" s="570"/>
      <c r="AB59" s="570"/>
      <c r="AC59" s="570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70</v>
      </c>
      <c r="X61" s="567">
        <v>50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70</v>
      </c>
      <c r="X64" s="567">
        <v>270</v>
      </c>
      <c r="Y64" s="568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9">
        <f>IFERROR(X61/H61,"0")+IFERROR(X62/H62,"0")+IFERROR(X63/H63,"0")+IFERROR(X64/H64,"0")</f>
        <v>104.62962962962963</v>
      </c>
      <c r="Y65" s="569">
        <f>IFERROR(Y61/H61,"0")+IFERROR(Y62/H62,"0")+IFERROR(Y63/H63,"0")+IFERROR(Y64/H64,"0")</f>
        <v>105</v>
      </c>
      <c r="Z65" s="569">
        <f>IFERROR(IF(Z61="",0,Z61),"0")+IFERROR(IF(Z62="",0,Z62),"0")+IFERROR(IF(Z63="",0,Z63),"0")+IFERROR(IF(Z64="",0,Z64),"0")</f>
        <v>0.74590000000000001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9">
        <f>IFERROR(SUM(X61:X64),"0")</f>
        <v>320</v>
      </c>
      <c r="Y66" s="569">
        <f>IFERROR(SUM(Y61:Y64),"0")</f>
        <v>324</v>
      </c>
      <c r="Z66" s="37"/>
      <c r="AA66" s="570"/>
      <c r="AB66" s="570"/>
      <c r="AC66" s="570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4" t="s">
        <v>172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hidden="1" customHeight="1" x14ac:dyDescent="0.25">
      <c r="A87" s="583" t="s">
        <v>179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70</v>
      </c>
      <c r="X89" s="567">
        <v>150</v>
      </c>
      <c r="Y89" s="568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70</v>
      </c>
      <c r="X91" s="567">
        <v>495</v>
      </c>
      <c r="Y91" s="568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9">
        <f>IFERROR(X89/H89,"0")+IFERROR(X90/H90,"0")+IFERROR(X91/H91,"0")</f>
        <v>123.88888888888889</v>
      </c>
      <c r="Y92" s="569">
        <f>IFERROR(Y89/H89,"0")+IFERROR(Y90/H90,"0")+IFERROR(Y91/H91,"0")</f>
        <v>124</v>
      </c>
      <c r="Z92" s="569">
        <f>IFERROR(IF(Z89="",0,Z89),"0")+IFERROR(IF(Z90="",0,Z90),"0")+IFERROR(IF(Z91="",0,Z91),"0")</f>
        <v>1.2579199999999999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9">
        <f>IFERROR(SUM(X89:X91),"0")</f>
        <v>645</v>
      </c>
      <c r="Y93" s="569">
        <f>IFERROR(SUM(Y89:Y91),"0")</f>
        <v>646.20000000000005</v>
      </c>
      <c r="Z93" s="37"/>
      <c r="AA93" s="570"/>
      <c r="AB93" s="570"/>
      <c r="AC93" s="570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1" t="s">
        <v>189</v>
      </c>
      <c r="Q95" s="581"/>
      <c r="R95" s="581"/>
      <c r="S95" s="581"/>
      <c r="T95" s="582"/>
      <c r="U95" s="34"/>
      <c r="V95" s="34"/>
      <c r="W95" s="35" t="s">
        <v>70</v>
      </c>
      <c r="X95" s="567">
        <v>180</v>
      </c>
      <c r="Y95" s="568">
        <f t="shared" ref="Y95:Y100" si="16">IFERROR(IF(X95="",0,CEILING((X95/$H95),1)*$H95),"")</f>
        <v>186.29999999999998</v>
      </c>
      <c r="Z95" s="36">
        <f>IFERROR(IF(Y95=0,"",ROUNDUP(Y95/H95,0)*0.01898),"")</f>
        <v>0.43653999999999998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191.53333333333336</v>
      </c>
      <c r="BN95" s="64">
        <f t="shared" ref="BN95:BN100" si="18">IFERROR(Y95*I95/H95,"0")</f>
        <v>198.23699999999999</v>
      </c>
      <c r="BO95" s="64">
        <f t="shared" ref="BO95:BO100" si="19">IFERROR(1/J95*(X95/H95),"0")</f>
        <v>0.34722222222222221</v>
      </c>
      <c r="BP95" s="64">
        <f t="shared" ref="BP95:BP100" si="20">IFERROR(1/J95*(Y95/H95),"0")</f>
        <v>0.359375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9">
        <f>IFERROR(X95/H95,"0")+IFERROR(X96/H96,"0")+IFERROR(X97/H97,"0")+IFERROR(X98/H98,"0")+IFERROR(X99/H99,"0")+IFERROR(X100/H100,"0")</f>
        <v>188.88888888888889</v>
      </c>
      <c r="Y101" s="569">
        <f>IFERROR(Y95/H95,"0")+IFERROR(Y96/H96,"0")+IFERROR(Y97/H97,"0")+IFERROR(Y98/H98,"0")+IFERROR(Y99/H99,"0")+IFERROR(Y100/H100,"0")</f>
        <v>190</v>
      </c>
      <c r="Z101" s="569">
        <f>IFERROR(IF(Z95="",0,Z95),"0")+IFERROR(IF(Z96="",0,Z96),"0")+IFERROR(IF(Z97="",0,Z97),"0")+IFERROR(IF(Z98="",0,Z98),"0")+IFERROR(IF(Z99="",0,Z99),"0")+IFERROR(IF(Z100="",0,Z100),"0")</f>
        <v>1.5237099999999999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9">
        <f>IFERROR(SUM(X95:X100),"0")</f>
        <v>630</v>
      </c>
      <c r="Y102" s="569">
        <f>IFERROR(SUM(Y95:Y100),"0")</f>
        <v>637.20000000000005</v>
      </c>
      <c r="Z102" s="37"/>
      <c r="AA102" s="570"/>
      <c r="AB102" s="570"/>
      <c r="AC102" s="570"/>
    </row>
    <row r="103" spans="1:68" ht="16.5" hidden="1" customHeight="1" x14ac:dyDescent="0.25">
      <c r="A103" s="583" t="s">
        <v>202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70</v>
      </c>
      <c r="X105" s="567">
        <v>200</v>
      </c>
      <c r="Y105" s="568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70</v>
      </c>
      <c r="X107" s="567">
        <v>405</v>
      </c>
      <c r="Y107" s="568">
        <f>IFERROR(IF(X107="",0,CEILING((X107/$H107),1)*$H107),"")</f>
        <v>405</v>
      </c>
      <c r="Z107" s="36">
        <f>IFERROR(IF(Y107=0,"",ROUNDUP(Y107/H107,0)*0.00902),"")</f>
        <v>0.81180000000000008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423.9</v>
      </c>
      <c r="BN107" s="64">
        <f>IFERROR(Y107*I107/H107,"0")</f>
        <v>423.9</v>
      </c>
      <c r="BO107" s="64">
        <f>IFERROR(1/J107*(X107/H107),"0")</f>
        <v>0.68181818181818188</v>
      </c>
      <c r="BP107" s="64">
        <f>IFERROR(1/J107*(Y107/H107),"0")</f>
        <v>0.68181818181818188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9">
        <f>IFERROR(X105/H105,"0")+IFERROR(X106/H106,"0")+IFERROR(X107/H107,"0")+IFERROR(X108/H108,"0")</f>
        <v>108.51851851851852</v>
      </c>
      <c r="Y109" s="569">
        <f>IFERROR(Y105/H105,"0")+IFERROR(Y106/H106,"0")+IFERROR(Y107/H107,"0")+IFERROR(Y108/H108,"0")</f>
        <v>109</v>
      </c>
      <c r="Z109" s="569">
        <f>IFERROR(IF(Z105="",0,Z105),"0")+IFERROR(IF(Z106="",0,Z106),"0")+IFERROR(IF(Z107="",0,Z107),"0")+IFERROR(IF(Z108="",0,Z108),"0")</f>
        <v>1.17242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9">
        <f>IFERROR(SUM(X105:X108),"0")</f>
        <v>605</v>
      </c>
      <c r="Y110" s="569">
        <f>IFERROR(SUM(Y105:Y108),"0")</f>
        <v>610.20000000000005</v>
      </c>
      <c r="Z110" s="37"/>
      <c r="AA110" s="570"/>
      <c r="AB110" s="570"/>
      <c r="AC110" s="570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70</v>
      </c>
      <c r="X118" s="567">
        <v>600</v>
      </c>
      <c r="Y118" s="568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70</v>
      </c>
      <c r="X120" s="567">
        <v>495</v>
      </c>
      <c r="Y120" s="568">
        <f>IFERROR(IF(X120="",0,CEILING((X120/$H120),1)*$H120),"")</f>
        <v>496.8</v>
      </c>
      <c r="Z120" s="36">
        <f>IFERROR(IF(Y120=0,"",ROUNDUP(Y120/H120,0)*0.00651),"")</f>
        <v>1.19784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541.19999999999993</v>
      </c>
      <c r="BN120" s="64">
        <f>IFERROR(Y120*I120/H120,"0")</f>
        <v>543.16800000000001</v>
      </c>
      <c r="BO120" s="64">
        <f>IFERROR(1/J120*(X120/H120),"0")</f>
        <v>1.0073260073260073</v>
      </c>
      <c r="BP120" s="64">
        <f>IFERROR(1/J120*(Y120/H120),"0")</f>
        <v>1.0109890109890112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70</v>
      </c>
      <c r="X121" s="567">
        <v>18</v>
      </c>
      <c r="Y121" s="568">
        <f>IFERROR(IF(X121="",0,CEILING((X121/$H121),1)*$H121),"")</f>
        <v>18</v>
      </c>
      <c r="Z121" s="36">
        <f>IFERROR(IF(Y121=0,"",ROUNDUP(Y121/H121,0)*0.00651),"")</f>
        <v>6.5100000000000005E-2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19.8</v>
      </c>
      <c r="BN121" s="64">
        <f>IFERROR(Y121*I121/H121,"0")</f>
        <v>19.8</v>
      </c>
      <c r="BO121" s="64">
        <f>IFERROR(1/J121*(X121/H121),"0")</f>
        <v>5.4945054945054951E-2</v>
      </c>
      <c r="BP121" s="64">
        <f>IFERROR(1/J121*(Y121/H121),"0")</f>
        <v>5.4945054945054951E-2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9">
        <f>IFERROR(X118/H118,"0")+IFERROR(X119/H119,"0")+IFERROR(X120/H120,"0")+IFERROR(X121/H121,"0")</f>
        <v>267.40740740740739</v>
      </c>
      <c r="Y122" s="569">
        <f>IFERROR(Y118/H118,"0")+IFERROR(Y119/H119,"0")+IFERROR(Y120/H120,"0")+IFERROR(Y121/H121,"0")</f>
        <v>269</v>
      </c>
      <c r="Z122" s="569">
        <f>IFERROR(IF(Z118="",0,Z118),"0")+IFERROR(IF(Z119="",0,Z119),"0")+IFERROR(IF(Z120="",0,Z120),"0")+IFERROR(IF(Z121="",0,Z121),"0")</f>
        <v>2.6864400000000002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9">
        <f>IFERROR(SUM(X118:X121),"0")</f>
        <v>1113</v>
      </c>
      <c r="Y123" s="569">
        <f>IFERROR(SUM(Y118:Y121),"0")</f>
        <v>1122.3</v>
      </c>
      <c r="Z123" s="37"/>
      <c r="AA123" s="570"/>
      <c r="AB123" s="570"/>
      <c r="AC123" s="570"/>
    </row>
    <row r="124" spans="1:68" ht="14.25" hidden="1" customHeight="1" x14ac:dyDescent="0.25">
      <c r="A124" s="574" t="s">
        <v>172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70</v>
      </c>
      <c r="X126" s="567">
        <v>16.5</v>
      </c>
      <c r="Y126" s="568">
        <f>IFERROR(IF(X126="",0,CEILING((X126/$H126),1)*$H126),"")</f>
        <v>17.82</v>
      </c>
      <c r="Z126" s="36">
        <f>IFERROR(IF(Y126=0,"",ROUNDUP(Y126/H126,0)*0.00651),"")</f>
        <v>5.8590000000000003E-2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18.649999999999999</v>
      </c>
      <c r="BN126" s="64">
        <f>IFERROR(Y126*I126/H126,"0")</f>
        <v>20.141999999999999</v>
      </c>
      <c r="BO126" s="64">
        <f>IFERROR(1/J126*(X126/H126),"0")</f>
        <v>4.5787545787545791E-2</v>
      </c>
      <c r="BP126" s="64">
        <f>IFERROR(1/J126*(Y126/H126),"0")</f>
        <v>4.9450549450549455E-2</v>
      </c>
    </row>
    <row r="127" spans="1:68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9">
        <f>IFERROR(X125/H125,"0")+IFERROR(X126/H126,"0")</f>
        <v>8.3333333333333339</v>
      </c>
      <c r="Y127" s="569">
        <f>IFERROR(Y125/H125,"0")+IFERROR(Y126/H126,"0")</f>
        <v>9</v>
      </c>
      <c r="Z127" s="569">
        <f>IFERROR(IF(Z125="",0,Z125),"0")+IFERROR(IF(Z126="",0,Z126),"0")</f>
        <v>5.8590000000000003E-2</v>
      </c>
      <c r="AA127" s="570"/>
      <c r="AB127" s="570"/>
      <c r="AC127" s="570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9">
        <f>IFERROR(SUM(X125:X126),"0")</f>
        <v>16.5</v>
      </c>
      <c r="Y128" s="569">
        <f>IFERROR(SUM(Y125:Y126),"0")</f>
        <v>17.82</v>
      </c>
      <c r="Z128" s="37"/>
      <c r="AA128" s="570"/>
      <c r="AB128" s="570"/>
      <c r="AC128" s="570"/>
    </row>
    <row r="129" spans="1:68" ht="16.5" hidden="1" customHeight="1" x14ac:dyDescent="0.25">
      <c r="A129" s="583" t="s">
        <v>235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70</v>
      </c>
      <c r="X132" s="567">
        <v>35</v>
      </c>
      <c r="Y132" s="568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9">
        <f>IFERROR(SUM(X131:X132),"0")</f>
        <v>35</v>
      </c>
      <c r="Y134" s="569">
        <f>IFERROR(SUM(Y131:Y132),"0")</f>
        <v>36.4</v>
      </c>
      <c r="Z134" s="37"/>
      <c r="AA134" s="570"/>
      <c r="AB134" s="570"/>
      <c r="AC134" s="570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70</v>
      </c>
      <c r="X137" s="567">
        <v>49.5</v>
      </c>
      <c r="Y137" s="568">
        <f>IFERROR(IF(X137="",0,CEILING((X137/$H137),1)*$H137),"")</f>
        <v>50.160000000000004</v>
      </c>
      <c r="Z137" s="36">
        <f>IFERROR(IF(Y137=0,"",ROUNDUP(Y137/H137,0)*0.00651),"")</f>
        <v>0.12369000000000001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54.524999999999999</v>
      </c>
      <c r="BN137" s="64">
        <f>IFERROR(Y137*I137/H137,"0")</f>
        <v>55.252000000000002</v>
      </c>
      <c r="BO137" s="64">
        <f>IFERROR(1/J137*(X137/H137),"0")</f>
        <v>0.10302197802197803</v>
      </c>
      <c r="BP137" s="64">
        <f>IFERROR(1/J137*(Y137/H137),"0")</f>
        <v>0.1043956043956044</v>
      </c>
    </row>
    <row r="138" spans="1:68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9">
        <f>IFERROR(X136/H136,"0")+IFERROR(X137/H137,"0")</f>
        <v>18.75</v>
      </c>
      <c r="Y138" s="569">
        <f>IFERROR(Y136/H136,"0")+IFERROR(Y137/H137,"0")</f>
        <v>19</v>
      </c>
      <c r="Z138" s="569">
        <f>IFERROR(IF(Z136="",0,Z136),"0")+IFERROR(IF(Z137="",0,Z137),"0")</f>
        <v>0.12369000000000001</v>
      </c>
      <c r="AA138" s="570"/>
      <c r="AB138" s="570"/>
      <c r="AC138" s="570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9">
        <f>IFERROR(SUM(X136:X137),"0")</f>
        <v>49.5</v>
      </c>
      <c r="Y139" s="569">
        <f>IFERROR(SUM(Y136:Y137),"0")</f>
        <v>50.160000000000004</v>
      </c>
      <c r="Z139" s="37"/>
      <c r="AA139" s="570"/>
      <c r="AB139" s="570"/>
      <c r="AC139" s="570"/>
    </row>
    <row r="140" spans="1:68" ht="16.5" hidden="1" customHeight="1" x14ac:dyDescent="0.25">
      <c r="A140" s="583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596" t="s">
        <v>256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hidden="1" customHeight="1" x14ac:dyDescent="0.25">
      <c r="A152" s="583" t="s">
        <v>257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70</v>
      </c>
      <c r="X158" s="567">
        <v>50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70</v>
      </c>
      <c r="X159" s="567">
        <v>30</v>
      </c>
      <c r="Y159" s="568">
        <f t="shared" si="21"/>
        <v>33.6</v>
      </c>
      <c r="Z159" s="36">
        <f>IFERROR(IF(Y159=0,"",ROUNDUP(Y159/H159,0)*0.00902),"")</f>
        <v>7.2160000000000002E-2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31.928571428571427</v>
      </c>
      <c r="BN159" s="64">
        <f t="shared" si="23"/>
        <v>35.76</v>
      </c>
      <c r="BO159" s="64">
        <f t="shared" si="24"/>
        <v>5.4112554112554112E-2</v>
      </c>
      <c r="BP159" s="64">
        <f t="shared" si="25"/>
        <v>6.0606060606060608E-2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70</v>
      </c>
      <c r="X160" s="567">
        <v>120</v>
      </c>
      <c r="Y160" s="568">
        <f t="shared" si="21"/>
        <v>121.80000000000001</v>
      </c>
      <c r="Z160" s="36">
        <f>IFERROR(IF(Y160=0,"",ROUNDUP(Y160/H160,0)*0.00902),"")</f>
        <v>0.26158000000000003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126</v>
      </c>
      <c r="BN160" s="64">
        <f t="shared" si="23"/>
        <v>127.89</v>
      </c>
      <c r="BO160" s="64">
        <f t="shared" si="24"/>
        <v>0.21645021645021645</v>
      </c>
      <c r="BP160" s="64">
        <f t="shared" si="25"/>
        <v>0.2196969696969697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70</v>
      </c>
      <c r="X161" s="567">
        <v>87.5</v>
      </c>
      <c r="Y161" s="568">
        <f t="shared" si="21"/>
        <v>88.2</v>
      </c>
      <c r="Z161" s="36">
        <f>IFERROR(IF(Y161=0,"",ROUNDUP(Y161/H161,0)*0.00502),"")</f>
        <v>0.21084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92.916666666666657</v>
      </c>
      <c r="BN161" s="64">
        <f t="shared" si="23"/>
        <v>93.66</v>
      </c>
      <c r="BO161" s="64">
        <f t="shared" si="24"/>
        <v>0.17806267806267806</v>
      </c>
      <c r="BP161" s="64">
        <f t="shared" si="25"/>
        <v>0.17948717948717952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70</v>
      </c>
      <c r="X162" s="567">
        <v>87.5</v>
      </c>
      <c r="Y162" s="568">
        <f t="shared" si="21"/>
        <v>88.2</v>
      </c>
      <c r="Z162" s="36">
        <f>IFERROR(IF(Y162=0,"",ROUNDUP(Y162/H162,0)*0.00502),"")</f>
        <v>0.21084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92.916666666666657</v>
      </c>
      <c r="BN162" s="64">
        <f t="shared" si="23"/>
        <v>93.66</v>
      </c>
      <c r="BO162" s="64">
        <f t="shared" si="24"/>
        <v>0.17806267806267806</v>
      </c>
      <c r="BP162" s="64">
        <f t="shared" si="25"/>
        <v>0.17948717948717952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70</v>
      </c>
      <c r="X164" s="567">
        <v>210</v>
      </c>
      <c r="Y164" s="568">
        <f t="shared" si="21"/>
        <v>210</v>
      </c>
      <c r="Z164" s="36">
        <f>IFERROR(IF(Y164=0,"",ROUNDUP(Y164/H164,0)*0.00502),"")</f>
        <v>0.502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220.00000000000003</v>
      </c>
      <c r="BN164" s="64">
        <f t="shared" si="23"/>
        <v>220.00000000000003</v>
      </c>
      <c r="BO164" s="64">
        <f t="shared" si="24"/>
        <v>0.42735042735042739</v>
      </c>
      <c r="BP164" s="64">
        <f t="shared" si="25"/>
        <v>0.42735042735042739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230.95238095238093</v>
      </c>
      <c r="Y167" s="569">
        <f>IFERROR(Y158/H158,"0")+IFERROR(Y159/H159,"0")+IFERROR(Y160/H160,"0")+IFERROR(Y161/H161,"0")+IFERROR(Y162/H162,"0")+IFERROR(Y163/H163,"0")+IFERROR(Y164/H164,"0")+IFERROR(Y165/H165,"0")+IFERROR(Y166/H166,"0")</f>
        <v>233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1.3656600000000001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9">
        <f>IFERROR(SUM(X158:X166),"0")</f>
        <v>585</v>
      </c>
      <c r="Y168" s="569">
        <f>IFERROR(SUM(Y158:Y166),"0")</f>
        <v>592.20000000000005</v>
      </c>
      <c r="Z168" s="37"/>
      <c r="AA168" s="570"/>
      <c r="AB168" s="570"/>
      <c r="AC168" s="570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hidden="1" customHeight="1" x14ac:dyDescent="0.25">
      <c r="A170" s="54" t="s">
        <v>284</v>
      </c>
      <c r="B170" s="54" t="s">
        <v>285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8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70</v>
      </c>
      <c r="X171" s="567">
        <v>7.0000000000000009</v>
      </c>
      <c r="Y171" s="568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9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70</v>
      </c>
      <c r="X172" s="567">
        <v>3.5</v>
      </c>
      <c r="Y172" s="568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9">
        <f>IFERROR(X170/H170,"0")+IFERROR(X171/H171,"0")+IFERROR(X172/H172,"0")</f>
        <v>8.3333333333333339</v>
      </c>
      <c r="Y173" s="569">
        <f>IFERROR(Y170/H170,"0")+IFERROR(Y171/H171,"0")+IFERROR(Y172/H172,"0")</f>
        <v>9</v>
      </c>
      <c r="Z173" s="569">
        <f>IFERROR(IF(Z170="",0,Z170),"0")+IFERROR(IF(Z171="",0,Z171),"0")+IFERROR(IF(Z172="",0,Z172),"0")</f>
        <v>5.3100000000000001E-2</v>
      </c>
      <c r="AA173" s="570"/>
      <c r="AB173" s="570"/>
      <c r="AC173" s="570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9">
        <f>IFERROR(SUM(X170:X172),"0")</f>
        <v>10.5</v>
      </c>
      <c r="Y174" s="569">
        <f>IFERROR(SUM(Y170:Y172),"0")</f>
        <v>11.34</v>
      </c>
      <c r="Z174" s="37"/>
      <c r="AA174" s="570"/>
      <c r="AB174" s="570"/>
      <c r="AC174" s="570"/>
    </row>
    <row r="175" spans="1:68" ht="14.25" hidden="1" customHeight="1" x14ac:dyDescent="0.25">
      <c r="A175" s="574" t="s">
        <v>294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70</v>
      </c>
      <c r="X176" s="567">
        <v>3.5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9">
        <f>IFERROR(X176/H176,"0")</f>
        <v>2.7777777777777777</v>
      </c>
      <c r="Y177" s="569">
        <f>IFERROR(Y176/H176,"0")</f>
        <v>3</v>
      </c>
      <c r="Z177" s="569">
        <f>IFERROR(IF(Z176="",0,Z176),"0")</f>
        <v>1.77E-2</v>
      </c>
      <c r="AA177" s="570"/>
      <c r="AB177" s="570"/>
      <c r="AC177" s="570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9">
        <f>IFERROR(SUM(X176:X176),"0")</f>
        <v>3.5</v>
      </c>
      <c r="Y178" s="569">
        <f>IFERROR(SUM(Y176:Y176),"0")</f>
        <v>3.7800000000000002</v>
      </c>
      <c r="Z178" s="37"/>
      <c r="AA178" s="570"/>
      <c r="AB178" s="570"/>
      <c r="AC178" s="570"/>
    </row>
    <row r="179" spans="1:68" ht="16.5" hidden="1" customHeight="1" x14ac:dyDescent="0.25">
      <c r="A179" s="583" t="s">
        <v>297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70</v>
      </c>
      <c r="X191" s="567">
        <v>250</v>
      </c>
      <c r="Y191" s="568">
        <f t="shared" ref="Y191:Y198" si="26">IFERROR(IF(X191="",0,CEILING((X191/$H191),1)*$H191),"")</f>
        <v>253.8</v>
      </c>
      <c r="Z191" s="36">
        <f>IFERROR(IF(Y191=0,"",ROUNDUP(Y191/H191,0)*0.00902),"")</f>
        <v>0.42393999999999998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259.72222222222223</v>
      </c>
      <c r="BN191" s="64">
        <f t="shared" ref="BN191:BN198" si="28">IFERROR(Y191*I191/H191,"0")</f>
        <v>263.67</v>
      </c>
      <c r="BO191" s="64">
        <f t="shared" ref="BO191:BO198" si="29">IFERROR(1/J191*(X191/H191),"0")</f>
        <v>0.35072951739618402</v>
      </c>
      <c r="BP191" s="64">
        <f t="shared" ref="BP191:BP198" si="30">IFERROR(1/J191*(Y191/H191),"0")</f>
        <v>0.35606060606060608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70</v>
      </c>
      <c r="X192" s="567">
        <v>50</v>
      </c>
      <c r="Y192" s="568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70</v>
      </c>
      <c r="X193" s="567">
        <v>50</v>
      </c>
      <c r="Y193" s="568">
        <f t="shared" si="26"/>
        <v>54</v>
      </c>
      <c r="Z193" s="36">
        <f>IFERROR(IF(Y193=0,"",ROUNDUP(Y193/H193,0)*0.00902),"")</f>
        <v>9.0200000000000002E-2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51.944444444444443</v>
      </c>
      <c r="BN193" s="64">
        <f t="shared" si="28"/>
        <v>56.099999999999994</v>
      </c>
      <c r="BO193" s="64">
        <f t="shared" si="29"/>
        <v>7.0145903479236812E-2</v>
      </c>
      <c r="BP193" s="64">
        <f t="shared" si="30"/>
        <v>7.575757575757576E-2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70</v>
      </c>
      <c r="X194" s="567">
        <v>50</v>
      </c>
      <c r="Y194" s="568">
        <f t="shared" si="26"/>
        <v>54</v>
      </c>
      <c r="Z194" s="36">
        <f>IFERROR(IF(Y194=0,"",ROUNDUP(Y194/H194,0)*0.00902),"")</f>
        <v>9.0200000000000002E-2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51.944444444444443</v>
      </c>
      <c r="BN194" s="64">
        <f t="shared" si="28"/>
        <v>56.099999999999994</v>
      </c>
      <c r="BO194" s="64">
        <f t="shared" si="29"/>
        <v>7.0145903479236812E-2</v>
      </c>
      <c r="BP194" s="64">
        <f t="shared" si="30"/>
        <v>7.575757575757576E-2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70</v>
      </c>
      <c r="X195" s="567">
        <v>90</v>
      </c>
      <c r="Y195" s="568">
        <f t="shared" si="26"/>
        <v>90</v>
      </c>
      <c r="Z195" s="36">
        <f>IFERROR(IF(Y195=0,"",ROUNDUP(Y195/H195,0)*0.00502),"")</f>
        <v>0.251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96.499999999999986</v>
      </c>
      <c r="BN195" s="64">
        <f t="shared" si="28"/>
        <v>96.499999999999986</v>
      </c>
      <c r="BO195" s="64">
        <f t="shared" si="29"/>
        <v>0.21367521367521369</v>
      </c>
      <c r="BP195" s="64">
        <f t="shared" si="30"/>
        <v>0.21367521367521369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70</v>
      </c>
      <c r="X196" s="567">
        <v>54</v>
      </c>
      <c r="Y196" s="568">
        <f t="shared" si="26"/>
        <v>54</v>
      </c>
      <c r="Z196" s="36">
        <f>IFERROR(IF(Y196=0,"",ROUNDUP(Y196/H196,0)*0.00502),"")</f>
        <v>0.15060000000000001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56.999999999999993</v>
      </c>
      <c r="BN196" s="64">
        <f t="shared" si="28"/>
        <v>56.999999999999993</v>
      </c>
      <c r="BO196" s="64">
        <f t="shared" si="29"/>
        <v>0.12820512820512822</v>
      </c>
      <c r="BP196" s="64">
        <f t="shared" si="30"/>
        <v>0.12820512820512822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70</v>
      </c>
      <c r="X197" s="567">
        <v>90</v>
      </c>
      <c r="Y197" s="568">
        <f t="shared" si="26"/>
        <v>90</v>
      </c>
      <c r="Z197" s="36">
        <f>IFERROR(IF(Y197=0,"",ROUNDUP(Y197/H197,0)*0.00502),"")</f>
        <v>0.251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95</v>
      </c>
      <c r="BN197" s="64">
        <f t="shared" si="28"/>
        <v>95</v>
      </c>
      <c r="BO197" s="64">
        <f t="shared" si="29"/>
        <v>0.21367521367521369</v>
      </c>
      <c r="BP197" s="64">
        <f t="shared" si="30"/>
        <v>0.21367521367521369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70</v>
      </c>
      <c r="X198" s="567">
        <v>45</v>
      </c>
      <c r="Y198" s="568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229.07407407407408</v>
      </c>
      <c r="Y199" s="569">
        <f>IFERROR(Y191/H191,"0")+IFERROR(Y192/H192,"0")+IFERROR(Y193/H193,"0")+IFERROR(Y194/H194,"0")+IFERROR(Y195/H195,"0")+IFERROR(Y196/H196,"0")+IFERROR(Y197/H197,"0")+IFERROR(Y198/H198,"0")</f>
        <v>232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1.4726399999999999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9">
        <f>IFERROR(SUM(X191:X198),"0")</f>
        <v>679</v>
      </c>
      <c r="Y200" s="569">
        <f>IFERROR(SUM(Y191:Y198),"0")</f>
        <v>694.8</v>
      </c>
      <c r="Z200" s="37"/>
      <c r="AA200" s="570"/>
      <c r="AB200" s="570"/>
      <c r="AC200" s="570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70</v>
      </c>
      <c r="X204" s="567">
        <v>250</v>
      </c>
      <c r="Y204" s="568">
        <f t="shared" si="31"/>
        <v>252.29999999999998</v>
      </c>
      <c r="Z204" s="36">
        <f>IFERROR(IF(Y204=0,"",ROUNDUP(Y204/H204,0)*0.01898),"")</f>
        <v>0.55042000000000002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264.91379310344831</v>
      </c>
      <c r="BN204" s="64">
        <f t="shared" si="33"/>
        <v>267.351</v>
      </c>
      <c r="BO204" s="64">
        <f t="shared" si="34"/>
        <v>0.44899425287356326</v>
      </c>
      <c r="BP204" s="64">
        <f t="shared" si="35"/>
        <v>0.453125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70</v>
      </c>
      <c r="X205" s="567">
        <v>320</v>
      </c>
      <c r="Y205" s="568">
        <f t="shared" si="31"/>
        <v>321.59999999999997</v>
      </c>
      <c r="Z205" s="36">
        <f t="shared" ref="Z205:Z210" si="36">IFERROR(IF(Y205=0,"",ROUNDUP(Y205/H205,0)*0.00651),"")</f>
        <v>0.87234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356</v>
      </c>
      <c r="BN205" s="64">
        <f t="shared" si="33"/>
        <v>357.78</v>
      </c>
      <c r="BO205" s="64">
        <f t="shared" si="34"/>
        <v>0.73260073260073266</v>
      </c>
      <c r="BP205" s="64">
        <f t="shared" si="35"/>
        <v>0.73626373626373631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70</v>
      </c>
      <c r="X207" s="567">
        <v>360</v>
      </c>
      <c r="Y207" s="568">
        <f t="shared" si="31"/>
        <v>360</v>
      </c>
      <c r="Z207" s="36">
        <f t="shared" si="36"/>
        <v>0.97650000000000003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397.8</v>
      </c>
      <c r="BN207" s="64">
        <f t="shared" si="33"/>
        <v>397.8</v>
      </c>
      <c r="BO207" s="64">
        <f t="shared" si="34"/>
        <v>0.82417582417582425</v>
      </c>
      <c r="BP207" s="64">
        <f t="shared" si="35"/>
        <v>0.82417582417582425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70</v>
      </c>
      <c r="X209" s="567">
        <v>120</v>
      </c>
      <c r="Y209" s="568">
        <f t="shared" si="31"/>
        <v>120</v>
      </c>
      <c r="Z209" s="36">
        <f t="shared" si="36"/>
        <v>0.32550000000000001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132.60000000000002</v>
      </c>
      <c r="BN209" s="64">
        <f t="shared" si="33"/>
        <v>132.60000000000002</v>
      </c>
      <c r="BO209" s="64">
        <f t="shared" si="34"/>
        <v>0.27472527472527475</v>
      </c>
      <c r="BP209" s="64">
        <f t="shared" si="35"/>
        <v>0.27472527472527475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70</v>
      </c>
      <c r="X210" s="567">
        <v>280</v>
      </c>
      <c r="Y210" s="568">
        <f t="shared" si="31"/>
        <v>280.8</v>
      </c>
      <c r="Z210" s="36">
        <f t="shared" si="36"/>
        <v>0.76167000000000007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310.10000000000002</v>
      </c>
      <c r="BN210" s="64">
        <f t="shared" si="33"/>
        <v>310.98599999999999</v>
      </c>
      <c r="BO210" s="64">
        <f t="shared" si="34"/>
        <v>0.64102564102564108</v>
      </c>
      <c r="BP210" s="64">
        <f t="shared" si="35"/>
        <v>0.64285714285714302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478.73563218390808</v>
      </c>
      <c r="Y211" s="569">
        <f>IFERROR(Y202/H202,"0")+IFERROR(Y203/H203,"0")+IFERROR(Y204/H204,"0")+IFERROR(Y205/H205,"0")+IFERROR(Y206/H206,"0")+IFERROR(Y207/H207,"0")+IFERROR(Y208/H208,"0")+IFERROR(Y209/H209,"0")+IFERROR(Y210/H210,"0")</f>
        <v>480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3.4864299999999999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9">
        <f>IFERROR(SUM(X202:X210),"0")</f>
        <v>1330</v>
      </c>
      <c r="Y212" s="569">
        <f>IFERROR(SUM(Y202:Y210),"0")</f>
        <v>1334.7</v>
      </c>
      <c r="Z212" s="37"/>
      <c r="AA212" s="570"/>
      <c r="AB212" s="570"/>
      <c r="AC212" s="570"/>
    </row>
    <row r="213" spans="1:68" ht="14.25" hidden="1" customHeight="1" x14ac:dyDescent="0.25">
      <c r="A213" s="574" t="s">
        <v>172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70</v>
      </c>
      <c r="X214" s="567">
        <v>28</v>
      </c>
      <c r="Y214" s="568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70</v>
      </c>
      <c r="X215" s="567">
        <v>36</v>
      </c>
      <c r="Y215" s="568">
        <f>IFERROR(IF(X215="",0,CEILING((X215/$H215),1)*$H215),"")</f>
        <v>36</v>
      </c>
      <c r="Z215" s="36">
        <f>IFERROR(IF(Y215=0,"",ROUNDUP(Y215/H215,0)*0.00651),"")</f>
        <v>9.7650000000000001E-2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39.780000000000008</v>
      </c>
      <c r="BN215" s="64">
        <f>IFERROR(Y215*I215/H215,"0")</f>
        <v>39.780000000000008</v>
      </c>
      <c r="BO215" s="64">
        <f>IFERROR(1/J215*(X215/H215),"0")</f>
        <v>8.241758241758243E-2</v>
      </c>
      <c r="BP215" s="64">
        <f>IFERROR(1/J215*(Y215/H215),"0")</f>
        <v>8.241758241758243E-2</v>
      </c>
    </row>
    <row r="216" spans="1:68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9">
        <f>IFERROR(X214/H214,"0")+IFERROR(X215/H215,"0")</f>
        <v>26.666666666666668</v>
      </c>
      <c r="Y216" s="569">
        <f>IFERROR(Y214/H214,"0")+IFERROR(Y215/H215,"0")</f>
        <v>27</v>
      </c>
      <c r="Z216" s="569">
        <f>IFERROR(IF(Z214="",0,Z214),"0")+IFERROR(IF(Z215="",0,Z215),"0")</f>
        <v>0.17576999999999998</v>
      </c>
      <c r="AA216" s="570"/>
      <c r="AB216" s="570"/>
      <c r="AC216" s="570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9">
        <f>IFERROR(SUM(X214:X215),"0")</f>
        <v>64</v>
      </c>
      <c r="Y217" s="569">
        <f>IFERROR(SUM(Y214:Y215),"0")</f>
        <v>64.8</v>
      </c>
      <c r="Z217" s="37"/>
      <c r="AA217" s="570"/>
      <c r="AB217" s="570"/>
      <c r="AC217" s="570"/>
    </row>
    <row r="218" spans="1:68" ht="16.5" hidden="1" customHeight="1" x14ac:dyDescent="0.25">
      <c r="A218" s="583" t="s">
        <v>358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70</v>
      </c>
      <c r="X220" s="567">
        <v>20</v>
      </c>
      <c r="Y220" s="568">
        <f t="shared" ref="Y220:Y226" si="37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20.75</v>
      </c>
      <c r="BN220" s="64">
        <f t="shared" ref="BN220:BN226" si="39">IFERROR(Y220*I220/H220,"0")</f>
        <v>24.07</v>
      </c>
      <c r="BO220" s="64">
        <f t="shared" ref="BO220:BO226" si="40">IFERROR(1/J220*(X220/H220),"0")</f>
        <v>2.6939655172413795E-2</v>
      </c>
      <c r="BP220" s="64">
        <f t="shared" ref="BP220:BP226" si="41">IFERROR(1/J220*(Y220/H220),"0")</f>
        <v>3.125E-2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70</v>
      </c>
      <c r="X222" s="567">
        <v>100</v>
      </c>
      <c r="Y222" s="568">
        <f t="shared" si="37"/>
        <v>104.39999999999999</v>
      </c>
      <c r="Z222" s="36">
        <f>IFERROR(IF(Y222=0,"",ROUNDUP(Y222/H222,0)*0.01898),"")</f>
        <v>0.17082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103.75</v>
      </c>
      <c r="BN222" s="64">
        <f t="shared" si="39"/>
        <v>108.315</v>
      </c>
      <c r="BO222" s="64">
        <f t="shared" si="40"/>
        <v>0.13469827586206898</v>
      </c>
      <c r="BP222" s="64">
        <f t="shared" si="41"/>
        <v>0.140625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70</v>
      </c>
      <c r="X223" s="567">
        <v>32</v>
      </c>
      <c r="Y223" s="568">
        <f t="shared" si="37"/>
        <v>32</v>
      </c>
      <c r="Z223" s="36">
        <f>IFERROR(IF(Y223=0,"",ROUNDUP(Y223/H223,0)*0.00902),"")</f>
        <v>7.2160000000000002E-2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33.68</v>
      </c>
      <c r="BN223" s="64">
        <f t="shared" si="39"/>
        <v>33.68</v>
      </c>
      <c r="BO223" s="64">
        <f t="shared" si="40"/>
        <v>6.0606060606060608E-2</v>
      </c>
      <c r="BP223" s="64">
        <f t="shared" si="41"/>
        <v>6.0606060606060608E-2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70</v>
      </c>
      <c r="X226" s="567">
        <v>40</v>
      </c>
      <c r="Y226" s="568">
        <f t="shared" si="37"/>
        <v>40</v>
      </c>
      <c r="Z226" s="36">
        <f>IFERROR(IF(Y226=0,"",ROUNDUP(Y226/H226,0)*0.00902),"")</f>
        <v>9.0200000000000002E-2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42.1</v>
      </c>
      <c r="BN226" s="64">
        <f t="shared" si="39"/>
        <v>42.1</v>
      </c>
      <c r="BO226" s="64">
        <f t="shared" si="40"/>
        <v>7.575757575757576E-2</v>
      </c>
      <c r="BP226" s="64">
        <f t="shared" si="41"/>
        <v>7.575757575757576E-2</v>
      </c>
    </row>
    <row r="227" spans="1:68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28.344827586206897</v>
      </c>
      <c r="Y227" s="569">
        <f>IFERROR(Y220/H220,"0")+IFERROR(Y221/H221,"0")+IFERROR(Y222/H222,"0")+IFERROR(Y223/H223,"0")+IFERROR(Y224/H224,"0")+IFERROR(Y225/H225,"0")+IFERROR(Y226/H226,"0")</f>
        <v>29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0.37113999999999997</v>
      </c>
      <c r="AA227" s="570"/>
      <c r="AB227" s="570"/>
      <c r="AC227" s="570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9">
        <f>IFERROR(SUM(X220:X226),"0")</f>
        <v>192</v>
      </c>
      <c r="Y228" s="569">
        <f>IFERROR(SUM(Y220:Y226),"0")</f>
        <v>199.6</v>
      </c>
      <c r="Z228" s="37"/>
      <c r="AA228" s="570"/>
      <c r="AB228" s="570"/>
      <c r="AC228" s="570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hidden="1" customHeight="1" x14ac:dyDescent="0.25">
      <c r="A230" s="54" t="s">
        <v>377</v>
      </c>
      <c r="B230" s="54" t="s">
        <v>378</v>
      </c>
      <c r="C230" s="31">
        <v>4301020377</v>
      </c>
      <c r="D230" s="576">
        <v>4680115885981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81"/>
      <c r="R230" s="581"/>
      <c r="S230" s="581"/>
      <c r="T230" s="582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4301020340</v>
      </c>
      <c r="D231" s="576">
        <v>4680115885721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9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81"/>
      <c r="R231" s="581"/>
      <c r="S231" s="581"/>
      <c r="T231" s="582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4" t="s">
        <v>381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35" t="s">
        <v>384</v>
      </c>
      <c r="Q235" s="581"/>
      <c r="R235" s="581"/>
      <c r="S235" s="581"/>
      <c r="T235" s="582"/>
      <c r="U235" s="34"/>
      <c r="V235" s="34"/>
      <c r="W235" s="35" t="s">
        <v>70</v>
      </c>
      <c r="X235" s="567">
        <v>6</v>
      </c>
      <c r="Y235" s="568">
        <f>IFERROR(IF(X235="",0,CEILING((X235/$H235),1)*$H235),"")</f>
        <v>7.2</v>
      </c>
      <c r="Z235" s="36">
        <f>IFERROR(IF(Y235=0,"",ROUNDUP(Y235/H235,0)*0.0059),"")</f>
        <v>2.3599999999999999E-2</v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6.5833333333333339</v>
      </c>
      <c r="BN235" s="64">
        <f>IFERROR(Y235*I235/H235,"0")</f>
        <v>7.9</v>
      </c>
      <c r="BO235" s="64">
        <f>IFERROR(1/J235*(X235/H235),"0")</f>
        <v>1.5432098765432096E-2</v>
      </c>
      <c r="BP235" s="64">
        <f>IFERROR(1/J235*(Y235/H235),"0")</f>
        <v>1.8518518518518517E-2</v>
      </c>
    </row>
    <row r="236" spans="1:68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9">
        <f>IFERROR(X235/H235,"0")</f>
        <v>3.333333333333333</v>
      </c>
      <c r="Y236" s="569">
        <f>IFERROR(Y235/H235,"0")</f>
        <v>4</v>
      </c>
      <c r="Z236" s="569">
        <f>IFERROR(IF(Z235="",0,Z235),"0")</f>
        <v>2.3599999999999999E-2</v>
      </c>
      <c r="AA236" s="570"/>
      <c r="AB236" s="570"/>
      <c r="AC236" s="570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9">
        <f>IFERROR(SUM(X235:X235),"0")</f>
        <v>6</v>
      </c>
      <c r="Y237" s="569">
        <f>IFERROR(SUM(Y235:Y235),"0")</f>
        <v>7.2</v>
      </c>
      <c r="Z237" s="37"/>
      <c r="AA237" s="570"/>
      <c r="AB237" s="570"/>
      <c r="AC237" s="570"/>
    </row>
    <row r="238" spans="1:68" ht="14.25" hidden="1" customHeight="1" x14ac:dyDescent="0.25">
      <c r="A238" s="574" t="s">
        <v>386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839" t="s">
        <v>392</v>
      </c>
      <c r="Q240" s="581"/>
      <c r="R240" s="581"/>
      <c r="S240" s="581"/>
      <c r="T240" s="582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390</v>
      </c>
      <c r="B241" s="54" t="s">
        <v>393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6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394</v>
      </c>
      <c r="B242" s="54" t="s">
        <v>395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70</v>
      </c>
      <c r="X242" s="567">
        <v>2.75</v>
      </c>
      <c r="Y242" s="568">
        <f t="shared" si="42"/>
        <v>3.6</v>
      </c>
      <c r="Z242" s="36">
        <f t="shared" si="43"/>
        <v>2.3599999999999999E-2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3.3305555555555557</v>
      </c>
      <c r="BN242" s="64">
        <f t="shared" si="45"/>
        <v>4.3600000000000003</v>
      </c>
      <c r="BO242" s="64">
        <f t="shared" si="46"/>
        <v>1.4146090534979422E-2</v>
      </c>
      <c r="BP242" s="64">
        <f t="shared" si="47"/>
        <v>1.8518518518518517E-2</v>
      </c>
    </row>
    <row r="243" spans="1:68" ht="27" customHeight="1" x14ac:dyDescent="0.25">
      <c r="A243" s="54" t="s">
        <v>396</v>
      </c>
      <c r="B243" s="54" t="s">
        <v>397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61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70</v>
      </c>
      <c r="X243" s="567">
        <v>2.75</v>
      </c>
      <c r="Y243" s="568">
        <f t="shared" si="42"/>
        <v>2.9699999999999998</v>
      </c>
      <c r="Z243" s="36">
        <f t="shared" si="43"/>
        <v>1.77E-2</v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3.2777777777777777</v>
      </c>
      <c r="BN243" s="64">
        <f t="shared" si="45"/>
        <v>3.5399999999999996</v>
      </c>
      <c r="BO243" s="64">
        <f t="shared" si="46"/>
        <v>1.2860082304526748E-2</v>
      </c>
      <c r="BP243" s="64">
        <f t="shared" si="47"/>
        <v>1.3888888888888886E-2</v>
      </c>
    </row>
    <row r="244" spans="1:68" ht="27" hidden="1" customHeight="1" x14ac:dyDescent="0.25">
      <c r="A244" s="54" t="s">
        <v>398</v>
      </c>
      <c r="B244" s="54" t="s">
        <v>399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72</v>
      </c>
      <c r="Q245" s="572"/>
      <c r="R245" s="572"/>
      <c r="S245" s="572"/>
      <c r="T245" s="572"/>
      <c r="U245" s="572"/>
      <c r="V245" s="573"/>
      <c r="W245" s="37" t="s">
        <v>73</v>
      </c>
      <c r="X245" s="569">
        <f>IFERROR(X239/H239,"0")+IFERROR(X240/H240,"0")+IFERROR(X241/H241,"0")+IFERROR(X242/H242,"0")+IFERROR(X243/H243,"0")+IFERROR(X244/H244,"0")</f>
        <v>5.833333333333333</v>
      </c>
      <c r="Y245" s="569">
        <f>IFERROR(Y239/H239,"0")+IFERROR(Y240/H240,"0")+IFERROR(Y241/H241,"0")+IFERROR(Y242/H242,"0")+IFERROR(Y243/H243,"0")+IFERROR(Y244/H244,"0")</f>
        <v>7</v>
      </c>
      <c r="Z245" s="569">
        <f>IFERROR(IF(Z239="",0,Z239),"0")+IFERROR(IF(Z240="",0,Z240),"0")+IFERROR(IF(Z241="",0,Z241),"0")+IFERROR(IF(Z242="",0,Z242),"0")+IFERROR(IF(Z243="",0,Z243),"0")+IFERROR(IF(Z244="",0,Z244),"0")</f>
        <v>4.1300000000000003E-2</v>
      </c>
      <c r="AA245" s="570"/>
      <c r="AB245" s="570"/>
      <c r="AC245" s="570"/>
    </row>
    <row r="246" spans="1:68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72</v>
      </c>
      <c r="Q246" s="572"/>
      <c r="R246" s="572"/>
      <c r="S246" s="572"/>
      <c r="T246" s="572"/>
      <c r="U246" s="572"/>
      <c r="V246" s="573"/>
      <c r="W246" s="37" t="s">
        <v>70</v>
      </c>
      <c r="X246" s="569">
        <f>IFERROR(SUM(X239:X244),"0")</f>
        <v>5.5</v>
      </c>
      <c r="Y246" s="569">
        <f>IFERROR(SUM(Y239:Y244),"0")</f>
        <v>6.57</v>
      </c>
      <c r="Z246" s="37"/>
      <c r="AA246" s="570"/>
      <c r="AB246" s="570"/>
      <c r="AC246" s="570"/>
    </row>
    <row r="247" spans="1:68" ht="16.5" hidden="1" customHeight="1" x14ac:dyDescent="0.25">
      <c r="A247" s="583" t="s">
        <v>400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hidden="1" customHeight="1" x14ac:dyDescent="0.25">
      <c r="A248" s="574" t="s">
        <v>103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hidden="1" customHeight="1" x14ac:dyDescent="0.25">
      <c r="A249" s="54" t="s">
        <v>401</v>
      </c>
      <c r="B249" s="54" t="s">
        <v>402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407</v>
      </c>
      <c r="B251" s="54" t="s">
        <v>408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72</v>
      </c>
      <c r="Q254" s="572"/>
      <c r="R254" s="572"/>
      <c r="S254" s="572"/>
      <c r="T254" s="572"/>
      <c r="U254" s="572"/>
      <c r="V254" s="57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72</v>
      </c>
      <c r="Q255" s="572"/>
      <c r="R255" s="572"/>
      <c r="S255" s="572"/>
      <c r="T255" s="572"/>
      <c r="U255" s="572"/>
      <c r="V255" s="57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3" t="s">
        <v>416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hidden="1" customHeight="1" x14ac:dyDescent="0.25">
      <c r="A257" s="574" t="s">
        <v>103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hidden="1" customHeight="1" x14ac:dyDescent="0.25">
      <c r="A258" s="54" t="s">
        <v>417</v>
      </c>
      <c r="B258" s="54" t="s">
        <v>418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8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419</v>
      </c>
      <c r="B259" s="54" t="s">
        <v>420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425</v>
      </c>
      <c r="B261" s="54" t="s">
        <v>426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25" t="s">
        <v>427</v>
      </c>
      <c r="Q261" s="581"/>
      <c r="R261" s="581"/>
      <c r="S261" s="581"/>
      <c r="T261" s="582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72</v>
      </c>
      <c r="Q262" s="572"/>
      <c r="R262" s="572"/>
      <c r="S262" s="572"/>
      <c r="T262" s="572"/>
      <c r="U262" s="572"/>
      <c r="V262" s="57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72</v>
      </c>
      <c r="Q263" s="572"/>
      <c r="R263" s="572"/>
      <c r="S263" s="572"/>
      <c r="T263" s="572"/>
      <c r="U263" s="572"/>
      <c r="V263" s="57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3" t="s">
        <v>429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hidden="1" customHeight="1" x14ac:dyDescent="0.25">
      <c r="A265" s="574" t="s">
        <v>74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hidden="1" customHeight="1" x14ac:dyDescent="0.25">
      <c r="A266" s="54" t="s">
        <v>430</v>
      </c>
      <c r="B266" s="54" t="s">
        <v>431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70</v>
      </c>
      <c r="X267" s="567">
        <v>120</v>
      </c>
      <c r="Y267" s="568">
        <f>IFERROR(IF(X267="",0,CEILING((X267/$H267),1)*$H267),"")</f>
        <v>120</v>
      </c>
      <c r="Z267" s="36">
        <f>IFERROR(IF(Y267=0,"",ROUNDUP(Y267/H267,0)*0.00651),"")</f>
        <v>0.32550000000000001</v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132.60000000000002</v>
      </c>
      <c r="BN267" s="64">
        <f>IFERROR(Y267*I267/H267,"0")</f>
        <v>132.60000000000002</v>
      </c>
      <c r="BO267" s="64">
        <f>IFERROR(1/J267*(X267/H267),"0")</f>
        <v>0.27472527472527475</v>
      </c>
      <c r="BP267" s="64">
        <f>IFERROR(1/J267*(Y267/H267),"0")</f>
        <v>0.27472527472527475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8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70</v>
      </c>
      <c r="X268" s="567">
        <v>240</v>
      </c>
      <c r="Y268" s="568">
        <f>IFERROR(IF(X268="",0,CEILING((X268/$H268),1)*$H268),"")</f>
        <v>240</v>
      </c>
      <c r="Z268" s="36">
        <f>IFERROR(IF(Y268=0,"",ROUNDUP(Y268/H268,0)*0.00651),"")</f>
        <v>0.65100000000000002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258.00000000000006</v>
      </c>
      <c r="BN268" s="64">
        <f>IFERROR(Y268*I268/H268,"0")</f>
        <v>258.00000000000006</v>
      </c>
      <c r="BO268" s="64">
        <f>IFERROR(1/J268*(X268/H268),"0")</f>
        <v>0.5494505494505495</v>
      </c>
      <c r="BP268" s="64">
        <f>IFERROR(1/J268*(Y268/H268),"0")</f>
        <v>0.5494505494505495</v>
      </c>
    </row>
    <row r="269" spans="1:68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72</v>
      </c>
      <c r="Q269" s="572"/>
      <c r="R269" s="572"/>
      <c r="S269" s="572"/>
      <c r="T269" s="572"/>
      <c r="U269" s="572"/>
      <c r="V269" s="573"/>
      <c r="W269" s="37" t="s">
        <v>73</v>
      </c>
      <c r="X269" s="569">
        <f>IFERROR(X266/H266,"0")+IFERROR(X267/H267,"0")+IFERROR(X268/H268,"0")</f>
        <v>150</v>
      </c>
      <c r="Y269" s="569">
        <f>IFERROR(Y266/H266,"0")+IFERROR(Y267/H267,"0")+IFERROR(Y268/H268,"0")</f>
        <v>150</v>
      </c>
      <c r="Z269" s="569">
        <f>IFERROR(IF(Z266="",0,Z266),"0")+IFERROR(IF(Z267="",0,Z267),"0")+IFERROR(IF(Z268="",0,Z268),"0")</f>
        <v>0.97650000000000003</v>
      </c>
      <c r="AA269" s="570"/>
      <c r="AB269" s="570"/>
      <c r="AC269" s="570"/>
    </row>
    <row r="270" spans="1:68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72</v>
      </c>
      <c r="Q270" s="572"/>
      <c r="R270" s="572"/>
      <c r="S270" s="572"/>
      <c r="T270" s="572"/>
      <c r="U270" s="572"/>
      <c r="V270" s="573"/>
      <c r="W270" s="37" t="s">
        <v>70</v>
      </c>
      <c r="X270" s="569">
        <f>IFERROR(SUM(X266:X268),"0")</f>
        <v>360</v>
      </c>
      <c r="Y270" s="569">
        <f>IFERROR(SUM(Y266:Y268),"0")</f>
        <v>360</v>
      </c>
      <c r="Z270" s="37"/>
      <c r="AA270" s="570"/>
      <c r="AB270" s="570"/>
      <c r="AC270" s="570"/>
    </row>
    <row r="271" spans="1:68" ht="16.5" hidden="1" customHeight="1" x14ac:dyDescent="0.25">
      <c r="A271" s="583" t="s">
        <v>439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hidden="1" customHeight="1" x14ac:dyDescent="0.25">
      <c r="A272" s="574" t="s">
        <v>64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hidden="1" customHeight="1" x14ac:dyDescent="0.25">
      <c r="A273" s="54" t="s">
        <v>440</v>
      </c>
      <c r="B273" s="54" t="s">
        <v>441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8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72</v>
      </c>
      <c r="Q274" s="572"/>
      <c r="R274" s="572"/>
      <c r="S274" s="572"/>
      <c r="T274" s="572"/>
      <c r="U274" s="572"/>
      <c r="V274" s="57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72</v>
      </c>
      <c r="Q275" s="572"/>
      <c r="R275" s="572"/>
      <c r="S275" s="572"/>
      <c r="T275" s="572"/>
      <c r="U275" s="572"/>
      <c r="V275" s="57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4" t="s">
        <v>74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hidden="1" customHeight="1" x14ac:dyDescent="0.25">
      <c r="A277" s="54" t="s">
        <v>443</v>
      </c>
      <c r="B277" s="54" t="s">
        <v>444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72</v>
      </c>
      <c r="Q278" s="572"/>
      <c r="R278" s="572"/>
      <c r="S278" s="572"/>
      <c r="T278" s="572"/>
      <c r="U278" s="572"/>
      <c r="V278" s="57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72</v>
      </c>
      <c r="Q279" s="572"/>
      <c r="R279" s="572"/>
      <c r="S279" s="572"/>
      <c r="T279" s="572"/>
      <c r="U279" s="572"/>
      <c r="V279" s="57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3" t="s">
        <v>446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hidden="1" customHeight="1" x14ac:dyDescent="0.25">
      <c r="A281" s="574" t="s">
        <v>103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hidden="1" customHeight="1" x14ac:dyDescent="0.25">
      <c r="A282" s="54" t="s">
        <v>447</v>
      </c>
      <c r="B282" s="54" t="s">
        <v>448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72</v>
      </c>
      <c r="Q283" s="572"/>
      <c r="R283" s="572"/>
      <c r="S283" s="572"/>
      <c r="T283" s="572"/>
      <c r="U283" s="572"/>
      <c r="V283" s="57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72</v>
      </c>
      <c r="Q284" s="572"/>
      <c r="R284" s="572"/>
      <c r="S284" s="572"/>
      <c r="T284" s="572"/>
      <c r="U284" s="572"/>
      <c r="V284" s="57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3" t="s">
        <v>451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hidden="1" customHeight="1" x14ac:dyDescent="0.25">
      <c r="A286" s="574" t="s">
        <v>103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hidden="1" customHeight="1" x14ac:dyDescent="0.25">
      <c r="A287" s="54" t="s">
        <v>452</v>
      </c>
      <c r="B287" s="54" t="s">
        <v>453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8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455</v>
      </c>
      <c r="B288" s="54" t="s">
        <v>456</v>
      </c>
      <c r="C288" s="31">
        <v>4301012016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6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455</v>
      </c>
      <c r="B289" s="54" t="s">
        <v>460</v>
      </c>
      <c r="C289" s="31">
        <v>4301011911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8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72</v>
      </c>
      <c r="Q293" s="572"/>
      <c r="R293" s="572"/>
      <c r="S293" s="572"/>
      <c r="T293" s="572"/>
      <c r="U293" s="572"/>
      <c r="V293" s="57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72</v>
      </c>
      <c r="Q294" s="572"/>
      <c r="R294" s="572"/>
      <c r="S294" s="572"/>
      <c r="T294" s="572"/>
      <c r="U294" s="572"/>
      <c r="V294" s="57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4" t="s">
        <v>64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6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70</v>
      </c>
      <c r="X300" s="567">
        <v>175</v>
      </c>
      <c r="Y300" s="568">
        <f t="shared" si="53"/>
        <v>176.4</v>
      </c>
      <c r="Z300" s="36">
        <f>IFERROR(IF(Y300=0,"",ROUNDUP(Y300/H300,0)*0.00502),"")</f>
        <v>0.42168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183.33333333333334</v>
      </c>
      <c r="BN300" s="64">
        <f t="shared" si="55"/>
        <v>184.8</v>
      </c>
      <c r="BO300" s="64">
        <f t="shared" si="56"/>
        <v>0.35612535612535612</v>
      </c>
      <c r="BP300" s="64">
        <f t="shared" si="57"/>
        <v>0.35897435897435903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9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70</v>
      </c>
      <c r="X302" s="567">
        <v>21</v>
      </c>
      <c r="Y302" s="568">
        <f t="shared" si="53"/>
        <v>21.6</v>
      </c>
      <c r="Z302" s="36">
        <f>IFERROR(IF(Y302=0,"",ROUNDUP(Y302/H302,0)*0.00651),"")</f>
        <v>7.8119999999999995E-2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23.66</v>
      </c>
      <c r="BN302" s="64">
        <f t="shared" si="55"/>
        <v>24.335999999999999</v>
      </c>
      <c r="BO302" s="64">
        <f t="shared" si="56"/>
        <v>6.4102564102564111E-2</v>
      </c>
      <c r="BP302" s="64">
        <f t="shared" si="57"/>
        <v>6.5934065934065936E-2</v>
      </c>
    </row>
    <row r="303" spans="1:68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72</v>
      </c>
      <c r="Q303" s="572"/>
      <c r="R303" s="572"/>
      <c r="S303" s="572"/>
      <c r="T303" s="572"/>
      <c r="U303" s="572"/>
      <c r="V303" s="57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95</v>
      </c>
      <c r="Y303" s="569">
        <f>IFERROR(Y296/H296,"0")+IFERROR(Y297/H297,"0")+IFERROR(Y298/H298,"0")+IFERROR(Y299/H299,"0")+IFERROR(Y300/H300,"0")+IFERROR(Y301/H301,"0")+IFERROR(Y302/H302,"0")</f>
        <v>96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0.49980000000000002</v>
      </c>
      <c r="AA303" s="570"/>
      <c r="AB303" s="570"/>
      <c r="AC303" s="570"/>
    </row>
    <row r="304" spans="1:68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72</v>
      </c>
      <c r="Q304" s="572"/>
      <c r="R304" s="572"/>
      <c r="S304" s="572"/>
      <c r="T304" s="572"/>
      <c r="U304" s="572"/>
      <c r="V304" s="573"/>
      <c r="W304" s="37" t="s">
        <v>70</v>
      </c>
      <c r="X304" s="569">
        <f>IFERROR(SUM(X296:X302),"0")</f>
        <v>196</v>
      </c>
      <c r="Y304" s="569">
        <f>IFERROR(SUM(Y296:Y302),"0")</f>
        <v>198</v>
      </c>
      <c r="Z304" s="37"/>
      <c r="AA304" s="570"/>
      <c r="AB304" s="570"/>
      <c r="AC304" s="570"/>
    </row>
    <row r="305" spans="1:68" ht="14.25" hidden="1" customHeight="1" x14ac:dyDescent="0.25">
      <c r="A305" s="574" t="s">
        <v>74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hidden="1" customHeight="1" x14ac:dyDescent="0.25">
      <c r="A306" s="54" t="s">
        <v>490</v>
      </c>
      <c r="B306" s="54" t="s">
        <v>491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8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72</v>
      </c>
      <c r="Q311" s="572"/>
      <c r="R311" s="572"/>
      <c r="S311" s="572"/>
      <c r="T311" s="572"/>
      <c r="U311" s="572"/>
      <c r="V311" s="57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72</v>
      </c>
      <c r="Q312" s="572"/>
      <c r="R312" s="572"/>
      <c r="S312" s="572"/>
      <c r="T312" s="572"/>
      <c r="U312" s="572"/>
      <c r="V312" s="57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4" t="s">
        <v>172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7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70</v>
      </c>
      <c r="X314" s="567">
        <v>20</v>
      </c>
      <c r="Y314" s="568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70</v>
      </c>
      <c r="X315" s="567">
        <v>600</v>
      </c>
      <c r="Y315" s="568">
        <f>IFERROR(IF(X315="",0,CEILING((X315/$H315),1)*$H315),"")</f>
        <v>600.6</v>
      </c>
      <c r="Z315" s="36">
        <f>IFERROR(IF(Y315=0,"",ROUNDUP(Y315/H315,0)*0.01898),"")</f>
        <v>1.46146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639.92307692307702</v>
      </c>
      <c r="BN315" s="64">
        <f>IFERROR(Y315*I315/H315,"0")</f>
        <v>640.5630000000001</v>
      </c>
      <c r="BO315" s="64">
        <f>IFERROR(1/J315*(X315/H315),"0")</f>
        <v>1.2019230769230769</v>
      </c>
      <c r="BP315" s="64">
        <f>IFERROR(1/J315*(Y315/H315),"0")</f>
        <v>1.203125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8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70</v>
      </c>
      <c r="X316" s="567">
        <v>30</v>
      </c>
      <c r="Y316" s="56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72</v>
      </c>
      <c r="Q317" s="572"/>
      <c r="R317" s="572"/>
      <c r="S317" s="572"/>
      <c r="T317" s="572"/>
      <c r="U317" s="572"/>
      <c r="V317" s="573"/>
      <c r="W317" s="37" t="s">
        <v>73</v>
      </c>
      <c r="X317" s="569">
        <f>IFERROR(X314/H314,"0")+IFERROR(X315/H315,"0")+IFERROR(X316/H316,"0")</f>
        <v>82.875457875457869</v>
      </c>
      <c r="Y317" s="569">
        <f>IFERROR(Y314/H314,"0")+IFERROR(Y315/H315,"0")+IFERROR(Y316/H316,"0")</f>
        <v>84</v>
      </c>
      <c r="Z317" s="569">
        <f>IFERROR(IF(Z314="",0,Z314),"0")+IFERROR(IF(Z315="",0,Z315),"0")+IFERROR(IF(Z316="",0,Z316),"0")</f>
        <v>1.59432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72</v>
      </c>
      <c r="Q318" s="572"/>
      <c r="R318" s="572"/>
      <c r="S318" s="572"/>
      <c r="T318" s="572"/>
      <c r="U318" s="572"/>
      <c r="V318" s="573"/>
      <c r="W318" s="37" t="s">
        <v>70</v>
      </c>
      <c r="X318" s="569">
        <f>IFERROR(SUM(X314:X316),"0")</f>
        <v>650</v>
      </c>
      <c r="Y318" s="569">
        <f>IFERROR(SUM(Y314:Y316),"0")</f>
        <v>659.40000000000009</v>
      </c>
      <c r="Z318" s="37"/>
      <c r="AA318" s="570"/>
      <c r="AB318" s="570"/>
      <c r="AC318" s="570"/>
    </row>
    <row r="319" spans="1:68" ht="14.25" hidden="1" customHeight="1" x14ac:dyDescent="0.25">
      <c r="A319" s="574" t="s">
        <v>95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00" t="s">
        <v>516</v>
      </c>
      <c r="Q320" s="581"/>
      <c r="R320" s="581"/>
      <c r="S320" s="581"/>
      <c r="T320" s="582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13" t="s">
        <v>520</v>
      </c>
      <c r="Q321" s="581"/>
      <c r="R321" s="581"/>
      <c r="S321" s="581"/>
      <c r="T321" s="582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70</v>
      </c>
      <c r="X322" s="567">
        <v>34</v>
      </c>
      <c r="Y322" s="568">
        <f>IFERROR(IF(X322="",0,CEILING((X322/$H322),1)*$H322),"")</f>
        <v>35.699999999999996</v>
      </c>
      <c r="Z322" s="36">
        <f>IFERROR(IF(Y322=0,"",ROUNDUP(Y322/H322,0)*0.00651),"")</f>
        <v>9.1139999999999999E-2</v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39.400000000000006</v>
      </c>
      <c r="BN322" s="64">
        <f>IFERROR(Y322*I322/H322,"0")</f>
        <v>41.37</v>
      </c>
      <c r="BO322" s="64">
        <f>IFERROR(1/J322*(X322/H322),"0")</f>
        <v>7.3260073260073263E-2</v>
      </c>
      <c r="BP322" s="64">
        <f>IFERROR(1/J322*(Y322/H322),"0")</f>
        <v>7.6923076923076927E-2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70</v>
      </c>
      <c r="X323" s="567">
        <v>170</v>
      </c>
      <c r="Y323" s="568">
        <f>IFERROR(IF(X323="",0,CEILING((X323/$H323),1)*$H323),"")</f>
        <v>170.85</v>
      </c>
      <c r="Z323" s="36">
        <f>IFERROR(IF(Y323=0,"",ROUNDUP(Y323/H323,0)*0.00651),"")</f>
        <v>0.43617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192</v>
      </c>
      <c r="BN323" s="64">
        <f>IFERROR(Y323*I323/H323,"0")</f>
        <v>192.95999999999998</v>
      </c>
      <c r="BO323" s="64">
        <f>IFERROR(1/J323*(X323/H323),"0")</f>
        <v>0.36630036630036633</v>
      </c>
      <c r="BP323" s="64">
        <f>IFERROR(1/J323*(Y323/H323),"0")</f>
        <v>0.36813186813186816</v>
      </c>
    </row>
    <row r="324" spans="1:68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72</v>
      </c>
      <c r="Q324" s="572"/>
      <c r="R324" s="572"/>
      <c r="S324" s="572"/>
      <c r="T324" s="572"/>
      <c r="U324" s="572"/>
      <c r="V324" s="573"/>
      <c r="W324" s="37" t="s">
        <v>73</v>
      </c>
      <c r="X324" s="569">
        <f>IFERROR(X320/H320,"0")+IFERROR(X321/H321,"0")+IFERROR(X322/H322,"0")+IFERROR(X323/H323,"0")</f>
        <v>80</v>
      </c>
      <c r="Y324" s="569">
        <f>IFERROR(Y320/H320,"0")+IFERROR(Y321/H321,"0")+IFERROR(Y322/H322,"0")+IFERROR(Y323/H323,"0")</f>
        <v>81</v>
      </c>
      <c r="Z324" s="569">
        <f>IFERROR(IF(Z320="",0,Z320),"0")+IFERROR(IF(Z321="",0,Z321),"0")+IFERROR(IF(Z322="",0,Z322),"0")+IFERROR(IF(Z323="",0,Z323),"0")</f>
        <v>0.52730999999999995</v>
      </c>
      <c r="AA324" s="570"/>
      <c r="AB324" s="570"/>
      <c r="AC324" s="570"/>
    </row>
    <row r="325" spans="1:68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72</v>
      </c>
      <c r="Q325" s="572"/>
      <c r="R325" s="572"/>
      <c r="S325" s="572"/>
      <c r="T325" s="572"/>
      <c r="U325" s="572"/>
      <c r="V325" s="573"/>
      <c r="W325" s="37" t="s">
        <v>70</v>
      </c>
      <c r="X325" s="569">
        <f>IFERROR(SUM(X320:X323),"0")</f>
        <v>204</v>
      </c>
      <c r="Y325" s="569">
        <f>IFERROR(SUM(Y320:Y323),"0")</f>
        <v>206.54999999999998</v>
      </c>
      <c r="Z325" s="37"/>
      <c r="AA325" s="570"/>
      <c r="AB325" s="570"/>
      <c r="AC325" s="570"/>
    </row>
    <row r="326" spans="1:68" ht="14.25" hidden="1" customHeight="1" x14ac:dyDescent="0.25">
      <c r="A326" s="574" t="s">
        <v>526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70</v>
      </c>
      <c r="X327" s="567">
        <v>30</v>
      </c>
      <c r="Y327" s="568">
        <f>IFERROR(IF(X327="",0,CEILING((X327/$H327),1)*$H327),"")</f>
        <v>30</v>
      </c>
      <c r="Z327" s="36">
        <f>IFERROR(IF(Y327=0,"",ROUNDUP(Y327/H327,0)*0.00474),"")</f>
        <v>7.110000000000001E-2</v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33.6</v>
      </c>
      <c r="BN327" s="64">
        <f>IFERROR(Y327*I327/H327,"0")</f>
        <v>33.6</v>
      </c>
      <c r="BO327" s="64">
        <f>IFERROR(1/J327*(X327/H327),"0")</f>
        <v>6.3025210084033612E-2</v>
      </c>
      <c r="BP327" s="64">
        <f>IFERROR(1/J327*(Y327/H327),"0")</f>
        <v>6.3025210084033612E-2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70</v>
      </c>
      <c r="X329" s="567">
        <v>50</v>
      </c>
      <c r="Y329" s="568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72</v>
      </c>
      <c r="Q330" s="572"/>
      <c r="R330" s="572"/>
      <c r="S330" s="572"/>
      <c r="T330" s="572"/>
      <c r="U330" s="572"/>
      <c r="V330" s="573"/>
      <c r="W330" s="37" t="s">
        <v>73</v>
      </c>
      <c r="X330" s="569">
        <f>IFERROR(X327/H327,"0")+IFERROR(X328/H328,"0")+IFERROR(X329/H329,"0")</f>
        <v>40</v>
      </c>
      <c r="Y330" s="569">
        <f>IFERROR(Y327/H327,"0")+IFERROR(Y328/H328,"0")+IFERROR(Y329/H329,"0")</f>
        <v>40</v>
      </c>
      <c r="Z330" s="569">
        <f>IFERROR(IF(Z327="",0,Z327),"0")+IFERROR(IF(Z328="",0,Z328),"0")+IFERROR(IF(Z329="",0,Z329),"0")</f>
        <v>0.18960000000000002</v>
      </c>
      <c r="AA330" s="570"/>
      <c r="AB330" s="570"/>
      <c r="AC330" s="570"/>
    </row>
    <row r="331" spans="1:68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72</v>
      </c>
      <c r="Q331" s="572"/>
      <c r="R331" s="572"/>
      <c r="S331" s="572"/>
      <c r="T331" s="572"/>
      <c r="U331" s="572"/>
      <c r="V331" s="573"/>
      <c r="W331" s="37" t="s">
        <v>70</v>
      </c>
      <c r="X331" s="569">
        <f>IFERROR(SUM(X327:X329),"0")</f>
        <v>80</v>
      </c>
      <c r="Y331" s="569">
        <f>IFERROR(SUM(Y327:Y329),"0")</f>
        <v>80</v>
      </c>
      <c r="Z331" s="37"/>
      <c r="AA331" s="570"/>
      <c r="AB331" s="570"/>
      <c r="AC331" s="570"/>
    </row>
    <row r="332" spans="1:68" ht="16.5" hidden="1" customHeight="1" x14ac:dyDescent="0.25">
      <c r="A332" s="583" t="s">
        <v>535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hidden="1" customHeight="1" x14ac:dyDescent="0.25">
      <c r="A333" s="574" t="s">
        <v>74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70</v>
      </c>
      <c r="X335" s="567">
        <v>700</v>
      </c>
      <c r="Y335" s="568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6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70</v>
      </c>
      <c r="X336" s="567">
        <v>280</v>
      </c>
      <c r="Y336" s="568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311.99999999999994</v>
      </c>
      <c r="BN336" s="64">
        <f>IFERROR(Y336*I336/H336,"0")</f>
        <v>313.56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72</v>
      </c>
      <c r="Q337" s="572"/>
      <c r="R337" s="572"/>
      <c r="S337" s="572"/>
      <c r="T337" s="572"/>
      <c r="U337" s="572"/>
      <c r="V337" s="573"/>
      <c r="W337" s="37" t="s">
        <v>73</v>
      </c>
      <c r="X337" s="569">
        <f>IFERROR(X334/H334,"0")+IFERROR(X335/H335,"0")+IFERROR(X336/H336,"0")</f>
        <v>466.66666666666663</v>
      </c>
      <c r="Y337" s="569">
        <f>IFERROR(Y334/H334,"0")+IFERROR(Y335/H335,"0")+IFERROR(Y336/H336,"0")</f>
        <v>468</v>
      </c>
      <c r="Z337" s="569">
        <f>IFERROR(IF(Z334="",0,Z334),"0")+IFERROR(IF(Z335="",0,Z335),"0")+IFERROR(IF(Z336="",0,Z336),"0")</f>
        <v>3.0466799999999998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72</v>
      </c>
      <c r="Q338" s="572"/>
      <c r="R338" s="572"/>
      <c r="S338" s="572"/>
      <c r="T338" s="572"/>
      <c r="U338" s="572"/>
      <c r="V338" s="573"/>
      <c r="W338" s="37" t="s">
        <v>70</v>
      </c>
      <c r="X338" s="569">
        <f>IFERROR(SUM(X334:X336),"0")</f>
        <v>980</v>
      </c>
      <c r="Y338" s="569">
        <f>IFERROR(SUM(Y334:Y336),"0")</f>
        <v>982.8</v>
      </c>
      <c r="Z338" s="37"/>
      <c r="AA338" s="570"/>
      <c r="AB338" s="570"/>
      <c r="AC338" s="570"/>
    </row>
    <row r="339" spans="1:68" ht="27.75" hidden="1" customHeight="1" x14ac:dyDescent="0.2">
      <c r="A339" s="596" t="s">
        <v>545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hidden="1" customHeight="1" x14ac:dyDescent="0.25">
      <c r="A340" s="583" t="s">
        <v>546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hidden="1" customHeight="1" x14ac:dyDescent="0.25">
      <c r="A341" s="574" t="s">
        <v>103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6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70</v>
      </c>
      <c r="X342" s="567">
        <v>1400</v>
      </c>
      <c r="Y342" s="568">
        <f t="shared" ref="Y342:Y348" si="58">IFERROR(IF(X342="",0,CEILING((X342/$H342),1)*$H342),"")</f>
        <v>1410</v>
      </c>
      <c r="Z342" s="36">
        <f>IFERROR(IF(Y342=0,"",ROUNDUP(Y342/H342,0)*0.02175),"")</f>
        <v>2.0444999999999998</v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1444.8</v>
      </c>
      <c r="BN342" s="64">
        <f t="shared" ref="BN342:BN348" si="60">IFERROR(Y342*I342/H342,"0")</f>
        <v>1455.12</v>
      </c>
      <c r="BO342" s="64">
        <f t="shared" ref="BO342:BO348" si="61">IFERROR(1/J342*(X342/H342),"0")</f>
        <v>1.9444444444444442</v>
      </c>
      <c r="BP342" s="64">
        <f t="shared" ref="BP342:BP348" si="62">IFERROR(1/J342*(Y342/H342),"0")</f>
        <v>1.9583333333333333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70</v>
      </c>
      <c r="X343" s="567">
        <v>1000</v>
      </c>
      <c r="Y343" s="568">
        <f t="shared" si="58"/>
        <v>1005</v>
      </c>
      <c r="Z343" s="36">
        <f>IFERROR(IF(Y343=0,"",ROUNDUP(Y343/H343,0)*0.02175),"")</f>
        <v>1.4572499999999999</v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1032</v>
      </c>
      <c r="BN343" s="64">
        <f t="shared" si="60"/>
        <v>1037.1600000000001</v>
      </c>
      <c r="BO343" s="64">
        <f t="shared" si="61"/>
        <v>1.3888888888888888</v>
      </c>
      <c r="BP343" s="64">
        <f t="shared" si="62"/>
        <v>1.3958333333333333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6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70</v>
      </c>
      <c r="X344" s="567">
        <v>300</v>
      </c>
      <c r="Y344" s="568">
        <f t="shared" si="58"/>
        <v>300</v>
      </c>
      <c r="Z344" s="36">
        <f>IFERROR(IF(Y344=0,"",ROUNDUP(Y344/H344,0)*0.02175),"")</f>
        <v>0.43499999999999994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309.60000000000002</v>
      </c>
      <c r="BN344" s="64">
        <f t="shared" si="60"/>
        <v>309.60000000000002</v>
      </c>
      <c r="BO344" s="64">
        <f t="shared" si="61"/>
        <v>0.41666666666666663</v>
      </c>
      <c r="BP344" s="64">
        <f t="shared" si="62"/>
        <v>0.41666666666666663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70</v>
      </c>
      <c r="X345" s="567">
        <v>1500</v>
      </c>
      <c r="Y345" s="568">
        <f t="shared" si="58"/>
        <v>1500</v>
      </c>
      <c r="Z345" s="36">
        <f>IFERROR(IF(Y345=0,"",ROUNDUP(Y345/H345,0)*0.02175),"")</f>
        <v>2.1749999999999998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1548</v>
      </c>
      <c r="BN345" s="64">
        <f t="shared" si="60"/>
        <v>1548</v>
      </c>
      <c r="BO345" s="64">
        <f t="shared" si="61"/>
        <v>2.083333333333333</v>
      </c>
      <c r="BP345" s="64">
        <f t="shared" si="62"/>
        <v>2.083333333333333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1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70</v>
      </c>
      <c r="X348" s="567">
        <v>15</v>
      </c>
      <c r="Y348" s="568">
        <f t="shared" si="58"/>
        <v>15</v>
      </c>
      <c r="Z348" s="36">
        <f>IFERROR(IF(Y348=0,"",ROUNDUP(Y348/H348,0)*0.00902),"")</f>
        <v>2.7060000000000001E-2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15.63</v>
      </c>
      <c r="BN348" s="64">
        <f t="shared" si="60"/>
        <v>15.63</v>
      </c>
      <c r="BO348" s="64">
        <f t="shared" si="61"/>
        <v>2.2727272727272728E-2</v>
      </c>
      <c r="BP348" s="64">
        <f t="shared" si="62"/>
        <v>2.2727272727272728E-2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72</v>
      </c>
      <c r="Q349" s="572"/>
      <c r="R349" s="572"/>
      <c r="S349" s="572"/>
      <c r="T349" s="572"/>
      <c r="U349" s="572"/>
      <c r="V349" s="57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283</v>
      </c>
      <c r="Y349" s="569">
        <f>IFERROR(Y342/H342,"0")+IFERROR(Y343/H343,"0")+IFERROR(Y344/H344,"0")+IFERROR(Y345/H345,"0")+IFERROR(Y346/H346,"0")+IFERROR(Y347/H347,"0")+IFERROR(Y348/H348,"0")</f>
        <v>284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6.1388099999999985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72</v>
      </c>
      <c r="Q350" s="572"/>
      <c r="R350" s="572"/>
      <c r="S350" s="572"/>
      <c r="T350" s="572"/>
      <c r="U350" s="572"/>
      <c r="V350" s="573"/>
      <c r="W350" s="37" t="s">
        <v>70</v>
      </c>
      <c r="X350" s="569">
        <f>IFERROR(SUM(X342:X348),"0")</f>
        <v>4215</v>
      </c>
      <c r="Y350" s="569">
        <f>IFERROR(SUM(Y342:Y348),"0")</f>
        <v>4230</v>
      </c>
      <c r="Z350" s="37"/>
      <c r="AA350" s="570"/>
      <c r="AB350" s="570"/>
      <c r="AC350" s="570"/>
    </row>
    <row r="351" spans="1:68" ht="14.25" hidden="1" customHeight="1" x14ac:dyDescent="0.25">
      <c r="A351" s="574" t="s">
        <v>137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70</v>
      </c>
      <c r="X352" s="567">
        <v>1000</v>
      </c>
      <c r="Y352" s="568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70</v>
      </c>
      <c r="X353" s="567">
        <v>8</v>
      </c>
      <c r="Y353" s="568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72</v>
      </c>
      <c r="Q354" s="572"/>
      <c r="R354" s="572"/>
      <c r="S354" s="572"/>
      <c r="T354" s="572"/>
      <c r="U354" s="572"/>
      <c r="V354" s="573"/>
      <c r="W354" s="37" t="s">
        <v>73</v>
      </c>
      <c r="X354" s="569">
        <f>IFERROR(X352/H352,"0")+IFERROR(X353/H353,"0")</f>
        <v>68.666666666666671</v>
      </c>
      <c r="Y354" s="569">
        <f>IFERROR(Y352/H352,"0")+IFERROR(Y353/H353,"0")</f>
        <v>69</v>
      </c>
      <c r="Z354" s="569">
        <f>IFERROR(IF(Z352="",0,Z352),"0")+IFERROR(IF(Z353="",0,Z353),"0")</f>
        <v>1.47529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72</v>
      </c>
      <c r="Q355" s="572"/>
      <c r="R355" s="572"/>
      <c r="S355" s="572"/>
      <c r="T355" s="572"/>
      <c r="U355" s="572"/>
      <c r="V355" s="573"/>
      <c r="W355" s="37" t="s">
        <v>70</v>
      </c>
      <c r="X355" s="569">
        <f>IFERROR(SUM(X352:X353),"0")</f>
        <v>1008</v>
      </c>
      <c r="Y355" s="569">
        <f>IFERROR(SUM(Y352:Y353),"0")</f>
        <v>1013</v>
      </c>
      <c r="Z355" s="37"/>
      <c r="AA355" s="570"/>
      <c r="AB355" s="570"/>
      <c r="AC355" s="570"/>
    </row>
    <row r="356" spans="1:68" ht="14.25" hidden="1" customHeight="1" x14ac:dyDescent="0.25">
      <c r="A356" s="574" t="s">
        <v>74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6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70</v>
      </c>
      <c r="X358" s="567">
        <v>60</v>
      </c>
      <c r="Y358" s="568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72</v>
      </c>
      <c r="Q359" s="572"/>
      <c r="R359" s="572"/>
      <c r="S359" s="572"/>
      <c r="T359" s="572"/>
      <c r="U359" s="572"/>
      <c r="V359" s="573"/>
      <c r="W359" s="37" t="s">
        <v>73</v>
      </c>
      <c r="X359" s="569">
        <f>IFERROR(X357/H357,"0")+IFERROR(X358/H358,"0")</f>
        <v>6.666666666666667</v>
      </c>
      <c r="Y359" s="569">
        <f>IFERROR(Y357/H357,"0")+IFERROR(Y358/H358,"0")</f>
        <v>7</v>
      </c>
      <c r="Z359" s="569">
        <f>IFERROR(IF(Z357="",0,Z357),"0")+IFERROR(IF(Z358="",0,Z358),"0")</f>
        <v>0.13286000000000001</v>
      </c>
      <c r="AA359" s="570"/>
      <c r="AB359" s="570"/>
      <c r="AC359" s="570"/>
    </row>
    <row r="360" spans="1:68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72</v>
      </c>
      <c r="Q360" s="572"/>
      <c r="R360" s="572"/>
      <c r="S360" s="572"/>
      <c r="T360" s="572"/>
      <c r="U360" s="572"/>
      <c r="V360" s="573"/>
      <c r="W360" s="37" t="s">
        <v>70</v>
      </c>
      <c r="X360" s="569">
        <f>IFERROR(SUM(X357:X358),"0")</f>
        <v>60</v>
      </c>
      <c r="Y360" s="569">
        <f>IFERROR(SUM(Y357:Y358),"0")</f>
        <v>63</v>
      </c>
      <c r="Z360" s="37"/>
      <c r="AA360" s="570"/>
      <c r="AB360" s="570"/>
      <c r="AC360" s="570"/>
    </row>
    <row r="361" spans="1:68" ht="14.25" hidden="1" customHeight="1" x14ac:dyDescent="0.25">
      <c r="A361" s="574" t="s">
        <v>172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70</v>
      </c>
      <c r="X362" s="567">
        <v>40</v>
      </c>
      <c r="Y362" s="568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72</v>
      </c>
      <c r="Q363" s="572"/>
      <c r="R363" s="572"/>
      <c r="S363" s="572"/>
      <c r="T363" s="572"/>
      <c r="U363" s="572"/>
      <c r="V363" s="573"/>
      <c r="W363" s="37" t="s">
        <v>73</v>
      </c>
      <c r="X363" s="569">
        <f>IFERROR(X362/H362,"0")</f>
        <v>4.4444444444444446</v>
      </c>
      <c r="Y363" s="569">
        <f>IFERROR(Y362/H362,"0")</f>
        <v>5</v>
      </c>
      <c r="Z363" s="569">
        <f>IFERROR(IF(Z362="",0,Z362),"0")</f>
        <v>9.4899999999999998E-2</v>
      </c>
      <c r="AA363" s="570"/>
      <c r="AB363" s="570"/>
      <c r="AC363" s="570"/>
    </row>
    <row r="364" spans="1:68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72</v>
      </c>
      <c r="Q364" s="572"/>
      <c r="R364" s="572"/>
      <c r="S364" s="572"/>
      <c r="T364" s="572"/>
      <c r="U364" s="572"/>
      <c r="V364" s="573"/>
      <c r="W364" s="37" t="s">
        <v>70</v>
      </c>
      <c r="X364" s="569">
        <f>IFERROR(SUM(X362:X362),"0")</f>
        <v>40</v>
      </c>
      <c r="Y364" s="569">
        <f>IFERROR(SUM(Y362:Y362),"0")</f>
        <v>45</v>
      </c>
      <c r="Z364" s="37"/>
      <c r="AA364" s="570"/>
      <c r="AB364" s="570"/>
      <c r="AC364" s="570"/>
    </row>
    <row r="365" spans="1:68" ht="16.5" hidden="1" customHeight="1" x14ac:dyDescent="0.25">
      <c r="A365" s="583" t="s">
        <v>580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hidden="1" customHeight="1" x14ac:dyDescent="0.25">
      <c r="A366" s="574" t="s">
        <v>103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70</v>
      </c>
      <c r="X369" s="567">
        <v>50</v>
      </c>
      <c r="Y369" s="56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51.8125</v>
      </c>
      <c r="BN369" s="64">
        <f>IFERROR(Y369*I369/H369,"0")</f>
        <v>62.175000000000004</v>
      </c>
      <c r="BO369" s="64">
        <f>IFERROR(1/J369*(X369/H369),"0")</f>
        <v>6.5104166666666671E-2</v>
      </c>
      <c r="BP369" s="64">
        <f>IFERROR(1/J369*(Y369/H369),"0")</f>
        <v>7.8125E-2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72</v>
      </c>
      <c r="Q371" s="572"/>
      <c r="R371" s="572"/>
      <c r="S371" s="572"/>
      <c r="T371" s="572"/>
      <c r="U371" s="572"/>
      <c r="V371" s="573"/>
      <c r="W371" s="37" t="s">
        <v>73</v>
      </c>
      <c r="X371" s="569">
        <f>IFERROR(X367/H367,"0")+IFERROR(X368/H368,"0")+IFERROR(X369/H369,"0")+IFERROR(X370/H370,"0")</f>
        <v>4.166666666666667</v>
      </c>
      <c r="Y371" s="569">
        <f>IFERROR(Y367/H367,"0")+IFERROR(Y368/H368,"0")+IFERROR(Y369/H369,"0")+IFERROR(Y370/H370,"0")</f>
        <v>5</v>
      </c>
      <c r="Z371" s="569">
        <f>IFERROR(IF(Z367="",0,Z367),"0")+IFERROR(IF(Z368="",0,Z368),"0")+IFERROR(IF(Z369="",0,Z369),"0")+IFERROR(IF(Z370="",0,Z370),"0")</f>
        <v>9.4899999999999998E-2</v>
      </c>
      <c r="AA371" s="570"/>
      <c r="AB371" s="570"/>
      <c r="AC371" s="570"/>
    </row>
    <row r="372" spans="1:68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72</v>
      </c>
      <c r="Q372" s="572"/>
      <c r="R372" s="572"/>
      <c r="S372" s="572"/>
      <c r="T372" s="572"/>
      <c r="U372" s="572"/>
      <c r="V372" s="573"/>
      <c r="W372" s="37" t="s">
        <v>70</v>
      </c>
      <c r="X372" s="569">
        <f>IFERROR(SUM(X367:X370),"0")</f>
        <v>50</v>
      </c>
      <c r="Y372" s="569">
        <f>IFERROR(SUM(Y367:Y370),"0")</f>
        <v>60</v>
      </c>
      <c r="Z372" s="37"/>
      <c r="AA372" s="570"/>
      <c r="AB372" s="570"/>
      <c r="AC372" s="570"/>
    </row>
    <row r="373" spans="1:68" ht="14.25" hidden="1" customHeight="1" x14ac:dyDescent="0.25">
      <c r="A373" s="574" t="s">
        <v>64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72</v>
      </c>
      <c r="Q375" s="572"/>
      <c r="R375" s="572"/>
      <c r="S375" s="572"/>
      <c r="T375" s="572"/>
      <c r="U375" s="572"/>
      <c r="V375" s="57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72</v>
      </c>
      <c r="Q376" s="572"/>
      <c r="R376" s="572"/>
      <c r="S376" s="572"/>
      <c r="T376" s="572"/>
      <c r="U376" s="572"/>
      <c r="V376" s="57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4" t="s">
        <v>74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70</v>
      </c>
      <c r="X378" s="567">
        <v>30</v>
      </c>
      <c r="Y378" s="56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72</v>
      </c>
      <c r="Q380" s="572"/>
      <c r="R380" s="572"/>
      <c r="S380" s="572"/>
      <c r="T380" s="572"/>
      <c r="U380" s="572"/>
      <c r="V380" s="573"/>
      <c r="W380" s="37" t="s">
        <v>73</v>
      </c>
      <c r="X380" s="569">
        <f>IFERROR(X378/H378,"0")+IFERROR(X379/H379,"0")</f>
        <v>3.3333333333333335</v>
      </c>
      <c r="Y380" s="569">
        <f>IFERROR(Y378/H378,"0")+IFERROR(Y379/H379,"0")</f>
        <v>4</v>
      </c>
      <c r="Z380" s="569">
        <f>IFERROR(IF(Z378="",0,Z378),"0")+IFERROR(IF(Z379="",0,Z379),"0")</f>
        <v>7.5920000000000001E-2</v>
      </c>
      <c r="AA380" s="570"/>
      <c r="AB380" s="570"/>
      <c r="AC380" s="570"/>
    </row>
    <row r="381" spans="1:68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72</v>
      </c>
      <c r="Q381" s="572"/>
      <c r="R381" s="572"/>
      <c r="S381" s="572"/>
      <c r="T381" s="572"/>
      <c r="U381" s="572"/>
      <c r="V381" s="573"/>
      <c r="W381" s="37" t="s">
        <v>70</v>
      </c>
      <c r="X381" s="569">
        <f>IFERROR(SUM(X378:X379),"0")</f>
        <v>30</v>
      </c>
      <c r="Y381" s="569">
        <f>IFERROR(SUM(Y378:Y379),"0")</f>
        <v>36</v>
      </c>
      <c r="Z381" s="37"/>
      <c r="AA381" s="570"/>
      <c r="AB381" s="570"/>
      <c r="AC381" s="570"/>
    </row>
    <row r="382" spans="1:68" ht="14.25" hidden="1" customHeight="1" x14ac:dyDescent="0.25">
      <c r="A382" s="574" t="s">
        <v>172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72</v>
      </c>
      <c r="Q384" s="572"/>
      <c r="R384" s="572"/>
      <c r="S384" s="572"/>
      <c r="T384" s="572"/>
      <c r="U384" s="572"/>
      <c r="V384" s="57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72</v>
      </c>
      <c r="Q385" s="572"/>
      <c r="R385" s="572"/>
      <c r="S385" s="572"/>
      <c r="T385" s="572"/>
      <c r="U385" s="572"/>
      <c r="V385" s="57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596" t="s">
        <v>602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hidden="1" customHeight="1" x14ac:dyDescent="0.25">
      <c r="A387" s="583" t="s">
        <v>603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hidden="1" customHeight="1" x14ac:dyDescent="0.25">
      <c r="A388" s="574" t="s">
        <v>64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9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70</v>
      </c>
      <c r="X389" s="567">
        <v>10</v>
      </c>
      <c r="Y389" s="568">
        <f t="shared" ref="Y389:Y398" si="63">IFERROR(IF(X389="",0,CEILING((X389/$H389),1)*$H389),"")</f>
        <v>10.8</v>
      </c>
      <c r="Z389" s="36">
        <f>IFERROR(IF(Y389=0,"",ROUNDUP(Y389/H389,0)*0.00902),"")</f>
        <v>1.804E-2</v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10.388888888888889</v>
      </c>
      <c r="BN389" s="64">
        <f t="shared" ref="BN389:BN398" si="65">IFERROR(Y389*I389/H389,"0")</f>
        <v>11.22</v>
      </c>
      <c r="BO389" s="64">
        <f t="shared" ref="BO389:BO398" si="66">IFERROR(1/J389*(X389/H389),"0")</f>
        <v>1.4029180695847361E-2</v>
      </c>
      <c r="BP389" s="64">
        <f t="shared" ref="BP389:BP398" si="67">IFERROR(1/J389*(Y389/H389),"0")</f>
        <v>1.5151515151515152E-2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9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70</v>
      </c>
      <c r="X392" s="567">
        <v>10</v>
      </c>
      <c r="Y392" s="568">
        <f t="shared" si="63"/>
        <v>10.8</v>
      </c>
      <c r="Z392" s="36">
        <f>IFERROR(IF(Y392=0,"",ROUNDUP(Y392/H392,0)*0.00902),"")</f>
        <v>1.804E-2</v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10.388888888888889</v>
      </c>
      <c r="BN392" s="64">
        <f t="shared" si="65"/>
        <v>11.22</v>
      </c>
      <c r="BO392" s="64">
        <f t="shared" si="66"/>
        <v>1.4029180695847361E-2</v>
      </c>
      <c r="BP392" s="64">
        <f t="shared" si="67"/>
        <v>1.5151515151515152E-2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70</v>
      </c>
      <c r="X394" s="567">
        <v>52.5</v>
      </c>
      <c r="Y394" s="568">
        <f t="shared" si="63"/>
        <v>52.5</v>
      </c>
      <c r="Z394" s="36">
        <f t="shared" si="68"/>
        <v>0.1255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55.75</v>
      </c>
      <c r="BN394" s="64">
        <f t="shared" si="65"/>
        <v>55.75</v>
      </c>
      <c r="BO394" s="64">
        <f t="shared" si="66"/>
        <v>0.10683760683760685</v>
      </c>
      <c r="BP394" s="64">
        <f t="shared" si="67"/>
        <v>0.10683760683760685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70</v>
      </c>
      <c r="X395" s="567">
        <v>7</v>
      </c>
      <c r="Y395" s="568">
        <f t="shared" si="63"/>
        <v>8.4</v>
      </c>
      <c r="Z395" s="36">
        <f t="shared" si="68"/>
        <v>2.0080000000000001E-2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7.4333333333333327</v>
      </c>
      <c r="BN395" s="64">
        <f t="shared" si="65"/>
        <v>8.92</v>
      </c>
      <c r="BO395" s="64">
        <f t="shared" si="66"/>
        <v>1.4245014245014245E-2</v>
      </c>
      <c r="BP395" s="64">
        <f t="shared" si="67"/>
        <v>1.7094017094017096E-2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8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70</v>
      </c>
      <c r="X397" s="567">
        <v>70</v>
      </c>
      <c r="Y397" s="568">
        <f t="shared" si="63"/>
        <v>71.400000000000006</v>
      </c>
      <c r="Z397" s="36">
        <f t="shared" si="68"/>
        <v>0.17068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74.333333333333329</v>
      </c>
      <c r="BN397" s="64">
        <f t="shared" si="65"/>
        <v>75.820000000000007</v>
      </c>
      <c r="BO397" s="64">
        <f t="shared" si="66"/>
        <v>0.14245014245014245</v>
      </c>
      <c r="BP397" s="64">
        <f t="shared" si="67"/>
        <v>0.14529914529914531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72</v>
      </c>
      <c r="Q399" s="572"/>
      <c r="R399" s="572"/>
      <c r="S399" s="572"/>
      <c r="T399" s="572"/>
      <c r="U399" s="572"/>
      <c r="V399" s="57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65.370370370370367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67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0.35233999999999999</v>
      </c>
      <c r="AA399" s="570"/>
      <c r="AB399" s="570"/>
      <c r="AC399" s="570"/>
    </row>
    <row r="400" spans="1:68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72</v>
      </c>
      <c r="Q400" s="572"/>
      <c r="R400" s="572"/>
      <c r="S400" s="572"/>
      <c r="T400" s="572"/>
      <c r="U400" s="572"/>
      <c r="V400" s="573"/>
      <c r="W400" s="37" t="s">
        <v>70</v>
      </c>
      <c r="X400" s="569">
        <f>IFERROR(SUM(X389:X398),"0")</f>
        <v>149.5</v>
      </c>
      <c r="Y400" s="569">
        <f>IFERROR(SUM(Y389:Y398),"0")</f>
        <v>153.9</v>
      </c>
      <c r="Z400" s="37"/>
      <c r="AA400" s="570"/>
      <c r="AB400" s="570"/>
      <c r="AC400" s="570"/>
    </row>
    <row r="401" spans="1:68" ht="14.25" hidden="1" customHeight="1" x14ac:dyDescent="0.25">
      <c r="A401" s="574" t="s">
        <v>74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72</v>
      </c>
      <c r="Q404" s="572"/>
      <c r="R404" s="572"/>
      <c r="S404" s="572"/>
      <c r="T404" s="572"/>
      <c r="U404" s="572"/>
      <c r="V404" s="57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72</v>
      </c>
      <c r="Q405" s="572"/>
      <c r="R405" s="572"/>
      <c r="S405" s="572"/>
      <c r="T405" s="572"/>
      <c r="U405" s="572"/>
      <c r="V405" s="57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3" t="s">
        <v>635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hidden="1" customHeight="1" x14ac:dyDescent="0.25">
      <c r="A407" s="574" t="s">
        <v>137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72</v>
      </c>
      <c r="Q410" s="572"/>
      <c r="R410" s="572"/>
      <c r="S410" s="572"/>
      <c r="T410" s="572"/>
      <c r="U410" s="572"/>
      <c r="V410" s="57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72</v>
      </c>
      <c r="Q411" s="572"/>
      <c r="R411" s="572"/>
      <c r="S411" s="572"/>
      <c r="T411" s="572"/>
      <c r="U411" s="572"/>
      <c r="V411" s="57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4" t="s">
        <v>64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70</v>
      </c>
      <c r="X416" s="567">
        <v>7</v>
      </c>
      <c r="Y416" s="568">
        <f>IFERROR(IF(X416="",0,CEILING((X416/$H416),1)*$H416),"")</f>
        <v>8.4</v>
      </c>
      <c r="Z416" s="36">
        <f>IFERROR(IF(Y416=0,"",ROUNDUP(Y416/H416,0)*0.00502),"")</f>
        <v>2.0080000000000001E-2</v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7.4333333333333327</v>
      </c>
      <c r="BN416" s="64">
        <f>IFERROR(Y416*I416/H416,"0")</f>
        <v>8.92</v>
      </c>
      <c r="BO416" s="64">
        <f>IFERROR(1/J416*(X416/H416),"0")</f>
        <v>1.4245014245014245E-2</v>
      </c>
      <c r="BP416" s="64">
        <f>IFERROR(1/J416*(Y416/H416),"0")</f>
        <v>1.7094017094017096E-2</v>
      </c>
    </row>
    <row r="417" spans="1:68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72</v>
      </c>
      <c r="Q417" s="572"/>
      <c r="R417" s="572"/>
      <c r="S417" s="572"/>
      <c r="T417" s="572"/>
      <c r="U417" s="572"/>
      <c r="V417" s="573"/>
      <c r="W417" s="37" t="s">
        <v>73</v>
      </c>
      <c r="X417" s="569">
        <f>IFERROR(X413/H413,"0")+IFERROR(X414/H414,"0")+IFERROR(X415/H415,"0")+IFERROR(X416/H416,"0")</f>
        <v>3.333333333333333</v>
      </c>
      <c r="Y417" s="569">
        <f>IFERROR(Y413/H413,"0")+IFERROR(Y414/H414,"0")+IFERROR(Y415/H415,"0")+IFERROR(Y416/H416,"0")</f>
        <v>4</v>
      </c>
      <c r="Z417" s="569">
        <f>IFERROR(IF(Z413="",0,Z413),"0")+IFERROR(IF(Z414="",0,Z414),"0")+IFERROR(IF(Z415="",0,Z415),"0")+IFERROR(IF(Z416="",0,Z416),"0")</f>
        <v>2.0080000000000001E-2</v>
      </c>
      <c r="AA417" s="570"/>
      <c r="AB417" s="570"/>
      <c r="AC417" s="570"/>
    </row>
    <row r="418" spans="1:68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72</v>
      </c>
      <c r="Q418" s="572"/>
      <c r="R418" s="572"/>
      <c r="S418" s="572"/>
      <c r="T418" s="572"/>
      <c r="U418" s="572"/>
      <c r="V418" s="573"/>
      <c r="W418" s="37" t="s">
        <v>70</v>
      </c>
      <c r="X418" s="569">
        <f>IFERROR(SUM(X413:X416),"0")</f>
        <v>7</v>
      </c>
      <c r="Y418" s="569">
        <f>IFERROR(SUM(Y413:Y416),"0")</f>
        <v>8.4</v>
      </c>
      <c r="Z418" s="37"/>
      <c r="AA418" s="570"/>
      <c r="AB418" s="570"/>
      <c r="AC418" s="570"/>
    </row>
    <row r="419" spans="1:68" ht="16.5" hidden="1" customHeight="1" x14ac:dyDescent="0.25">
      <c r="A419" s="583" t="s">
        <v>653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hidden="1" customHeight="1" x14ac:dyDescent="0.25">
      <c r="A420" s="574" t="s">
        <v>64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70</v>
      </c>
      <c r="X421" s="567">
        <v>60</v>
      </c>
      <c r="Y421" s="568">
        <f>IFERROR(IF(X421="",0,CEILING((X421/$H421),1)*$H421),"")</f>
        <v>60</v>
      </c>
      <c r="Z421" s="36">
        <f>IFERROR(IF(Y421=0,"",ROUNDUP(Y421/H421,0)*0.00651),"")</f>
        <v>0.32550000000000001</v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105</v>
      </c>
      <c r="BN421" s="64">
        <f>IFERROR(Y421*I421/H421,"0")</f>
        <v>105</v>
      </c>
      <c r="BO421" s="64">
        <f>IFERROR(1/J421*(X421/H421),"0")</f>
        <v>0.27472527472527475</v>
      </c>
      <c r="BP421" s="64">
        <f>IFERROR(1/J421*(Y421/H421),"0")</f>
        <v>0.27472527472527475</v>
      </c>
    </row>
    <row r="422" spans="1:68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72</v>
      </c>
      <c r="Q422" s="572"/>
      <c r="R422" s="572"/>
      <c r="S422" s="572"/>
      <c r="T422" s="572"/>
      <c r="U422" s="572"/>
      <c r="V422" s="573"/>
      <c r="W422" s="37" t="s">
        <v>73</v>
      </c>
      <c r="X422" s="569">
        <f>IFERROR(X421/H421,"0")</f>
        <v>50</v>
      </c>
      <c r="Y422" s="569">
        <f>IFERROR(Y421/H421,"0")</f>
        <v>50</v>
      </c>
      <c r="Z422" s="569">
        <f>IFERROR(IF(Z421="",0,Z421),"0")</f>
        <v>0.32550000000000001</v>
      </c>
      <c r="AA422" s="570"/>
      <c r="AB422" s="570"/>
      <c r="AC422" s="570"/>
    </row>
    <row r="423" spans="1:68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72</v>
      </c>
      <c r="Q423" s="572"/>
      <c r="R423" s="572"/>
      <c r="S423" s="572"/>
      <c r="T423" s="572"/>
      <c r="U423" s="572"/>
      <c r="V423" s="573"/>
      <c r="W423" s="37" t="s">
        <v>70</v>
      </c>
      <c r="X423" s="569">
        <f>IFERROR(SUM(X421:X421),"0")</f>
        <v>60</v>
      </c>
      <c r="Y423" s="569">
        <f>IFERROR(SUM(Y421:Y421),"0")</f>
        <v>60</v>
      </c>
      <c r="Z423" s="37"/>
      <c r="AA423" s="570"/>
      <c r="AB423" s="570"/>
      <c r="AC423" s="570"/>
    </row>
    <row r="424" spans="1:68" ht="16.5" hidden="1" customHeight="1" x14ac:dyDescent="0.25">
      <c r="A424" s="583" t="s">
        <v>657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hidden="1" customHeight="1" x14ac:dyDescent="0.25">
      <c r="A425" s="574" t="s">
        <v>64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72</v>
      </c>
      <c r="Q427" s="572"/>
      <c r="R427" s="572"/>
      <c r="S427" s="572"/>
      <c r="T427" s="572"/>
      <c r="U427" s="572"/>
      <c r="V427" s="57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72</v>
      </c>
      <c r="Q428" s="572"/>
      <c r="R428" s="572"/>
      <c r="S428" s="572"/>
      <c r="T428" s="572"/>
      <c r="U428" s="572"/>
      <c r="V428" s="57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596" t="s">
        <v>661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hidden="1" customHeight="1" x14ac:dyDescent="0.25">
      <c r="A430" s="583" t="s">
        <v>661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hidden="1" customHeight="1" x14ac:dyDescent="0.25">
      <c r="A431" s="574" t="s">
        <v>103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70</v>
      </c>
      <c r="X432" s="567">
        <v>100</v>
      </c>
      <c r="Y432" s="568">
        <f t="shared" ref="Y432:Y446" si="69">IFERROR(IF(X432="",0,CEILING((X432/$H432),1)*$H432),"")</f>
        <v>100.32000000000001</v>
      </c>
      <c r="Z432" s="36">
        <f t="shared" ref="Z432:Z438" si="70">IFERROR(IF(Y432=0,"",ROUNDUP(Y432/H432,0)*0.01196),"")</f>
        <v>0.22724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106.81818181818181</v>
      </c>
      <c r="BN432" s="64">
        <f t="shared" ref="BN432:BN446" si="72">IFERROR(Y432*I432/H432,"0")</f>
        <v>107.16</v>
      </c>
      <c r="BO432" s="64">
        <f t="shared" ref="BO432:BO446" si="73">IFERROR(1/J432*(X432/H432),"0")</f>
        <v>0.18210955710955709</v>
      </c>
      <c r="BP432" s="64">
        <f t="shared" ref="BP432:BP446" si="74">IFERROR(1/J432*(Y432/H432),"0")</f>
        <v>0.18269230769230771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6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70</v>
      </c>
      <c r="X434" s="567">
        <v>50</v>
      </c>
      <c r="Y434" s="568">
        <f t="shared" si="69"/>
        <v>52.800000000000004</v>
      </c>
      <c r="Z434" s="36">
        <f t="shared" si="70"/>
        <v>0.1196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53.409090909090907</v>
      </c>
      <c r="BN434" s="64">
        <f t="shared" si="72"/>
        <v>56.400000000000006</v>
      </c>
      <c r="BO434" s="64">
        <f t="shared" si="73"/>
        <v>9.1054778554778545E-2</v>
      </c>
      <c r="BP434" s="64">
        <f t="shared" si="74"/>
        <v>9.6153846153846159E-2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0" t="s">
        <v>673</v>
      </c>
      <c r="Q435" s="581"/>
      <c r="R435" s="581"/>
      <c r="S435" s="581"/>
      <c r="T435" s="582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70</v>
      </c>
      <c r="X437" s="567">
        <v>150</v>
      </c>
      <c r="Y437" s="568">
        <f t="shared" si="69"/>
        <v>153.12</v>
      </c>
      <c r="Z437" s="36">
        <f t="shared" si="70"/>
        <v>0.34683999999999998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160.22727272727272</v>
      </c>
      <c r="BN437" s="64">
        <f t="shared" si="72"/>
        <v>163.56</v>
      </c>
      <c r="BO437" s="64">
        <f t="shared" si="73"/>
        <v>0.27316433566433568</v>
      </c>
      <c r="BP437" s="64">
        <f t="shared" si="74"/>
        <v>0.27884615384615385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70</v>
      </c>
      <c r="X440" s="567">
        <v>90</v>
      </c>
      <c r="Y440" s="568">
        <f t="shared" si="69"/>
        <v>90</v>
      </c>
      <c r="Z440" s="36">
        <f>IFERROR(IF(Y440=0,"",ROUNDUP(Y440/H440,0)*0.00902),"")</f>
        <v>0.22550000000000001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95.249999999999986</v>
      </c>
      <c r="BN440" s="64">
        <f t="shared" si="72"/>
        <v>95.249999999999986</v>
      </c>
      <c r="BO440" s="64">
        <f t="shared" si="73"/>
        <v>0.18939393939393939</v>
      </c>
      <c r="BP440" s="64">
        <f t="shared" si="74"/>
        <v>0.18939393939393939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01" t="s">
        <v>691</v>
      </c>
      <c r="Q442" s="581"/>
      <c r="R442" s="581"/>
      <c r="S442" s="581"/>
      <c r="T442" s="582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70</v>
      </c>
      <c r="X445" s="567">
        <v>132</v>
      </c>
      <c r="Y445" s="568">
        <f t="shared" si="69"/>
        <v>133.20000000000002</v>
      </c>
      <c r="Z445" s="36">
        <f>IFERROR(IF(Y445=0,"",ROUNDUP(Y445/H445,0)*0.00902),"")</f>
        <v>0.33374000000000004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139.69999999999999</v>
      </c>
      <c r="BN445" s="64">
        <f t="shared" si="72"/>
        <v>140.97000000000003</v>
      </c>
      <c r="BO445" s="64">
        <f t="shared" si="73"/>
        <v>0.27777777777777779</v>
      </c>
      <c r="BP445" s="64">
        <f t="shared" si="74"/>
        <v>0.28030303030303039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72</v>
      </c>
      <c r="Q447" s="572"/>
      <c r="R447" s="572"/>
      <c r="S447" s="572"/>
      <c r="T447" s="572"/>
      <c r="U447" s="572"/>
      <c r="V447" s="57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118.48484848484847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1.25292</v>
      </c>
      <c r="AA447" s="570"/>
      <c r="AB447" s="570"/>
      <c r="AC447" s="570"/>
    </row>
    <row r="448" spans="1:68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72</v>
      </c>
      <c r="Q448" s="572"/>
      <c r="R448" s="572"/>
      <c r="S448" s="572"/>
      <c r="T448" s="572"/>
      <c r="U448" s="572"/>
      <c r="V448" s="573"/>
      <c r="W448" s="37" t="s">
        <v>70</v>
      </c>
      <c r="X448" s="569">
        <f>IFERROR(SUM(X432:X446),"0")</f>
        <v>522</v>
      </c>
      <c r="Y448" s="569">
        <f>IFERROR(SUM(Y432:Y446),"0")</f>
        <v>529.44000000000005</v>
      </c>
      <c r="Z448" s="37"/>
      <c r="AA448" s="570"/>
      <c r="AB448" s="570"/>
      <c r="AC448" s="570"/>
    </row>
    <row r="449" spans="1:68" ht="14.25" hidden="1" customHeight="1" x14ac:dyDescent="0.25">
      <c r="A449" s="574" t="s">
        <v>137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70</v>
      </c>
      <c r="X450" s="567">
        <v>150</v>
      </c>
      <c r="Y450" s="568">
        <f>IFERROR(IF(X450="",0,CEILING((X450/$H450),1)*$H450),"")</f>
        <v>153.12</v>
      </c>
      <c r="Z450" s="36">
        <f>IFERROR(IF(Y450=0,"",ROUNDUP(Y450/H450,0)*0.01196),"")</f>
        <v>0.34683999999999998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160.22727272727272</v>
      </c>
      <c r="BN450" s="64">
        <f>IFERROR(Y450*I450/H450,"0")</f>
        <v>163.56</v>
      </c>
      <c r="BO450" s="64">
        <f>IFERROR(1/J450*(X450/H450),"0")</f>
        <v>0.27316433566433568</v>
      </c>
      <c r="BP450" s="64">
        <f>IFERROR(1/J450*(Y450/H450),"0")</f>
        <v>0.27884615384615385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72</v>
      </c>
      <c r="Q453" s="572"/>
      <c r="R453" s="572"/>
      <c r="S453" s="572"/>
      <c r="T453" s="572"/>
      <c r="U453" s="572"/>
      <c r="V453" s="573"/>
      <c r="W453" s="37" t="s">
        <v>73</v>
      </c>
      <c r="X453" s="569">
        <f>IFERROR(X450/H450,"0")+IFERROR(X451/H451,"0")+IFERROR(X452/H452,"0")</f>
        <v>28.409090909090907</v>
      </c>
      <c r="Y453" s="569">
        <f>IFERROR(Y450/H450,"0")+IFERROR(Y451/H451,"0")+IFERROR(Y452/H452,"0")</f>
        <v>29</v>
      </c>
      <c r="Z453" s="569">
        <f>IFERROR(IF(Z450="",0,Z450),"0")+IFERROR(IF(Z451="",0,Z451),"0")+IFERROR(IF(Z452="",0,Z452),"0")</f>
        <v>0.34683999999999998</v>
      </c>
      <c r="AA453" s="570"/>
      <c r="AB453" s="570"/>
      <c r="AC453" s="570"/>
    </row>
    <row r="454" spans="1:68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72</v>
      </c>
      <c r="Q454" s="572"/>
      <c r="R454" s="572"/>
      <c r="S454" s="572"/>
      <c r="T454" s="572"/>
      <c r="U454" s="572"/>
      <c r="V454" s="573"/>
      <c r="W454" s="37" t="s">
        <v>70</v>
      </c>
      <c r="X454" s="569">
        <f>IFERROR(SUM(X450:X452),"0")</f>
        <v>150</v>
      </c>
      <c r="Y454" s="569">
        <f>IFERROR(SUM(Y450:Y452),"0")</f>
        <v>153.12</v>
      </c>
      <c r="Z454" s="37"/>
      <c r="AA454" s="570"/>
      <c r="AB454" s="570"/>
      <c r="AC454" s="570"/>
    </row>
    <row r="455" spans="1:68" ht="14.25" hidden="1" customHeight="1" x14ac:dyDescent="0.25">
      <c r="A455" s="574" t="s">
        <v>64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70</v>
      </c>
      <c r="X456" s="567">
        <v>50</v>
      </c>
      <c r="Y456" s="568">
        <f t="shared" ref="Y456:Y462" si="75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53.409090909090907</v>
      </c>
      <c r="BN456" s="64">
        <f t="shared" ref="BN456:BN462" si="77">IFERROR(Y456*I456/H456,"0")</f>
        <v>56.400000000000006</v>
      </c>
      <c r="BO456" s="64">
        <f t="shared" ref="BO456:BO462" si="78">IFERROR(1/J456*(X456/H456),"0")</f>
        <v>9.1054778554778545E-2</v>
      </c>
      <c r="BP456" s="64">
        <f t="shared" ref="BP456:BP462" si="79">IFERROR(1/J456*(Y456/H456),"0")</f>
        <v>9.6153846153846159E-2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70</v>
      </c>
      <c r="X457" s="567">
        <v>30</v>
      </c>
      <c r="Y457" s="568">
        <f t="shared" si="75"/>
        <v>31.68</v>
      </c>
      <c r="Z457" s="36">
        <f>IFERROR(IF(Y457=0,"",ROUNDUP(Y457/H457,0)*0.01196),"")</f>
        <v>7.1760000000000004E-2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32.04545454545454</v>
      </c>
      <c r="BN457" s="64">
        <f t="shared" si="77"/>
        <v>33.839999999999996</v>
      </c>
      <c r="BO457" s="64">
        <f t="shared" si="78"/>
        <v>5.4632867132867136E-2</v>
      </c>
      <c r="BP457" s="64">
        <f t="shared" si="79"/>
        <v>5.7692307692307696E-2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70</v>
      </c>
      <c r="X458" s="567">
        <v>150</v>
      </c>
      <c r="Y458" s="568">
        <f t="shared" si="75"/>
        <v>153.12</v>
      </c>
      <c r="Z458" s="36">
        <f>IFERROR(IF(Y458=0,"",ROUNDUP(Y458/H458,0)*0.01196),"")</f>
        <v>0.34683999999999998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160.22727272727272</v>
      </c>
      <c r="BN458" s="64">
        <f t="shared" si="77"/>
        <v>163.56</v>
      </c>
      <c r="BO458" s="64">
        <f t="shared" si="78"/>
        <v>0.27316433566433568</v>
      </c>
      <c r="BP458" s="64">
        <f t="shared" si="79"/>
        <v>0.27884615384615385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6">
        <v>4680115882072</v>
      </c>
      <c r="E459" s="577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70</v>
      </c>
      <c r="X459" s="567">
        <v>18</v>
      </c>
      <c r="Y459" s="568">
        <f t="shared" si="75"/>
        <v>19.2</v>
      </c>
      <c r="Z459" s="36">
        <f>IFERROR(IF(Y459=0,"",ROUNDUP(Y459/H459,0)*0.00902),"")</f>
        <v>3.6080000000000001E-2</v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25.987500000000001</v>
      </c>
      <c r="BN459" s="64">
        <f t="shared" si="77"/>
        <v>27.72</v>
      </c>
      <c r="BO459" s="64">
        <f t="shared" si="78"/>
        <v>2.8409090909090912E-2</v>
      </c>
      <c r="BP459" s="64">
        <f t="shared" si="79"/>
        <v>3.0303030303030304E-2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4301031351</v>
      </c>
      <c r="D460" s="576">
        <v>4680115882072</v>
      </c>
      <c r="E460" s="577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7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70</v>
      </c>
      <c r="X461" s="567">
        <v>30</v>
      </c>
      <c r="Y461" s="568">
        <f t="shared" si="75"/>
        <v>33.6</v>
      </c>
      <c r="Z461" s="36">
        <f>IFERROR(IF(Y461=0,"",ROUNDUP(Y461/H461,0)*0.00902),"")</f>
        <v>6.3140000000000002E-2</v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41.812500000000007</v>
      </c>
      <c r="BN461" s="64">
        <f t="shared" si="77"/>
        <v>46.830000000000005</v>
      </c>
      <c r="BO461" s="64">
        <f t="shared" si="78"/>
        <v>4.7348484848484848E-2</v>
      </c>
      <c r="BP461" s="64">
        <f t="shared" si="79"/>
        <v>5.3030303030303039E-2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70</v>
      </c>
      <c r="X462" s="567">
        <v>54</v>
      </c>
      <c r="Y462" s="568">
        <f t="shared" si="75"/>
        <v>57.599999999999994</v>
      </c>
      <c r="Z462" s="36">
        <f>IFERROR(IF(Y462=0,"",ROUNDUP(Y462/H462,0)*0.00902),"")</f>
        <v>0.10824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75.262500000000017</v>
      </c>
      <c r="BN462" s="64">
        <f t="shared" si="77"/>
        <v>80.28</v>
      </c>
      <c r="BO462" s="64">
        <f t="shared" si="78"/>
        <v>8.5227272727272735E-2</v>
      </c>
      <c r="BP462" s="64">
        <f t="shared" si="79"/>
        <v>9.0909090909090912E-2</v>
      </c>
    </row>
    <row r="463" spans="1:68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72</v>
      </c>
      <c r="Q463" s="572"/>
      <c r="R463" s="572"/>
      <c r="S463" s="572"/>
      <c r="T463" s="572"/>
      <c r="U463" s="572"/>
      <c r="V463" s="57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64.810606060606062</v>
      </c>
      <c r="Y463" s="569">
        <f>IFERROR(Y456/H456,"0")+IFERROR(Y457/H457,"0")+IFERROR(Y458/H458,"0")+IFERROR(Y459/H459,"0")+IFERROR(Y460/H460,"0")+IFERROR(Y461/H461,"0")+IFERROR(Y462/H462,"0")</f>
        <v>68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0.74565999999999999</v>
      </c>
      <c r="AA463" s="570"/>
      <c r="AB463" s="570"/>
      <c r="AC463" s="570"/>
    </row>
    <row r="464" spans="1:68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72</v>
      </c>
      <c r="Q464" s="572"/>
      <c r="R464" s="572"/>
      <c r="S464" s="572"/>
      <c r="T464" s="572"/>
      <c r="U464" s="572"/>
      <c r="V464" s="573"/>
      <c r="W464" s="37" t="s">
        <v>70</v>
      </c>
      <c r="X464" s="569">
        <f>IFERROR(SUM(X456:X462),"0")</f>
        <v>332</v>
      </c>
      <c r="Y464" s="569">
        <f>IFERROR(SUM(Y456:Y462),"0")</f>
        <v>348</v>
      </c>
      <c r="Z464" s="37"/>
      <c r="AA464" s="570"/>
      <c r="AB464" s="570"/>
      <c r="AC464" s="570"/>
    </row>
    <row r="465" spans="1:68" ht="14.25" hidden="1" customHeight="1" x14ac:dyDescent="0.25">
      <c r="A465" s="574" t="s">
        <v>74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72</v>
      </c>
      <c r="Q469" s="572"/>
      <c r="R469" s="572"/>
      <c r="S469" s="572"/>
      <c r="T469" s="572"/>
      <c r="U469" s="572"/>
      <c r="V469" s="57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72</v>
      </c>
      <c r="Q470" s="572"/>
      <c r="R470" s="572"/>
      <c r="S470" s="572"/>
      <c r="T470" s="572"/>
      <c r="U470" s="572"/>
      <c r="V470" s="57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596" t="s">
        <v>731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hidden="1" customHeight="1" x14ac:dyDescent="0.25">
      <c r="A472" s="583" t="s">
        <v>731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hidden="1" customHeight="1" x14ac:dyDescent="0.25">
      <c r="A473" s="574" t="s">
        <v>103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77" t="s">
        <v>734</v>
      </c>
      <c r="Q474" s="581"/>
      <c r="R474" s="581"/>
      <c r="S474" s="581"/>
      <c r="T474" s="582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73" t="s">
        <v>738</v>
      </c>
      <c r="Q475" s="581"/>
      <c r="R475" s="581"/>
      <c r="S475" s="581"/>
      <c r="T475" s="582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3" t="s">
        <v>742</v>
      </c>
      <c r="Q476" s="581"/>
      <c r="R476" s="581"/>
      <c r="S476" s="581"/>
      <c r="T476" s="582"/>
      <c r="U476" s="34"/>
      <c r="V476" s="34"/>
      <c r="W476" s="35" t="s">
        <v>70</v>
      </c>
      <c r="X476" s="567">
        <v>10</v>
      </c>
      <c r="Y476" s="568">
        <f>IFERROR(IF(X476="",0,CEILING((X476/$H476),1)*$H476),"")</f>
        <v>12</v>
      </c>
      <c r="Z476" s="36">
        <f>IFERROR(IF(Y476=0,"",ROUNDUP(Y476/H476,0)*0.01898),"")</f>
        <v>1.898E-2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10.362500000000001</v>
      </c>
      <c r="BN476" s="64">
        <f>IFERROR(Y476*I476/H476,"0")</f>
        <v>12.435</v>
      </c>
      <c r="BO476" s="64">
        <f>IFERROR(1/J476*(X476/H476),"0")</f>
        <v>1.3020833333333334E-2</v>
      </c>
      <c r="BP476" s="64">
        <f>IFERROR(1/J476*(Y476/H476),"0")</f>
        <v>1.5625E-2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6" t="s">
        <v>746</v>
      </c>
      <c r="Q477" s="581"/>
      <c r="R477" s="581"/>
      <c r="S477" s="581"/>
      <c r="T477" s="582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72</v>
      </c>
      <c r="Q478" s="572"/>
      <c r="R478" s="572"/>
      <c r="S478" s="572"/>
      <c r="T478" s="572"/>
      <c r="U478" s="572"/>
      <c r="V478" s="573"/>
      <c r="W478" s="37" t="s">
        <v>73</v>
      </c>
      <c r="X478" s="569">
        <f>IFERROR(X474/H474,"0")+IFERROR(X475/H475,"0")+IFERROR(X476/H476,"0")+IFERROR(X477/H477,"0")</f>
        <v>0.83333333333333337</v>
      </c>
      <c r="Y478" s="569">
        <f>IFERROR(Y474/H474,"0")+IFERROR(Y475/H475,"0")+IFERROR(Y476/H476,"0")+IFERROR(Y477/H477,"0")</f>
        <v>1</v>
      </c>
      <c r="Z478" s="569">
        <f>IFERROR(IF(Z474="",0,Z474),"0")+IFERROR(IF(Z475="",0,Z475),"0")+IFERROR(IF(Z476="",0,Z476),"0")+IFERROR(IF(Z477="",0,Z477),"0")</f>
        <v>1.898E-2</v>
      </c>
      <c r="AA478" s="570"/>
      <c r="AB478" s="570"/>
      <c r="AC478" s="570"/>
    </row>
    <row r="479" spans="1:68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72</v>
      </c>
      <c r="Q479" s="572"/>
      <c r="R479" s="572"/>
      <c r="S479" s="572"/>
      <c r="T479" s="572"/>
      <c r="U479" s="572"/>
      <c r="V479" s="573"/>
      <c r="W479" s="37" t="s">
        <v>70</v>
      </c>
      <c r="X479" s="569">
        <f>IFERROR(SUM(X474:X477),"0")</f>
        <v>10</v>
      </c>
      <c r="Y479" s="569">
        <f>IFERROR(SUM(Y474:Y477),"0")</f>
        <v>12</v>
      </c>
      <c r="Z479" s="37"/>
      <c r="AA479" s="570"/>
      <c r="AB479" s="570"/>
      <c r="AC479" s="570"/>
    </row>
    <row r="480" spans="1:68" ht="14.25" hidden="1" customHeight="1" x14ac:dyDescent="0.25">
      <c r="A480" s="574" t="s">
        <v>137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815" t="s">
        <v>749</v>
      </c>
      <c r="Q481" s="581"/>
      <c r="R481" s="581"/>
      <c r="S481" s="581"/>
      <c r="T481" s="582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76" t="s">
        <v>752</v>
      </c>
      <c r="Q482" s="581"/>
      <c r="R482" s="581"/>
      <c r="S482" s="581"/>
      <c r="T482" s="582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21" t="s">
        <v>756</v>
      </c>
      <c r="Q483" s="581"/>
      <c r="R483" s="581"/>
      <c r="S483" s="581"/>
      <c r="T483" s="582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06" t="s">
        <v>759</v>
      </c>
      <c r="Q484" s="581"/>
      <c r="R484" s="581"/>
      <c r="S484" s="581"/>
      <c r="T484" s="582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4" t="s">
        <v>64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19" t="s">
        <v>763</v>
      </c>
      <c r="Q488" s="581"/>
      <c r="R488" s="581"/>
      <c r="S488" s="581"/>
      <c r="T488" s="582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1" t="s">
        <v>767</v>
      </c>
      <c r="Q489" s="581"/>
      <c r="R489" s="581"/>
      <c r="S489" s="581"/>
      <c r="T489" s="582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4" t="s">
        <v>74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802" t="s">
        <v>771</v>
      </c>
      <c r="Q493" s="581"/>
      <c r="R493" s="581"/>
      <c r="S493" s="581"/>
      <c r="T493" s="582"/>
      <c r="U493" s="34"/>
      <c r="V493" s="34"/>
      <c r="W493" s="35" t="s">
        <v>70</v>
      </c>
      <c r="X493" s="567">
        <v>900</v>
      </c>
      <c r="Y493" s="568">
        <f>IFERROR(IF(X493="",0,CEILING((X493/$H493),1)*$H493),"")</f>
        <v>900</v>
      </c>
      <c r="Z493" s="36">
        <f>IFERROR(IF(Y493=0,"",ROUNDUP(Y493/H493,0)*0.01898),"")</f>
        <v>1.8980000000000001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951.90000000000009</v>
      </c>
      <c r="BN493" s="64">
        <f>IFERROR(Y493*I493/H493,"0")</f>
        <v>951.90000000000009</v>
      </c>
      <c r="BO493" s="64">
        <f>IFERROR(1/J493*(X493/H493),"0")</f>
        <v>1.5625</v>
      </c>
      <c r="BP493" s="64">
        <f>IFERROR(1/J493*(Y493/H493),"0")</f>
        <v>1.5625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13" t="s">
        <v>775</v>
      </c>
      <c r="Q494" s="581"/>
      <c r="R494" s="581"/>
      <c r="S494" s="581"/>
      <c r="T494" s="582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9">
        <f>IFERROR(X493/H493,"0")+IFERROR(X494/H494,"0")</f>
        <v>100</v>
      </c>
      <c r="Y495" s="569">
        <f>IFERROR(Y493/H493,"0")+IFERROR(Y494/H494,"0")</f>
        <v>100</v>
      </c>
      <c r="Z495" s="569">
        <f>IFERROR(IF(Z493="",0,Z493),"0")+IFERROR(IF(Z494="",0,Z494),"0")</f>
        <v>1.8980000000000001</v>
      </c>
      <c r="AA495" s="570"/>
      <c r="AB495" s="570"/>
      <c r="AC495" s="570"/>
    </row>
    <row r="496" spans="1:68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9">
        <f>IFERROR(SUM(X493:X494),"0")</f>
        <v>900</v>
      </c>
      <c r="Y496" s="569">
        <f>IFERROR(SUM(Y493:Y494),"0")</f>
        <v>900</v>
      </c>
      <c r="Z496" s="37"/>
      <c r="AA496" s="570"/>
      <c r="AB496" s="570"/>
      <c r="AC496" s="570"/>
    </row>
    <row r="497" spans="1:68" ht="14.25" hidden="1" customHeight="1" x14ac:dyDescent="0.25">
      <c r="A497" s="574" t="s">
        <v>172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5" t="s">
        <v>778</v>
      </c>
      <c r="Q498" s="581"/>
      <c r="R498" s="581"/>
      <c r="S498" s="581"/>
      <c r="T498" s="582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612" t="s">
        <v>782</v>
      </c>
      <c r="Q499" s="581"/>
      <c r="R499" s="581"/>
      <c r="S499" s="581"/>
      <c r="T499" s="582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3" t="s">
        <v>784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hidden="1" customHeight="1" x14ac:dyDescent="0.25">
      <c r="A503" s="574" t="s">
        <v>137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33" t="s">
        <v>787</v>
      </c>
      <c r="Q504" s="581"/>
      <c r="R504" s="581"/>
      <c r="S504" s="581"/>
      <c r="T504" s="582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90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59"/>
      <c r="P507" s="731" t="s">
        <v>789</v>
      </c>
      <c r="Q507" s="732"/>
      <c r="R507" s="732"/>
      <c r="S507" s="732"/>
      <c r="T507" s="732"/>
      <c r="U507" s="732"/>
      <c r="V507" s="599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17493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17672.28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59"/>
      <c r="P508" s="731" t="s">
        <v>790</v>
      </c>
      <c r="Q508" s="732"/>
      <c r="R508" s="732"/>
      <c r="S508" s="732"/>
      <c r="T508" s="732"/>
      <c r="U508" s="732"/>
      <c r="V508" s="599"/>
      <c r="W508" s="37" t="s">
        <v>70</v>
      </c>
      <c r="X508" s="569">
        <f>IFERROR(SUM(BM22:BM504),"0")</f>
        <v>18610.905448392605</v>
      </c>
      <c r="Y508" s="569">
        <f>IFERROR(SUM(BN22:BN504),"0")</f>
        <v>18803.267000000011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59"/>
      <c r="P509" s="731" t="s">
        <v>791</v>
      </c>
      <c r="Q509" s="732"/>
      <c r="R509" s="732"/>
      <c r="S509" s="732"/>
      <c r="T509" s="732"/>
      <c r="U509" s="732"/>
      <c r="V509" s="599"/>
      <c r="W509" s="37" t="s">
        <v>792</v>
      </c>
      <c r="X509" s="38">
        <f>ROUNDUP(SUM(BO22:BO504),0)</f>
        <v>32</v>
      </c>
      <c r="Y509" s="38">
        <f>ROUNDUP(SUM(BP22:BP504),0)</f>
        <v>32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59"/>
      <c r="P510" s="731" t="s">
        <v>793</v>
      </c>
      <c r="Q510" s="732"/>
      <c r="R510" s="732"/>
      <c r="S510" s="732"/>
      <c r="T510" s="732"/>
      <c r="U510" s="732"/>
      <c r="V510" s="599"/>
      <c r="W510" s="37" t="s">
        <v>70</v>
      </c>
      <c r="X510" s="569">
        <f>GrossWeightTotal+PalletQtyTotal*25</f>
        <v>19410.905448392605</v>
      </c>
      <c r="Y510" s="569">
        <f>GrossWeightTotalR+PalletQtyTotalR*25</f>
        <v>19603.267000000011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59"/>
      <c r="P511" s="731" t="s">
        <v>794</v>
      </c>
      <c r="Q511" s="732"/>
      <c r="R511" s="732"/>
      <c r="S511" s="732"/>
      <c r="T511" s="732"/>
      <c r="U511" s="732"/>
      <c r="V511" s="599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3794.653442343098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3827</v>
      </c>
      <c r="Z511" s="37"/>
      <c r="AA511" s="570"/>
      <c r="AB511" s="570"/>
      <c r="AC511" s="570"/>
    </row>
    <row r="512" spans="1:68" ht="14.25" hidden="1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59"/>
      <c r="P512" s="731" t="s">
        <v>795</v>
      </c>
      <c r="Q512" s="732"/>
      <c r="R512" s="732"/>
      <c r="S512" s="732"/>
      <c r="T512" s="732"/>
      <c r="U512" s="732"/>
      <c r="V512" s="599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36.89819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603" t="s">
        <v>101</v>
      </c>
      <c r="D514" s="661"/>
      <c r="E514" s="661"/>
      <c r="F514" s="661"/>
      <c r="G514" s="661"/>
      <c r="H514" s="608"/>
      <c r="I514" s="603" t="s">
        <v>256</v>
      </c>
      <c r="J514" s="661"/>
      <c r="K514" s="661"/>
      <c r="L514" s="661"/>
      <c r="M514" s="661"/>
      <c r="N514" s="661"/>
      <c r="O514" s="661"/>
      <c r="P514" s="661"/>
      <c r="Q514" s="661"/>
      <c r="R514" s="661"/>
      <c r="S514" s="608"/>
      <c r="T514" s="603" t="s">
        <v>545</v>
      </c>
      <c r="U514" s="608"/>
      <c r="V514" s="603" t="s">
        <v>602</v>
      </c>
      <c r="W514" s="661"/>
      <c r="X514" s="661"/>
      <c r="Y514" s="608"/>
      <c r="Z514" s="564" t="s">
        <v>661</v>
      </c>
      <c r="AA514" s="603" t="s">
        <v>731</v>
      </c>
      <c r="AB514" s="608"/>
      <c r="AC514" s="52"/>
      <c r="AF514" s="565"/>
    </row>
    <row r="515" spans="1:32" ht="14.25" customHeight="1" thickTop="1" x14ac:dyDescent="0.2">
      <c r="A515" s="729" t="s">
        <v>798</v>
      </c>
      <c r="B515" s="603" t="s">
        <v>63</v>
      </c>
      <c r="C515" s="603" t="s">
        <v>102</v>
      </c>
      <c r="D515" s="603" t="s">
        <v>119</v>
      </c>
      <c r="E515" s="603" t="s">
        <v>179</v>
      </c>
      <c r="F515" s="603" t="s">
        <v>202</v>
      </c>
      <c r="G515" s="603" t="s">
        <v>235</v>
      </c>
      <c r="H515" s="603" t="s">
        <v>101</v>
      </c>
      <c r="I515" s="603" t="s">
        <v>257</v>
      </c>
      <c r="J515" s="603" t="s">
        <v>297</v>
      </c>
      <c r="K515" s="603" t="s">
        <v>358</v>
      </c>
      <c r="L515" s="603" t="s">
        <v>400</v>
      </c>
      <c r="M515" s="603" t="s">
        <v>416</v>
      </c>
      <c r="N515" s="565"/>
      <c r="O515" s="603" t="s">
        <v>429</v>
      </c>
      <c r="P515" s="603" t="s">
        <v>439</v>
      </c>
      <c r="Q515" s="603" t="s">
        <v>446</v>
      </c>
      <c r="R515" s="603" t="s">
        <v>451</v>
      </c>
      <c r="S515" s="603" t="s">
        <v>535</v>
      </c>
      <c r="T515" s="603" t="s">
        <v>546</v>
      </c>
      <c r="U515" s="603" t="s">
        <v>580</v>
      </c>
      <c r="V515" s="603" t="s">
        <v>603</v>
      </c>
      <c r="W515" s="603" t="s">
        <v>635</v>
      </c>
      <c r="X515" s="603" t="s">
        <v>653</v>
      </c>
      <c r="Y515" s="603" t="s">
        <v>657</v>
      </c>
      <c r="Z515" s="603" t="s">
        <v>661</v>
      </c>
      <c r="AA515" s="603" t="s">
        <v>731</v>
      </c>
      <c r="AB515" s="603" t="s">
        <v>784</v>
      </c>
      <c r="AC515" s="52"/>
      <c r="AF515" s="565"/>
    </row>
    <row r="516" spans="1:32" ht="13.5" customHeight="1" thickBot="1" x14ac:dyDescent="0.25">
      <c r="A516" s="730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348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1190.4000000000001</v>
      </c>
      <c r="E517" s="46">
        <f>IFERROR(Y89*1,"0")+IFERROR(Y90*1,"0")+IFERROR(Y91*1,"0")+IFERROR(Y95*1,"0")+IFERROR(Y96*1,"0")+IFERROR(Y97*1,"0")+IFERROR(Y98*1,"0")+IFERROR(Y99*1,"0")+IFERROR(Y100*1,"0")</f>
        <v>1283.4000000000001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1750.32</v>
      </c>
      <c r="G517" s="46">
        <f>IFERROR(Y131*1,"0")+IFERROR(Y132*1,"0")+IFERROR(Y136*1,"0")+IFERROR(Y137*1,"0")</f>
        <v>86.56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607.31999999999994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2094.2999999999997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213.36999999999998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360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1143.95</v>
      </c>
      <c r="S517" s="46">
        <f>IFERROR(Y334*1,"0")+IFERROR(Y335*1,"0")+IFERROR(Y336*1,"0")</f>
        <v>982.8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5351</v>
      </c>
      <c r="U517" s="46">
        <f>IFERROR(Y367*1,"0")+IFERROR(Y368*1,"0")+IFERROR(Y369*1,"0")+IFERROR(Y370*1,"0")+IFERROR(Y374*1,"0")+IFERROR(Y378*1,"0")+IFERROR(Y379*1,"0")+IFERROR(Y383*1,"0")</f>
        <v>96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153.9</v>
      </c>
      <c r="W517" s="46">
        <f>IFERROR(Y408*1,"0")+IFERROR(Y409*1,"0")+IFERROR(Y413*1,"0")+IFERROR(Y414*1,"0")+IFERROR(Y415*1,"0")+IFERROR(Y416*1,"0")</f>
        <v>8.4</v>
      </c>
      <c r="X517" s="46">
        <f>IFERROR(Y421*1,"0")</f>
        <v>60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1030.56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912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08,00"/>
        <filter val="1 113,00"/>
        <filter val="1 330,00"/>
        <filter val="1 400,00"/>
        <filter val="1 500,00"/>
        <filter val="10,00"/>
        <filter val="10,50"/>
        <filter val="100,00"/>
        <filter val="104,63"/>
        <filter val="108,52"/>
        <filter val="118,48"/>
        <filter val="12,50"/>
        <filter val="120,00"/>
        <filter val="123,89"/>
        <filter val="132,00"/>
        <filter val="149,50"/>
        <filter val="15,00"/>
        <filter val="150,00"/>
        <filter val="158,52"/>
        <filter val="16,50"/>
        <filter val="17 493,00"/>
        <filter val="170,00"/>
        <filter val="175,00"/>
        <filter val="18 610,91"/>
        <filter val="18,00"/>
        <filter val="18,75"/>
        <filter val="180,00"/>
        <filter val="188,89"/>
        <filter val="19 410,91"/>
        <filter val="192,00"/>
        <filter val="196,00"/>
        <filter val="2,75"/>
        <filter val="2,78"/>
        <filter val="20,00"/>
        <filter val="200,00"/>
        <filter val="204,00"/>
        <filter val="21,00"/>
        <filter val="210,00"/>
        <filter val="229,07"/>
        <filter val="230,95"/>
        <filter val="240,00"/>
        <filter val="250,00"/>
        <filter val="26,67"/>
        <filter val="267,41"/>
        <filter val="270,00"/>
        <filter val="28,00"/>
        <filter val="28,34"/>
        <filter val="28,41"/>
        <filter val="280,00"/>
        <filter val="283,00"/>
        <filter val="3 794,65"/>
        <filter val="3,33"/>
        <filter val="3,50"/>
        <filter val="3,85"/>
        <filter val="30,00"/>
        <filter val="300,00"/>
        <filter val="32"/>
        <filter val="32,00"/>
        <filter val="320,00"/>
        <filter val="332,00"/>
        <filter val="34,00"/>
        <filter val="340,00"/>
        <filter val="35,00"/>
        <filter val="36,00"/>
        <filter val="360,00"/>
        <filter val="4 215,00"/>
        <filter val="4,17"/>
        <filter val="4,44"/>
        <filter val="40,00"/>
        <filter val="405,00"/>
        <filter val="45,00"/>
        <filter val="450,00"/>
        <filter val="466,67"/>
        <filter val="478,74"/>
        <filter val="49,50"/>
        <filter val="495,00"/>
        <filter val="5,50"/>
        <filter val="5,83"/>
        <filter val="50,00"/>
        <filter val="52,50"/>
        <filter val="522,00"/>
        <filter val="54,00"/>
        <filter val="585,00"/>
        <filter val="6,00"/>
        <filter val="6,67"/>
        <filter val="60,00"/>
        <filter val="600,00"/>
        <filter val="605,00"/>
        <filter val="630,00"/>
        <filter val="64,00"/>
        <filter val="64,81"/>
        <filter val="645,00"/>
        <filter val="65,37"/>
        <filter val="650,00"/>
        <filter val="679,00"/>
        <filter val="68,67"/>
        <filter val="69,26"/>
        <filter val="7,00"/>
        <filter val="70,00"/>
        <filter val="700,00"/>
        <filter val="8,00"/>
        <filter val="8,33"/>
        <filter val="80,00"/>
        <filter val="82,88"/>
        <filter val="830,00"/>
        <filter val="87,50"/>
        <filter val="90,00"/>
        <filter val="900,00"/>
        <filter val="95,00"/>
        <filter val="980,00"/>
      </filters>
    </filterColumn>
    <filterColumn colId="29" showButton="0"/>
    <filterColumn colId="30" showButton="0"/>
  </autoFilter>
  <mergeCells count="908"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79:T79"/>
    <mergeCell ref="P244:T24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