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F417D12-67D7-4E1B-ACD7-3088B9396B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P478" i="1" s="1"/>
  <c r="BO477" i="1"/>
  <c r="BM477" i="1"/>
  <c r="Y477" i="1"/>
  <c r="Y480" i="1" s="1"/>
  <c r="P477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Y475" i="1" s="1"/>
  <c r="P470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Y465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Y459" i="1" s="1"/>
  <c r="P453" i="1"/>
  <c r="X451" i="1"/>
  <c r="X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BO433" i="1"/>
  <c r="BN433" i="1"/>
  <c r="BM433" i="1"/>
  <c r="Z433" i="1"/>
  <c r="Y433" i="1"/>
  <c r="BP433" i="1" s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Y399" i="1" s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Y325" i="1" s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12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2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K512" i="1" s="1"/>
  <c r="P222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G512" i="1" s="1"/>
  <c r="P128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Y124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2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Y99" i="1" s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12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51" i="1" l="1"/>
  <c r="Z175" i="1"/>
  <c r="H9" i="1"/>
  <c r="A10" i="1"/>
  <c r="F9" i="1"/>
  <c r="J9" i="1"/>
  <c r="Y33" i="1"/>
  <c r="Y37" i="1"/>
  <c r="Y45" i="1"/>
  <c r="Y49" i="1"/>
  <c r="Y58" i="1"/>
  <c r="Y64" i="1"/>
  <c r="Y70" i="1"/>
  <c r="Y78" i="1"/>
  <c r="Y84" i="1"/>
  <c r="Y91" i="1"/>
  <c r="Y98" i="1"/>
  <c r="Y107" i="1"/>
  <c r="Y113" i="1"/>
  <c r="Y119" i="1"/>
  <c r="Y125" i="1"/>
  <c r="Y130" i="1"/>
  <c r="Y136" i="1"/>
  <c r="Y140" i="1"/>
  <c r="Y151" i="1"/>
  <c r="Y169" i="1"/>
  <c r="Y175" i="1"/>
  <c r="BP189" i="1"/>
  <c r="BN189" i="1"/>
  <c r="Z189" i="1"/>
  <c r="Z190" i="1" s="1"/>
  <c r="Y191" i="1"/>
  <c r="Y202" i="1"/>
  <c r="BP193" i="1"/>
  <c r="BN193" i="1"/>
  <c r="Z193" i="1"/>
  <c r="Y201" i="1"/>
  <c r="Z246" i="1"/>
  <c r="Z404" i="1"/>
  <c r="B512" i="1"/>
  <c r="X503" i="1"/>
  <c r="X505" i="1" s="1"/>
  <c r="X504" i="1"/>
  <c r="X506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4" i="1" s="1"/>
  <c r="Z41" i="1"/>
  <c r="BN41" i="1"/>
  <c r="Y503" i="1" s="1"/>
  <c r="Y505" i="1" s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Z74" i="1"/>
  <c r="Z78" i="1" s="1"/>
  <c r="BN74" i="1"/>
  <c r="Z76" i="1"/>
  <c r="BN76" i="1"/>
  <c r="Z82" i="1"/>
  <c r="Z83" i="1" s="1"/>
  <c r="BN82" i="1"/>
  <c r="Z87" i="1"/>
  <c r="Z90" i="1" s="1"/>
  <c r="BN87" i="1"/>
  <c r="BP87" i="1"/>
  <c r="Z89" i="1"/>
  <c r="BN89" i="1"/>
  <c r="Y90" i="1"/>
  <c r="Z94" i="1"/>
  <c r="Z98" i="1" s="1"/>
  <c r="BN94" i="1"/>
  <c r="Z96" i="1"/>
  <c r="BN96" i="1"/>
  <c r="F512" i="1"/>
  <c r="Z103" i="1"/>
  <c r="Z106" i="1" s="1"/>
  <c r="BN103" i="1"/>
  <c r="Z105" i="1"/>
  <c r="BN105" i="1"/>
  <c r="Y106" i="1"/>
  <c r="Z109" i="1"/>
  <c r="Z112" i="1" s="1"/>
  <c r="BN109" i="1"/>
  <c r="BP109" i="1"/>
  <c r="Z111" i="1"/>
  <c r="BN111" i="1"/>
  <c r="Z115" i="1"/>
  <c r="BN115" i="1"/>
  <c r="BP115" i="1"/>
  <c r="Z117" i="1"/>
  <c r="BN117" i="1"/>
  <c r="Z123" i="1"/>
  <c r="Z124" i="1" s="1"/>
  <c r="BN123" i="1"/>
  <c r="Z128" i="1"/>
  <c r="Z130" i="1" s="1"/>
  <c r="BN128" i="1"/>
  <c r="BP128" i="1"/>
  <c r="Y131" i="1"/>
  <c r="Z134" i="1"/>
  <c r="Z135" i="1" s="1"/>
  <c r="BN134" i="1"/>
  <c r="Z138" i="1"/>
  <c r="Z140" i="1" s="1"/>
  <c r="BN138" i="1"/>
  <c r="BP138" i="1"/>
  <c r="H512" i="1"/>
  <c r="Y146" i="1"/>
  <c r="Z149" i="1"/>
  <c r="BN149" i="1"/>
  <c r="I512" i="1"/>
  <c r="Y158" i="1"/>
  <c r="Z161" i="1"/>
  <c r="Z169" i="1" s="1"/>
  <c r="BN161" i="1"/>
  <c r="Z163" i="1"/>
  <c r="BN163" i="1"/>
  <c r="Z165" i="1"/>
  <c r="BN165" i="1"/>
  <c r="Z167" i="1"/>
  <c r="BN167" i="1"/>
  <c r="Z173" i="1"/>
  <c r="BN173" i="1"/>
  <c r="J512" i="1"/>
  <c r="Y186" i="1"/>
  <c r="BP183" i="1"/>
  <c r="BN183" i="1"/>
  <c r="Z183" i="1"/>
  <c r="Z185" i="1" s="1"/>
  <c r="Y190" i="1"/>
  <c r="BP195" i="1"/>
  <c r="BN195" i="1"/>
  <c r="Z195" i="1"/>
  <c r="Z360" i="1"/>
  <c r="Y213" i="1"/>
  <c r="Y219" i="1"/>
  <c r="Y232" i="1"/>
  <c r="Y236" i="1"/>
  <c r="Y246" i="1"/>
  <c r="Y255" i="1"/>
  <c r="Y264" i="1"/>
  <c r="Y271" i="1"/>
  <c r="Y276" i="1"/>
  <c r="Y280" i="1"/>
  <c r="Y285" i="1"/>
  <c r="Y294" i="1"/>
  <c r="Y304" i="1"/>
  <c r="Y312" i="1"/>
  <c r="Y318" i="1"/>
  <c r="Y326" i="1"/>
  <c r="Z329" i="1"/>
  <c r="BN329" i="1"/>
  <c r="Y332" i="1"/>
  <c r="S512" i="1"/>
  <c r="Y338" i="1"/>
  <c r="Z336" i="1"/>
  <c r="BN336" i="1"/>
  <c r="Y339" i="1"/>
  <c r="T512" i="1"/>
  <c r="Y350" i="1"/>
  <c r="BP343" i="1"/>
  <c r="BN343" i="1"/>
  <c r="Z343" i="1"/>
  <c r="BP347" i="1"/>
  <c r="BN347" i="1"/>
  <c r="Z347" i="1"/>
  <c r="BP359" i="1"/>
  <c r="BN359" i="1"/>
  <c r="Z359" i="1"/>
  <c r="Y361" i="1"/>
  <c r="BP369" i="1"/>
  <c r="BN369" i="1"/>
  <c r="Z369" i="1"/>
  <c r="Z371" i="1" s="1"/>
  <c r="BP391" i="1"/>
  <c r="BN391" i="1"/>
  <c r="Z391" i="1"/>
  <c r="BP395" i="1"/>
  <c r="BN395" i="1"/>
  <c r="Z395" i="1"/>
  <c r="BP403" i="1"/>
  <c r="BN403" i="1"/>
  <c r="Z403" i="1"/>
  <c r="Y405" i="1"/>
  <c r="W512" i="1"/>
  <c r="Y409" i="1"/>
  <c r="BP408" i="1"/>
  <c r="BN408" i="1"/>
  <c r="Z408" i="1"/>
  <c r="Z409" i="1" s="1"/>
  <c r="Y410" i="1"/>
  <c r="Y417" i="1"/>
  <c r="BP412" i="1"/>
  <c r="BN412" i="1"/>
  <c r="Z412" i="1"/>
  <c r="Y416" i="1"/>
  <c r="Z197" i="1"/>
  <c r="BN197" i="1"/>
  <c r="Z199" i="1"/>
  <c r="BN199" i="1"/>
  <c r="Z205" i="1"/>
  <c r="Z213" i="1" s="1"/>
  <c r="BN205" i="1"/>
  <c r="Z207" i="1"/>
  <c r="BN207" i="1"/>
  <c r="Z209" i="1"/>
  <c r="BN209" i="1"/>
  <c r="Z211" i="1"/>
  <c r="BN211" i="1"/>
  <c r="Z217" i="1"/>
  <c r="Z218" i="1" s="1"/>
  <c r="BN217" i="1"/>
  <c r="Z222" i="1"/>
  <c r="Z231" i="1" s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Z244" i="1"/>
  <c r="BN244" i="1"/>
  <c r="L512" i="1"/>
  <c r="Z251" i="1"/>
  <c r="Z255" i="1" s="1"/>
  <c r="BN251" i="1"/>
  <c r="Z253" i="1"/>
  <c r="BN253" i="1"/>
  <c r="Y256" i="1"/>
  <c r="M512" i="1"/>
  <c r="Z261" i="1"/>
  <c r="Z263" i="1" s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4" i="1" s="1"/>
  <c r="BN288" i="1"/>
  <c r="BP288" i="1"/>
  <c r="Z290" i="1"/>
  <c r="BN290" i="1"/>
  <c r="Z292" i="1"/>
  <c r="BN292" i="1"/>
  <c r="Y295" i="1"/>
  <c r="Z298" i="1"/>
  <c r="Z304" i="1" s="1"/>
  <c r="BN298" i="1"/>
  <c r="Z300" i="1"/>
  <c r="BN300" i="1"/>
  <c r="Z302" i="1"/>
  <c r="BN302" i="1"/>
  <c r="Z308" i="1"/>
  <c r="Z312" i="1" s="1"/>
  <c r="BN308" i="1"/>
  <c r="Z310" i="1"/>
  <c r="BN310" i="1"/>
  <c r="Z316" i="1"/>
  <c r="Z318" i="1" s="1"/>
  <c r="BN316" i="1"/>
  <c r="Z321" i="1"/>
  <c r="Z325" i="1" s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Z338" i="1" s="1"/>
  <c r="BN335" i="1"/>
  <c r="BP335" i="1"/>
  <c r="Z337" i="1"/>
  <c r="BN337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8" i="1"/>
  <c r="BN438" i="1"/>
  <c r="Z438" i="1"/>
  <c r="U512" i="1"/>
  <c r="Y372" i="1"/>
  <c r="Y422" i="1"/>
  <c r="Y427" i="1"/>
  <c r="Z512" i="1"/>
  <c r="Y445" i="1"/>
  <c r="Y444" i="1"/>
  <c r="Z432" i="1"/>
  <c r="Z444" i="1" s="1"/>
  <c r="BN432" i="1"/>
  <c r="BP436" i="1"/>
  <c r="BN436" i="1"/>
  <c r="Z436" i="1"/>
  <c r="Z441" i="1"/>
  <c r="BN441" i="1"/>
  <c r="Z443" i="1"/>
  <c r="BN443" i="1"/>
  <c r="Z447" i="1"/>
  <c r="Z450" i="1" s="1"/>
  <c r="BN447" i="1"/>
  <c r="BP447" i="1"/>
  <c r="Z449" i="1"/>
  <c r="BN449" i="1"/>
  <c r="Y450" i="1"/>
  <c r="Z453" i="1"/>
  <c r="Z459" i="1" s="1"/>
  <c r="BN453" i="1"/>
  <c r="BP453" i="1"/>
  <c r="Z455" i="1"/>
  <c r="BN455" i="1"/>
  <c r="Z457" i="1"/>
  <c r="BN457" i="1"/>
  <c r="Y460" i="1"/>
  <c r="Z463" i="1"/>
  <c r="Z465" i="1" s="1"/>
  <c r="BN463" i="1"/>
  <c r="Y466" i="1"/>
  <c r="Z471" i="1"/>
  <c r="Z474" i="1" s="1"/>
  <c r="BN471" i="1"/>
  <c r="Z473" i="1"/>
  <c r="BN473" i="1"/>
  <c r="Y474" i="1"/>
  <c r="Z477" i="1"/>
  <c r="BN477" i="1"/>
  <c r="BP477" i="1"/>
  <c r="Z478" i="1"/>
  <c r="BN478" i="1"/>
  <c r="Y481" i="1"/>
  <c r="Z484" i="1"/>
  <c r="BN484" i="1"/>
  <c r="Y485" i="1"/>
  <c r="Z488" i="1"/>
  <c r="BN488" i="1"/>
  <c r="BP488" i="1"/>
  <c r="Y491" i="1"/>
  <c r="Y495" i="1"/>
  <c r="Y501" i="1"/>
  <c r="AA512" i="1"/>
  <c r="Z479" i="1"/>
  <c r="BN479" i="1"/>
  <c r="Z483" i="1"/>
  <c r="Z485" i="1" s="1"/>
  <c r="BN483" i="1"/>
  <c r="BP483" i="1"/>
  <c r="Z489" i="1"/>
  <c r="BN489" i="1"/>
  <c r="Z493" i="1"/>
  <c r="Z495" i="1" s="1"/>
  <c r="BN493" i="1"/>
  <c r="BP493" i="1"/>
  <c r="Z499" i="1"/>
  <c r="Z500" i="1" s="1"/>
  <c r="BN499" i="1"/>
  <c r="BP499" i="1"/>
  <c r="Y500" i="1"/>
  <c r="Z480" i="1" l="1"/>
  <c r="Z416" i="1"/>
  <c r="Z490" i="1"/>
  <c r="Z399" i="1"/>
  <c r="Z331" i="1"/>
  <c r="Z270" i="1"/>
  <c r="Z350" i="1"/>
  <c r="Z119" i="1"/>
  <c r="Z507" i="1" s="1"/>
  <c r="Z44" i="1"/>
  <c r="Y502" i="1"/>
  <c r="Z201" i="1"/>
</calcChain>
</file>

<file path=xl/sharedStrings.xml><?xml version="1.0" encoding="utf-8"?>
<sst xmlns="http://schemas.openxmlformats.org/spreadsheetml/2006/main" count="2208" uniqueCount="792">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</sst>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45907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Воскресенье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0.375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70</v>
      </c>
      <c r="Y41" s="552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55">
        <v>4680115882539</v>
      </c>
      <c r="E42" s="556"/>
      <c r="F42" s="550">
        <v>0.37</v>
      </c>
      <c r="G42" s="32">
        <v>10</v>
      </c>
      <c r="H42" s="550">
        <v>3.7</v>
      </c>
      <c r="I42" s="550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8"/>
      <c r="R42" s="558"/>
      <c r="S42" s="558"/>
      <c r="T42" s="559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55">
        <v>4607091385687</v>
      </c>
      <c r="E43" s="556"/>
      <c r="F43" s="550">
        <v>0.4</v>
      </c>
      <c r="G43" s="32">
        <v>10</v>
      </c>
      <c r="H43" s="550">
        <v>4</v>
      </c>
      <c r="I43" s="550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6.481481481481481</v>
      </c>
      <c r="Y44" s="553">
        <f>IFERROR(Y41/H41,"0")+IFERROR(Y42/H42,"0")+IFERROR(Y43/H43,"0")</f>
        <v>7</v>
      </c>
      <c r="Z44" s="553">
        <f>IFERROR(IF(Z41="",0,Z41),"0")+IFERROR(IF(Z42="",0,Z42),"0")+IFERROR(IF(Z43="",0,Z43),"0")</f>
        <v>0.13286000000000001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70</v>
      </c>
      <c r="Y45" s="553">
        <f>IFERROR(SUM(Y41:Y43),"0")</f>
        <v>75.600000000000009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80</v>
      </c>
      <c r="Y53" s="552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83.222222222222214</v>
      </c>
      <c r="BN53" s="64">
        <f t="shared" si="8"/>
        <v>89.88</v>
      </c>
      <c r="BO53" s="64">
        <f t="shared" si="9"/>
        <v>0.11574074074074073</v>
      </c>
      <c r="BP53" s="64">
        <f t="shared" si="10"/>
        <v>0.125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18</v>
      </c>
      <c r="Y57" s="552">
        <f t="shared" si="6"/>
        <v>18</v>
      </c>
      <c r="Z57" s="36">
        <f>IFERROR(IF(Y57=0,"",ROUNDUP(Y57/H57,0)*0.00902),"")</f>
        <v>3.6080000000000001E-2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18.84</v>
      </c>
      <c r="BN57" s="64">
        <f t="shared" si="8"/>
        <v>18.84</v>
      </c>
      <c r="BO57" s="64">
        <f t="shared" si="9"/>
        <v>3.0303030303030304E-2</v>
      </c>
      <c r="BP57" s="64">
        <f t="shared" si="10"/>
        <v>3.0303030303030304E-2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11.407407407407407</v>
      </c>
      <c r="Y58" s="553">
        <f>IFERROR(Y52/H52,"0")+IFERROR(Y53/H53,"0")+IFERROR(Y54/H54,"0")+IFERROR(Y55/H55,"0")+IFERROR(Y56/H56,"0")+IFERROR(Y57/H57,"0")</f>
        <v>12</v>
      </c>
      <c r="Z58" s="553">
        <f>IFERROR(IF(Z52="",0,Z52),"0")+IFERROR(IF(Z53="",0,Z53),"0")+IFERROR(IF(Z54="",0,Z54),"0")+IFERROR(IF(Z55="",0,Z55),"0")+IFERROR(IF(Z56="",0,Z56),"0")+IFERROR(IF(Z57="",0,Z57),"0")</f>
        <v>0.18792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98</v>
      </c>
      <c r="Y59" s="553">
        <f>IFERROR(SUM(Y52:Y57),"0")</f>
        <v>104.4</v>
      </c>
      <c r="Z59" s="37"/>
      <c r="AA59" s="554"/>
      <c r="AB59" s="554"/>
      <c r="AC59" s="554"/>
    </row>
    <row r="60" spans="1:68" ht="14.25" customHeight="1" x14ac:dyDescent="0.25">
      <c r="A60" s="568" t="s">
        <v>137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40</v>
      </c>
      <c r="Y61" s="552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41.611111111111107</v>
      </c>
      <c r="BN61" s="64">
        <f>IFERROR(Y61*I61/H61,"0")</f>
        <v>44.94</v>
      </c>
      <c r="BO61" s="64">
        <f>IFERROR(1/J61*(X61/H61),"0")</f>
        <v>5.7870370370370364E-2</v>
      </c>
      <c r="BP61" s="64">
        <f>IFERROR(1/J61*(Y61/H61),"0")</f>
        <v>6.25E-2</v>
      </c>
    </row>
    <row r="62" spans="1:68" ht="16.5" customHeight="1" x14ac:dyDescent="0.25">
      <c r="A62" s="54" t="s">
        <v>141</v>
      </c>
      <c r="B62" s="54" t="s">
        <v>142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145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 t="s">
        <v>146</v>
      </c>
      <c r="AK63" s="68">
        <v>37.799999999999997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3.7037037037037033</v>
      </c>
      <c r="Y64" s="553">
        <f>IFERROR(Y61/H61,"0")+IFERROR(Y62/H62,"0")+IFERROR(Y63/H63,"0")</f>
        <v>4</v>
      </c>
      <c r="Z64" s="553">
        <f>IFERROR(IF(Z61="",0,Z61),"0")+IFERROR(IF(Z62="",0,Z62),"0")+IFERROR(IF(Z63="",0,Z63),"0")</f>
        <v>7.5920000000000001E-2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40</v>
      </c>
      <c r="Y65" s="553">
        <f>IFERROR(SUM(Y61:Y63),"0")</f>
        <v>43.2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40</v>
      </c>
      <c r="Y87" s="552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41.611111111111107</v>
      </c>
      <c r="BN87" s="64">
        <f>IFERROR(Y87*I87/H87,"0")</f>
        <v>44.94</v>
      </c>
      <c r="BO87" s="64">
        <f>IFERROR(1/J87*(X87/H87),"0")</f>
        <v>5.7870370370370364E-2</v>
      </c>
      <c r="BP87" s="64">
        <f>IFERROR(1/J87*(Y87/H87),"0")</f>
        <v>6.25E-2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27</v>
      </c>
      <c r="Y89" s="552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179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9.7037037037037024</v>
      </c>
      <c r="Y90" s="553">
        <f>IFERROR(Y87/H87,"0")+IFERROR(Y88/H88,"0")+IFERROR(Y89/H89,"0")</f>
        <v>10</v>
      </c>
      <c r="Z90" s="553">
        <f>IFERROR(IF(Z87="",0,Z87),"0")+IFERROR(IF(Z88="",0,Z88),"0")+IFERROR(IF(Z89="",0,Z89),"0")</f>
        <v>0.13003999999999999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67</v>
      </c>
      <c r="Y91" s="553">
        <f>IFERROR(SUM(Y87:Y89),"0")</f>
        <v>70.2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20</v>
      </c>
      <c r="Y93" s="552">
        <f>IFERROR(IF(X93="",0,CEILING((X93/$H93),1)*$H93),"")</f>
        <v>24.299999999999997</v>
      </c>
      <c r="Z93" s="36">
        <f>IFERROR(IF(Y93=0,"",ROUNDUP(Y93/H93,0)*0.01898),"")</f>
        <v>5.6940000000000004E-2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21.281481481481482</v>
      </c>
      <c r="BN93" s="64">
        <f>IFERROR(Y93*I93/H93,"0")</f>
        <v>25.856999999999996</v>
      </c>
      <c r="BO93" s="64">
        <f>IFERROR(1/J93*(X93/H93),"0")</f>
        <v>3.8580246913580252E-2</v>
      </c>
      <c r="BP93" s="64">
        <f>IFERROR(1/J93*(Y93/H93),"0")</f>
        <v>4.6875E-2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2.4691358024691361</v>
      </c>
      <c r="Y98" s="553">
        <f>IFERROR(Y93/H93,"0")+IFERROR(Y94/H94,"0")+IFERROR(Y95/H95,"0")+IFERROR(Y96/H96,"0")+IFERROR(Y97/H97,"0")</f>
        <v>3</v>
      </c>
      <c r="Z98" s="553">
        <f>IFERROR(IF(Z93="",0,Z93),"0")+IFERROR(IF(Z94="",0,Z94),"0")+IFERROR(IF(Z95="",0,Z95),"0")+IFERROR(IF(Z96="",0,Z96),"0")+IFERROR(IF(Z97="",0,Z97),"0")</f>
        <v>5.6940000000000004E-2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20</v>
      </c>
      <c r="Y99" s="553">
        <f>IFERROR(SUM(Y93:Y97),"0")</f>
        <v>24.299999999999997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137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0</v>
      </c>
      <c r="Y119" s="553">
        <f>IFERROR(Y115/H115,"0")+IFERROR(Y116/H116,"0")+IFERROR(Y117/H117,"0")+IFERROR(Y118/H118,"0")</f>
        <v>0</v>
      </c>
      <c r="Z119" s="553">
        <f>IFERROR(IF(Z115="",0,Z115),"0")+IFERROR(IF(Z116="",0,Z116),"0")+IFERROR(IF(Z117="",0,Z117),"0")+IFERROR(IF(Z118="",0,Z118),"0")</f>
        <v>0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0</v>
      </c>
      <c r="Y120" s="553">
        <f>IFERROR(SUM(Y115:Y118),"0")</f>
        <v>0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137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20</v>
      </c>
      <c r="Y162" s="552">
        <f t="shared" si="11"/>
        <v>21</v>
      </c>
      <c r="Z162" s="36">
        <f>IFERROR(IF(Y162=0,"",ROUNDUP(Y162/H162,0)*0.00902),"")</f>
        <v>4.5100000000000001E-2</v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21</v>
      </c>
      <c r="BN162" s="64">
        <f t="shared" si="13"/>
        <v>22.049999999999997</v>
      </c>
      <c r="BO162" s="64">
        <f t="shared" si="14"/>
        <v>3.6075036075036072E-2</v>
      </c>
      <c r="BP162" s="64">
        <f t="shared" si="15"/>
        <v>3.787878787878788E-2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4.7619047619047619</v>
      </c>
      <c r="Y169" s="553">
        <f>IFERROR(Y160/H160,"0")+IFERROR(Y161/H161,"0")+IFERROR(Y162/H162,"0")+IFERROR(Y163/H163,"0")+IFERROR(Y164/H164,"0")+IFERROR(Y165/H165,"0")+IFERROR(Y166/H166,"0")+IFERROR(Y167/H167,"0")+IFERROR(Y168/H168,"0")</f>
        <v>5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4.5100000000000001E-2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20</v>
      </c>
      <c r="Y170" s="553">
        <f>IFERROR(SUM(Y160:Y168),"0")</f>
        <v>21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137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150</v>
      </c>
      <c r="Y193" s="552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60</v>
      </c>
      <c r="Y194" s="552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40</v>
      </c>
      <c r="Y195" s="552">
        <f t="shared" si="16"/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41.555555555555557</v>
      </c>
      <c r="BN195" s="64">
        <f t="shared" si="18"/>
        <v>44.88</v>
      </c>
      <c r="BO195" s="64">
        <f t="shared" si="19"/>
        <v>5.6116722783389444E-2</v>
      </c>
      <c r="BP195" s="64">
        <f t="shared" si="20"/>
        <v>6.0606060606060608E-2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30</v>
      </c>
      <c r="Y196" s="552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51.851851851851848</v>
      </c>
      <c r="Y201" s="553">
        <f>IFERROR(Y193/H193,"0")+IFERROR(Y194/H194,"0")+IFERROR(Y195/H195,"0")+IFERROR(Y196/H196,"0")+IFERROR(Y197/H197,"0")+IFERROR(Y198/H198,"0")+IFERROR(Y199/H199,"0")+IFERROR(Y200/H200,"0")</f>
        <v>54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0.48708000000000001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280</v>
      </c>
      <c r="Y202" s="553">
        <f>IFERROR(SUM(Y193:Y200),"0")</f>
        <v>291.60000000000002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137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60</v>
      </c>
      <c r="Y252" s="552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5.5555555555555554</v>
      </c>
      <c r="Y255" s="553">
        <f>IFERROR(Y250/H250,"0")+IFERROR(Y251/H251,"0")+IFERROR(Y252/H252,"0")+IFERROR(Y253/H253,"0")+IFERROR(Y254/H254,"0")</f>
        <v>6.0000000000000009</v>
      </c>
      <c r="Z255" s="553">
        <f>IFERROR(IF(Z250="",0,Z250),"0")+IFERROR(IF(Z251="",0,Z251),"0")+IFERROR(IF(Z252="",0,Z252),"0")+IFERROR(IF(Z253="",0,Z253),"0")+IFERROR(IF(Z254="",0,Z254),"0")</f>
        <v>0.11388000000000001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60</v>
      </c>
      <c r="Y256" s="553">
        <f>IFERROR(SUM(Y250:Y254),"0")</f>
        <v>64.800000000000011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/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10</v>
      </c>
      <c r="Y297" s="552">
        <f t="shared" ref="Y297:Y303" si="38">IFERROR(IF(X297="",0,CEILING((X297/$H297),1)*$H297),"")</f>
        <v>12.600000000000001</v>
      </c>
      <c r="Z297" s="36">
        <f>IFERROR(IF(Y297=0,"",ROUNDUP(Y297/H297,0)*0.00902),"")</f>
        <v>2.7060000000000001E-2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10.642857142857141</v>
      </c>
      <c r="BN297" s="64">
        <f t="shared" ref="BN297:BN303" si="40">IFERROR(Y297*I297/H297,"0")</f>
        <v>13.41</v>
      </c>
      <c r="BO297" s="64">
        <f t="shared" ref="BO297:BO303" si="41">IFERROR(1/J297*(X297/H297),"0")</f>
        <v>1.8037518037518036E-2</v>
      </c>
      <c r="BP297" s="64">
        <f t="shared" ref="BP297:BP303" si="42">IFERROR(1/J297*(Y297/H297),"0")</f>
        <v>2.2727272727272728E-2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2.3809523809523809</v>
      </c>
      <c r="Y304" s="553">
        <f>IFERROR(Y297/H297,"0")+IFERROR(Y298/H298,"0")+IFERROR(Y299/H299,"0")+IFERROR(Y300/H300,"0")+IFERROR(Y301/H301,"0")+IFERROR(Y302/H302,"0")+IFERROR(Y303/H303,"0")</f>
        <v>3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2.7060000000000001E-2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10</v>
      </c>
      <c r="Y305" s="553">
        <f>IFERROR(SUM(Y297:Y303),"0")</f>
        <v>12.600000000000001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/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60</v>
      </c>
      <c r="Y343" s="552">
        <f t="shared" ref="Y343:Y349" si="43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547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61.92</v>
      </c>
      <c r="BN343" s="64">
        <f t="shared" ref="BN343:BN349" si="45">IFERROR(Y343*I343/H343,"0")</f>
        <v>61.92</v>
      </c>
      <c r="BO343" s="64">
        <f t="shared" ref="BO343:BO349" si="46">IFERROR(1/J343*(X343/H343),"0")</f>
        <v>8.3333333333333329E-2</v>
      </c>
      <c r="BP343" s="64">
        <f t="shared" ref="BP343:BP349" si="47">IFERROR(1/J343*(Y343/H343),"0")</f>
        <v>8.3333333333333329E-2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114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100</v>
      </c>
      <c r="Y344" s="552">
        <f t="shared" si="43"/>
        <v>105</v>
      </c>
      <c r="Z344" s="36">
        <f>IFERROR(IF(Y344=0,"",ROUNDUP(Y344/H344,0)*0.02175),"")</f>
        <v>0.15225</v>
      </c>
      <c r="AA344" s="56"/>
      <c r="AB344" s="57"/>
      <c r="AC344" s="391" t="s">
        <v>550</v>
      </c>
      <c r="AG344" s="64"/>
      <c r="AJ344" s="68" t="s">
        <v>115</v>
      </c>
      <c r="AK344" s="68">
        <v>720</v>
      </c>
      <c r="BB344" s="392" t="s">
        <v>1</v>
      </c>
      <c r="BM344" s="64">
        <f t="shared" si="44"/>
        <v>103.2</v>
      </c>
      <c r="BN344" s="64">
        <f t="shared" si="45"/>
        <v>108.36</v>
      </c>
      <c r="BO344" s="64">
        <f t="shared" si="46"/>
        <v>0.1388888888888889</v>
      </c>
      <c r="BP344" s="64">
        <f t="shared" si="47"/>
        <v>0.14583333333333331</v>
      </c>
    </row>
    <row r="345" spans="1:68" ht="27" customHeight="1" x14ac:dyDescent="0.25">
      <c r="A345" s="54" t="s">
        <v>551</v>
      </c>
      <c r="B345" s="54" t="s">
        <v>552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554</v>
      </c>
      <c r="B346" s="54" t="s">
        <v>555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68</v>
      </c>
      <c r="N346" s="33"/>
      <c r="O346" s="32">
        <v>60</v>
      </c>
      <c r="P346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556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10.666666666666668</v>
      </c>
      <c r="Y350" s="553">
        <f>IFERROR(Y343/H343,"0")+IFERROR(Y344/H344,"0")+IFERROR(Y345/H345,"0")+IFERROR(Y346/H346,"0")+IFERROR(Y347/H347,"0")+IFERROR(Y348/H348,"0")+IFERROR(Y349/H349,"0")</f>
        <v>11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0.23924999999999999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160</v>
      </c>
      <c r="Y351" s="553">
        <f>IFERROR(SUM(Y343:Y349),"0")</f>
        <v>165</v>
      </c>
      <c r="Z351" s="37"/>
      <c r="AA351" s="554"/>
      <c r="AB351" s="554"/>
      <c r="AC351" s="554"/>
    </row>
    <row r="352" spans="1:68" ht="14.25" customHeight="1" x14ac:dyDescent="0.25">
      <c r="A352" s="568" t="s">
        <v>137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114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120</v>
      </c>
      <c r="Y353" s="552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3" t="s">
        <v>566</v>
      </c>
      <c r="AG353" s="64"/>
      <c r="AJ353" s="68" t="s">
        <v>115</v>
      </c>
      <c r="AK353" s="68">
        <v>720</v>
      </c>
      <c r="BB353" s="404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8</v>
      </c>
      <c r="Y355" s="553">
        <f>IFERROR(Y353/H353,"0")+IFERROR(Y354/H354,"0")</f>
        <v>8</v>
      </c>
      <c r="Z355" s="553">
        <f>IFERROR(IF(Z353="",0,Z353),"0")+IFERROR(IF(Z354="",0,Z354),"0")</f>
        <v>0.17399999999999999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120</v>
      </c>
      <c r="Y356" s="553">
        <f>IFERROR(SUM(Y353:Y354),"0")</f>
        <v>120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40</v>
      </c>
      <c r="Y392" s="552">
        <f t="shared" si="48"/>
        <v>43.2</v>
      </c>
      <c r="Z392" s="36">
        <f>IFERROR(IF(Y392=0,"",ROUNDUP(Y392/H392,0)*0.00902),"")</f>
        <v>7.2160000000000002E-2</v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41.555555555555557</v>
      </c>
      <c r="BN392" s="64">
        <f t="shared" si="50"/>
        <v>44.88</v>
      </c>
      <c r="BO392" s="64">
        <f t="shared" si="51"/>
        <v>5.6116722783389444E-2</v>
      </c>
      <c r="BP392" s="64">
        <f t="shared" si="52"/>
        <v>6.0606060606060608E-2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7.4074074074074066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8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7.2160000000000002E-2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40</v>
      </c>
      <c r="Y400" s="553">
        <f>IFERROR(SUM(Y389:Y398),"0")</f>
        <v>43.2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137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30</v>
      </c>
      <c r="Y412" s="552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31.166666666666668</v>
      </c>
      <c r="BN412" s="64">
        <f>IFERROR(Y412*I412/H412,"0")</f>
        <v>33.660000000000004</v>
      </c>
      <c r="BO412" s="64">
        <f>IFERROR(1/J412*(X412/H412),"0")</f>
        <v>4.208754208754209E-2</v>
      </c>
      <c r="BP412" s="64">
        <f>IFERROR(1/J412*(Y412/H412),"0")</f>
        <v>4.5454545454545463E-2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5.5555555555555554</v>
      </c>
      <c r="Y416" s="553">
        <f>IFERROR(Y412/H412,"0")+IFERROR(Y413/H413,"0")+IFERROR(Y414/H414,"0")+IFERROR(Y415/H415,"0")</f>
        <v>6.0000000000000009</v>
      </c>
      <c r="Z416" s="553">
        <f>IFERROR(IF(Z412="",0,Z412),"0")+IFERROR(IF(Z413="",0,Z413),"0")+IFERROR(IF(Z414="",0,Z414),"0")+IFERROR(IF(Z415="",0,Z415),"0")</f>
        <v>5.4120000000000001E-2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30</v>
      </c>
      <c r="Y417" s="553">
        <f>IFERROR(SUM(Y412:Y415),"0")</f>
        <v>32.400000000000006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40</v>
      </c>
      <c r="Y431" s="552">
        <f t="shared" ref="Y431:Y443" si="54">IFERROR(IF(X431="",0,CEILING((X431/$H431),1)*$H431),"")</f>
        <v>42.24</v>
      </c>
      <c r="Z431" s="36">
        <f t="shared" ref="Z431:Z437" si="55">IFERROR(IF(Y431=0,"",ROUNDUP(Y431/H431,0)*0.01196),"")</f>
        <v>9.5680000000000001E-2</v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42.727272727272727</v>
      </c>
      <c r="BN431" s="64">
        <f t="shared" ref="BN431:BN443" si="57">IFERROR(Y431*I431/H431,"0")</f>
        <v>45.12</v>
      </c>
      <c r="BO431" s="64">
        <f t="shared" ref="BO431:BO443" si="58">IFERROR(1/J431*(X431/H431),"0")</f>
        <v>7.2843822843822847E-2</v>
      </c>
      <c r="BP431" s="64">
        <f t="shared" ref="BP431:BP443" si="59">IFERROR(1/J431*(Y431/H431),"0")</f>
        <v>7.6923076923076927E-2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10</v>
      </c>
      <c r="Y432" s="552">
        <f t="shared" si="54"/>
        <v>10.56</v>
      </c>
      <c r="Z432" s="36">
        <f t="shared" si="55"/>
        <v>2.392E-2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10.681818181818182</v>
      </c>
      <c r="BN432" s="64">
        <f t="shared" si="57"/>
        <v>11.28</v>
      </c>
      <c r="BO432" s="64">
        <f t="shared" si="58"/>
        <v>1.8210955710955712E-2</v>
      </c>
      <c r="BP432" s="64">
        <f t="shared" si="59"/>
        <v>1.9230769230769232E-2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60</v>
      </c>
      <c r="Y436" s="552">
        <f t="shared" si="54"/>
        <v>63.36</v>
      </c>
      <c r="Z436" s="36">
        <f t="shared" si="55"/>
        <v>0.14352000000000001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64.090909090909079</v>
      </c>
      <c r="BN436" s="64">
        <f t="shared" si="57"/>
        <v>67.679999999999993</v>
      </c>
      <c r="BO436" s="64">
        <f t="shared" si="58"/>
        <v>0.10926573426573427</v>
      </c>
      <c r="BP436" s="64">
        <f t="shared" si="59"/>
        <v>0.11538461538461539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20.833333333333332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0.26312000000000002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110</v>
      </c>
      <c r="Y445" s="553">
        <f>IFERROR(SUM(Y431:Y443),"0")</f>
        <v>116.16</v>
      </c>
      <c r="Z445" s="37"/>
      <c r="AA445" s="554"/>
      <c r="AB445" s="554"/>
      <c r="AC445" s="554"/>
    </row>
    <row r="446" spans="1:68" ht="14.25" customHeight="1" x14ac:dyDescent="0.25">
      <c r="A446" s="568" t="s">
        <v>137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137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80</v>
      </c>
      <c r="Y488" s="552">
        <f>IFERROR(IF(X488="",0,CEILING((X488/$H488),1)*$H488),"")</f>
        <v>81</v>
      </c>
      <c r="Z488" s="36">
        <f>IFERROR(IF(Y488=0,"",ROUNDUP(Y488/H488,0)*0.01898),"")</f>
        <v>0.17082</v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84.61333333333333</v>
      </c>
      <c r="BN488" s="64">
        <f>IFERROR(Y488*I488/H488,"0")</f>
        <v>85.670999999999992</v>
      </c>
      <c r="BO488" s="64">
        <f>IFERROR(1/J488*(X488/H488),"0")</f>
        <v>0.1388888888888889</v>
      </c>
      <c r="BP488" s="64">
        <f>IFERROR(1/J488*(Y488/H488),"0")</f>
        <v>0.140625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8.8888888888888893</v>
      </c>
      <c r="Y490" s="553">
        <f>IFERROR(Y488/H488,"0")+IFERROR(Y489/H489,"0")</f>
        <v>9</v>
      </c>
      <c r="Z490" s="553">
        <f>IFERROR(IF(Z488="",0,Z488),"0")+IFERROR(IF(Z489="",0,Z489),"0")</f>
        <v>0.17082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80</v>
      </c>
      <c r="Y491" s="553">
        <f>IFERROR(SUM(Y488:Y489),"0")</f>
        <v>81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137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1205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1265.46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1256.3893386243383</v>
      </c>
      <c r="Y503" s="553">
        <f>IFERROR(SUM(BN22:BN499),"0")</f>
        <v>1319.5830000000001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2</v>
      </c>
      <c r="Y504" s="38">
        <f>ROUNDUP(SUM(BP22:BP499),0)</f>
        <v>2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1306.3893386243383</v>
      </c>
      <c r="Y505" s="553">
        <f>GrossWeightTotalR+PalletQtyTotalR*25</f>
        <v>1369.5830000000001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159.66754850088182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168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2.23027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75.600000000000009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147.60000000000002</v>
      </c>
      <c r="E512" s="46">
        <f>IFERROR(Y87*1,"0")+IFERROR(Y88*1,"0")+IFERROR(Y89*1,"0")+IFERROR(Y93*1,"0")+IFERROR(Y94*1,"0")+IFERROR(Y95*1,"0")+IFERROR(Y96*1,"0")+IFERROR(Y97*1,"0")</f>
        <v>94.5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21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291.60000000000002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64.800000000000011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12.600000000000001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285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43.2</v>
      </c>
      <c r="W512" s="46">
        <f>IFERROR(Y408*1,"0")+IFERROR(Y412*1,"0")+IFERROR(Y413*1,"0")+IFERROR(Y414*1,"0")+IFERROR(Y415*1,"0")</f>
        <v>32.400000000000006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116.16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81</v>
      </c>
      <c r="AB512" s="46">
        <f>IFERROR(Y499*1,"0")</f>
        <v>0</v>
      </c>
      <c r="AC512" s="52"/>
      <c r="AF512" s="549"/>
    </row>
  </sheetData>
  <sheetProtection algorithmName="SHA-512" hashValue="daANG1uIW6LwU5R9XJxfD4z7NWkyVhDt0xHPfN+oY8vPBqoyuStY3jtLKQ7rg47FC3aCyvqknfLbGYMQSQ0pOg==" saltValue="XKwGThd1J2BcomUiqCy3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89 X269 X344 X353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KI/4wHavrDBiTYQz7zAaGfD4uxFITY3CzNaW/+izcA44NCJP4v9D6dVE2Eg3OlO25HkwA353FLqQHtsGpd3bVw==" saltValue="z0hhGaLLInjMYecUwkBI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2025-09-04T06:27:10Z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