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8D79449-E24F-4CD9-B2EA-D787806C1A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Y286" i="1"/>
  <c r="X286" i="1"/>
  <c r="Z285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BO266" i="1"/>
  <c r="BM266" i="1"/>
  <c r="Z266" i="1"/>
  <c r="Y266" i="1"/>
  <c r="P266" i="1"/>
  <c r="Y264" i="1"/>
  <c r="X264" i="1"/>
  <c r="Z263" i="1"/>
  <c r="X263" i="1"/>
  <c r="BO262" i="1"/>
  <c r="BM262" i="1"/>
  <c r="Z262" i="1"/>
  <c r="Y262" i="1"/>
  <c r="P262" i="1"/>
  <c r="BP261" i="1"/>
  <c r="BO261" i="1"/>
  <c r="BN261" i="1"/>
  <c r="BM261" i="1"/>
  <c r="Z261" i="1"/>
  <c r="Y261" i="1"/>
  <c r="Y263" i="1" s="1"/>
  <c r="P261" i="1"/>
  <c r="X259" i="1"/>
  <c r="X258" i="1"/>
  <c r="BP257" i="1"/>
  <c r="BO257" i="1"/>
  <c r="BN257" i="1"/>
  <c r="BM257" i="1"/>
  <c r="Z257" i="1"/>
  <c r="Y257" i="1"/>
  <c r="P257" i="1"/>
  <c r="BO256" i="1"/>
  <c r="BM256" i="1"/>
  <c r="Z256" i="1"/>
  <c r="Y256" i="1"/>
  <c r="P256" i="1"/>
  <c r="BP255" i="1"/>
  <c r="BO255" i="1"/>
  <c r="BN255" i="1"/>
  <c r="BM255" i="1"/>
  <c r="Z255" i="1"/>
  <c r="Z258" i="1" s="1"/>
  <c r="Y255" i="1"/>
  <c r="Y259" i="1" s="1"/>
  <c r="P255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Z228" i="1" s="1"/>
  <c r="Y226" i="1"/>
  <c r="P226" i="1"/>
  <c r="X223" i="1"/>
  <c r="X222" i="1"/>
  <c r="BO221" i="1"/>
  <c r="BM221" i="1"/>
  <c r="Z221" i="1"/>
  <c r="Y221" i="1"/>
  <c r="P221" i="1"/>
  <c r="BP220" i="1"/>
  <c r="BO220" i="1"/>
  <c r="BN220" i="1"/>
  <c r="BM220" i="1"/>
  <c r="Z220" i="1"/>
  <c r="Z222" i="1" s="1"/>
  <c r="Y220" i="1"/>
  <c r="P220" i="1"/>
  <c r="BO219" i="1"/>
  <c r="BM219" i="1"/>
  <c r="Z219" i="1"/>
  <c r="Y219" i="1"/>
  <c r="P219" i="1"/>
  <c r="Y217" i="1"/>
  <c r="X217" i="1"/>
  <c r="Z216" i="1"/>
  <c r="X216" i="1"/>
  <c r="BO215" i="1"/>
  <c r="BM215" i="1"/>
  <c r="Z215" i="1"/>
  <c r="Y215" i="1"/>
  <c r="P215" i="1"/>
  <c r="X212" i="1"/>
  <c r="Z211" i="1"/>
  <c r="X211" i="1"/>
  <c r="BO210" i="1"/>
  <c r="BM210" i="1"/>
  <c r="Z210" i="1"/>
  <c r="Y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Y199" i="1"/>
  <c r="X199" i="1"/>
  <c r="Z198" i="1"/>
  <c r="X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198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Z190" i="1" s="1"/>
  <c r="Y186" i="1"/>
  <c r="P186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Y174" i="1"/>
  <c r="X174" i="1"/>
  <c r="Z173" i="1"/>
  <c r="X173" i="1"/>
  <c r="BO172" i="1"/>
  <c r="BM172" i="1"/>
  <c r="Z172" i="1"/>
  <c r="Y172" i="1"/>
  <c r="P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38" i="1"/>
  <c r="Y287" i="1" s="1"/>
  <c r="Y45" i="1"/>
  <c r="Y291" i="1" s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Y183" i="1"/>
  <c r="BP182" i="1"/>
  <c r="BN182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H9" i="1"/>
  <c r="X288" i="1"/>
  <c r="X289" i="1"/>
  <c r="X291" i="1"/>
  <c r="BN29" i="1"/>
  <c r="Y288" i="1" s="1"/>
  <c r="BN34" i="1"/>
  <c r="BP34" i="1"/>
  <c r="Y289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BP197" i="1"/>
  <c r="BN197" i="1"/>
  <c r="Z206" i="1"/>
  <c r="Z292" i="1" s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C300" i="1" l="1"/>
  <c r="Y290" i="1"/>
  <c r="A300" i="1"/>
  <c r="X290" i="1"/>
  <c r="B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<sst xmlns="http://schemas.openxmlformats.org/spreadsheetml/2006/main" count="1299" uniqueCount="418">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</sst>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74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32" t="s">
        <v>0</v>
      </c>
      <c r="E1" s="305"/>
      <c r="F1" s="305"/>
      <c r="G1" s="12" t="s">
        <v>1</v>
      </c>
      <c r="H1" s="332" t="s">
        <v>2</v>
      </c>
      <c r="I1" s="305"/>
      <c r="J1" s="305"/>
      <c r="K1" s="305"/>
      <c r="L1" s="305"/>
      <c r="M1" s="305"/>
      <c r="N1" s="305"/>
      <c r="O1" s="305"/>
      <c r="P1" s="305"/>
      <c r="Q1" s="305"/>
      <c r="R1" s="304" t="s">
        <v>3</v>
      </c>
      <c r="S1" s="305"/>
      <c r="T1" s="3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1"/>
      <c r="R2" s="291"/>
      <c r="S2" s="291"/>
      <c r="T2" s="291"/>
      <c r="U2" s="291"/>
      <c r="V2" s="291"/>
      <c r="W2" s="291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1"/>
      <c r="Q3" s="291"/>
      <c r="R3" s="291"/>
      <c r="S3" s="291"/>
      <c r="T3" s="291"/>
      <c r="U3" s="291"/>
      <c r="V3" s="291"/>
      <c r="W3" s="291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58" t="s">
        <v>8</v>
      </c>
      <c r="B5" s="359"/>
      <c r="C5" s="360"/>
      <c r="D5" s="334"/>
      <c r="E5" s="335"/>
      <c r="F5" s="460" t="s">
        <v>9</v>
      </c>
      <c r="G5" s="360"/>
      <c r="H5" s="334"/>
      <c r="I5" s="427"/>
      <c r="J5" s="427"/>
      <c r="K5" s="427"/>
      <c r="L5" s="427"/>
      <c r="M5" s="335"/>
      <c r="N5" s="61"/>
      <c r="P5" s="24" t="s">
        <v>10</v>
      </c>
      <c r="Q5" s="466">
        <v>45898</v>
      </c>
      <c r="R5" s="356"/>
      <c r="T5" s="390" t="s">
        <v>11</v>
      </c>
      <c r="U5" s="391"/>
      <c r="V5" s="392" t="s">
        <v>12</v>
      </c>
      <c r="W5" s="356"/>
      <c r="AB5" s="51"/>
      <c r="AC5" s="51"/>
      <c r="AD5" s="51"/>
      <c r="AE5" s="51"/>
    </row>
    <row r="6" spans="1:32" s="277" customFormat="1" ht="24" customHeight="1" x14ac:dyDescent="0.2">
      <c r="A6" s="358" t="s">
        <v>13</v>
      </c>
      <c r="B6" s="359"/>
      <c r="C6" s="360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56"/>
      <c r="N6" s="62"/>
      <c r="P6" s="24" t="s">
        <v>15</v>
      </c>
      <c r="Q6" s="468" t="str">
        <f>IF(Q5=0," ",CHOOSE(WEEKDAY(Q5,2),"Понедельник","Вторник","Среда","Четверг","Пятница","Суббота","Воскресенье"))</f>
        <v>Пятница</v>
      </c>
      <c r="R6" s="289"/>
      <c r="T6" s="395" t="s">
        <v>16</v>
      </c>
      <c r="U6" s="391"/>
      <c r="V6" s="414" t="s">
        <v>17</v>
      </c>
      <c r="W6" s="316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0"/>
      <c r="M7" s="321"/>
      <c r="N7" s="63"/>
      <c r="P7" s="24"/>
      <c r="Q7" s="42"/>
      <c r="R7" s="42"/>
      <c r="T7" s="291"/>
      <c r="U7" s="391"/>
      <c r="V7" s="415"/>
      <c r="W7" s="416"/>
      <c r="AB7" s="51"/>
      <c r="AC7" s="51"/>
      <c r="AD7" s="51"/>
      <c r="AE7" s="51"/>
    </row>
    <row r="8" spans="1:32" s="277" customFormat="1" ht="25.5" customHeight="1" x14ac:dyDescent="0.2">
      <c r="A8" s="473" t="s">
        <v>18</v>
      </c>
      <c r="B8" s="294"/>
      <c r="C8" s="295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3">
        <v>0.375</v>
      </c>
      <c r="R8" s="321"/>
      <c r="T8" s="291"/>
      <c r="U8" s="391"/>
      <c r="V8" s="415"/>
      <c r="W8" s="416"/>
      <c r="AB8" s="51"/>
      <c r="AC8" s="51"/>
      <c r="AD8" s="51"/>
      <c r="AE8" s="51"/>
    </row>
    <row r="9" spans="1:32" s="27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369"/>
      <c r="E9" s="298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297" t="str">
        <f>IF(AND($A$9="Тип доверенности/получателя при получении в адресе перегруза:",$D$9="Разовая доверенность"),"Введите ФИО","")</f>
        <v/>
      </c>
      <c r="I9" s="298"/>
      <c r="J9" s="2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8"/>
      <c r="L9" s="298"/>
      <c r="M9" s="298"/>
      <c r="N9" s="278"/>
      <c r="P9" s="26" t="s">
        <v>21</v>
      </c>
      <c r="Q9" s="353"/>
      <c r="R9" s="354"/>
      <c r="T9" s="291"/>
      <c r="U9" s="391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369"/>
      <c r="E10" s="298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409" t="str">
        <f>IFERROR(VLOOKUP($D$10,Proxy,2,FALSE),"")</f>
        <v/>
      </c>
      <c r="I10" s="291"/>
      <c r="J10" s="291"/>
      <c r="K10" s="291"/>
      <c r="L10" s="291"/>
      <c r="M10" s="291"/>
      <c r="N10" s="276"/>
      <c r="P10" s="26" t="s">
        <v>22</v>
      </c>
      <c r="Q10" s="396"/>
      <c r="R10" s="397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42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87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30</v>
      </c>
      <c r="Q12" s="363"/>
      <c r="R12" s="321"/>
      <c r="S12" s="23"/>
      <c r="U12" s="24"/>
      <c r="V12" s="305"/>
      <c r="W12" s="291"/>
      <c r="AB12" s="51"/>
      <c r="AC12" s="51"/>
      <c r="AD12" s="51"/>
      <c r="AE12" s="51"/>
    </row>
    <row r="13" spans="1:32" s="277" customFormat="1" ht="23.25" customHeight="1" x14ac:dyDescent="0.2">
      <c r="A13" s="387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32</v>
      </c>
      <c r="Q13" s="442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87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378" t="s">
        <v>35</v>
      </c>
      <c r="Q15" s="305"/>
      <c r="R15" s="305"/>
      <c r="S15" s="305"/>
      <c r="T15" s="3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9"/>
      <c r="Q16" s="379"/>
      <c r="R16" s="379"/>
      <c r="S16" s="379"/>
      <c r="T16" s="3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66" t="s">
        <v>38</v>
      </c>
      <c r="D17" s="313" t="s">
        <v>39</v>
      </c>
      <c r="E17" s="344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3"/>
      <c r="R17" s="343"/>
      <c r="S17" s="343"/>
      <c r="T17" s="344"/>
      <c r="U17" s="470" t="s">
        <v>51</v>
      </c>
      <c r="V17" s="360"/>
      <c r="W17" s="313" t="s">
        <v>52</v>
      </c>
      <c r="X17" s="313" t="s">
        <v>53</v>
      </c>
      <c r="Y17" s="471" t="s">
        <v>54</v>
      </c>
      <c r="Z17" s="425" t="s">
        <v>55</v>
      </c>
      <c r="AA17" s="410" t="s">
        <v>56</v>
      </c>
      <c r="AB17" s="410" t="s">
        <v>57</v>
      </c>
      <c r="AC17" s="410" t="s">
        <v>58</v>
      </c>
      <c r="AD17" s="41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5"/>
      <c r="E18" s="347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5"/>
      <c r="Q18" s="346"/>
      <c r="R18" s="346"/>
      <c r="S18" s="346"/>
      <c r="T18" s="347"/>
      <c r="U18" s="70" t="s">
        <v>61</v>
      </c>
      <c r="V18" s="70" t="s">
        <v>62</v>
      </c>
      <c r="W18" s="314"/>
      <c r="X18" s="314"/>
      <c r="Y18" s="472"/>
      <c r="Z18" s="426"/>
      <c r="AA18" s="411"/>
      <c r="AB18" s="411"/>
      <c r="AC18" s="411"/>
      <c r="AD18" s="457"/>
      <c r="AE18" s="458"/>
      <c r="AF18" s="459"/>
      <c r="AG18" s="69"/>
      <c r="BD18" s="68"/>
    </row>
    <row r="19" spans="1:68" ht="27.75" customHeight="1" x14ac:dyDescent="0.2">
      <c r="A19" s="339" t="s">
        <v>63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48"/>
      <c r="AB19" s="48"/>
      <c r="AC19" s="48"/>
    </row>
    <row r="20" spans="1:68" ht="16.5" customHeight="1" x14ac:dyDescent="0.25">
      <c r="A20" s="311" t="s">
        <v>63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75"/>
      <c r="AB20" s="275"/>
      <c r="AC20" s="275"/>
    </row>
    <row r="21" spans="1:68" ht="14.25" customHeight="1" x14ac:dyDescent="0.25">
      <c r="A21" s="296" t="s">
        <v>64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0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93" t="s">
        <v>73</v>
      </c>
      <c r="Q23" s="294"/>
      <c r="R23" s="294"/>
      <c r="S23" s="294"/>
      <c r="T23" s="294"/>
      <c r="U23" s="294"/>
      <c r="V23" s="295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93" t="s">
        <v>73</v>
      </c>
      <c r="Q24" s="294"/>
      <c r="R24" s="294"/>
      <c r="S24" s="294"/>
      <c r="T24" s="294"/>
      <c r="U24" s="294"/>
      <c r="V24" s="295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customHeight="1" x14ac:dyDescent="0.2">
      <c r="A25" s="339" t="s">
        <v>75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48"/>
      <c r="AB25" s="48"/>
      <c r="AC25" s="48"/>
    </row>
    <row r="26" spans="1:68" ht="16.5" customHeight="1" x14ac:dyDescent="0.25">
      <c r="A26" s="311" t="s">
        <v>76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75"/>
      <c r="AB26" s="275"/>
      <c r="AC26" s="275"/>
    </row>
    <row r="27" spans="1:68" ht="14.25" customHeight="1" x14ac:dyDescent="0.25">
      <c r="A27" s="296" t="s">
        <v>77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4"/>
      <c r="V28" s="34"/>
      <c r="W28" s="35" t="s">
        <v>70</v>
      </c>
      <c r="X28" s="280">
        <v>126</v>
      </c>
      <c r="Y28" s="281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8">
        <v>4607111036605</v>
      </c>
      <c r="E29" s="289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5"/>
      <c r="R29" s="285"/>
      <c r="S29" s="285"/>
      <c r="T29" s="286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0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2"/>
      <c r="P30" s="293" t="s">
        <v>73</v>
      </c>
      <c r="Q30" s="294"/>
      <c r="R30" s="294"/>
      <c r="S30" s="294"/>
      <c r="T30" s="294"/>
      <c r="U30" s="294"/>
      <c r="V30" s="295"/>
      <c r="W30" s="37" t="s">
        <v>70</v>
      </c>
      <c r="X30" s="282">
        <f>IFERROR(SUM(X28:X29),"0")</f>
        <v>126</v>
      </c>
      <c r="Y30" s="282">
        <f>IFERROR(SUM(Y28:Y29),"0")</f>
        <v>126</v>
      </c>
      <c r="Z30" s="282">
        <f>IFERROR(IF(Z28="",0,Z28),"0")+IFERROR(IF(Z29="",0,Z29),"0")</f>
        <v>1.1856599999999999</v>
      </c>
      <c r="AA30" s="283"/>
      <c r="AB30" s="283"/>
      <c r="AC30" s="283"/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93" t="s">
        <v>73</v>
      </c>
      <c r="Q31" s="294"/>
      <c r="R31" s="294"/>
      <c r="S31" s="294"/>
      <c r="T31" s="294"/>
      <c r="U31" s="294"/>
      <c r="V31" s="295"/>
      <c r="W31" s="37" t="s">
        <v>74</v>
      </c>
      <c r="X31" s="282">
        <f>IFERROR(SUMPRODUCT(X28:X29*H28:H29),"0")</f>
        <v>189</v>
      </c>
      <c r="Y31" s="282">
        <f>IFERROR(SUMPRODUCT(Y28:Y29*H28:H29),"0")</f>
        <v>189</v>
      </c>
      <c r="Z31" s="37"/>
      <c r="AA31" s="283"/>
      <c r="AB31" s="283"/>
      <c r="AC31" s="283"/>
    </row>
    <row r="32" spans="1:68" ht="16.5" customHeight="1" x14ac:dyDescent="0.25">
      <c r="A32" s="311" t="s">
        <v>85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75"/>
      <c r="AB32" s="275"/>
      <c r="AC32" s="275"/>
    </row>
    <row r="33" spans="1:68" ht="14.25" customHeight="1" x14ac:dyDescent="0.25">
      <c r="A33" s="296" t="s">
        <v>64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8">
        <v>4620207490075</v>
      </c>
      <c r="E34" s="289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5"/>
      <c r="R34" s="285"/>
      <c r="S34" s="285"/>
      <c r="T34" s="286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8">
        <v>4620207490174</v>
      </c>
      <c r="E35" s="289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5"/>
      <c r="R35" s="285"/>
      <c r="S35" s="285"/>
      <c r="T35" s="286"/>
      <c r="U35" s="34"/>
      <c r="V35" s="34"/>
      <c r="W35" s="35" t="s">
        <v>70</v>
      </c>
      <c r="X35" s="280">
        <v>0</v>
      </c>
      <c r="Y35" s="28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8">
        <v>4620207490044</v>
      </c>
      <c r="E36" s="289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5"/>
      <c r="R36" s="285"/>
      <c r="S36" s="285"/>
      <c r="T36" s="286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0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2"/>
      <c r="P37" s="293" t="s">
        <v>73</v>
      </c>
      <c r="Q37" s="294"/>
      <c r="R37" s="294"/>
      <c r="S37" s="294"/>
      <c r="T37" s="294"/>
      <c r="U37" s="294"/>
      <c r="V37" s="295"/>
      <c r="W37" s="37" t="s">
        <v>70</v>
      </c>
      <c r="X37" s="282">
        <f>IFERROR(SUM(X34:X36),"0")</f>
        <v>0</v>
      </c>
      <c r="Y37" s="282">
        <f>IFERROR(SUM(Y34:Y36),"0")</f>
        <v>0</v>
      </c>
      <c r="Z37" s="282">
        <f>IFERROR(IF(Z34="",0,Z34),"0")+IFERROR(IF(Z35="",0,Z35),"0")+IFERROR(IF(Z36="",0,Z36),"0")</f>
        <v>0</v>
      </c>
      <c r="AA37" s="283"/>
      <c r="AB37" s="283"/>
      <c r="AC37" s="283"/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93" t="s">
        <v>73</v>
      </c>
      <c r="Q38" s="294"/>
      <c r="R38" s="294"/>
      <c r="S38" s="294"/>
      <c r="T38" s="294"/>
      <c r="U38" s="294"/>
      <c r="V38" s="295"/>
      <c r="W38" s="37" t="s">
        <v>74</v>
      </c>
      <c r="X38" s="282">
        <f>IFERROR(SUMPRODUCT(X34:X36*H34:H36),"0")</f>
        <v>0</v>
      </c>
      <c r="Y38" s="282">
        <f>IFERROR(SUMPRODUCT(Y34:Y36*H34:H36),"0")</f>
        <v>0</v>
      </c>
      <c r="Z38" s="37"/>
      <c r="AA38" s="283"/>
      <c r="AB38" s="283"/>
      <c r="AC38" s="283"/>
    </row>
    <row r="39" spans="1:68" ht="16.5" customHeight="1" x14ac:dyDescent="0.25">
      <c r="A39" s="311" t="s">
        <v>95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75"/>
      <c r="AB39" s="275"/>
      <c r="AC39" s="275"/>
    </row>
    <row r="40" spans="1:68" ht="14.25" customHeight="1" x14ac:dyDescent="0.25">
      <c r="A40" s="296" t="s">
        <v>64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8">
        <v>4607111039385</v>
      </c>
      <c r="E41" s="289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5"/>
      <c r="R41" s="285"/>
      <c r="S41" s="285"/>
      <c r="T41" s="286"/>
      <c r="U41" s="34"/>
      <c r="V41" s="34"/>
      <c r="W41" s="35" t="s">
        <v>70</v>
      </c>
      <c r="X41" s="280">
        <v>24</v>
      </c>
      <c r="Y41" s="281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8">
        <v>4607111038982</v>
      </c>
      <c r="E42" s="289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5"/>
      <c r="R42" s="285"/>
      <c r="S42" s="285"/>
      <c r="T42" s="286"/>
      <c r="U42" s="34"/>
      <c r="V42" s="34"/>
      <c r="W42" s="35" t="s">
        <v>70</v>
      </c>
      <c r="X42" s="280">
        <v>36</v>
      </c>
      <c r="Y42" s="28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8">
        <v>4607111039354</v>
      </c>
      <c r="E43" s="289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5"/>
      <c r="R43" s="285"/>
      <c r="S43" s="285"/>
      <c r="T43" s="286"/>
      <c r="U43" s="34"/>
      <c r="V43" s="34"/>
      <c r="W43" s="35" t="s">
        <v>70</v>
      </c>
      <c r="X43" s="280">
        <v>0</v>
      </c>
      <c r="Y43" s="28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8">
        <v>4607111039330</v>
      </c>
      <c r="E44" s="289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5"/>
      <c r="R44" s="285"/>
      <c r="S44" s="285"/>
      <c r="T44" s="286"/>
      <c r="U44" s="34"/>
      <c r="V44" s="34"/>
      <c r="W44" s="35" t="s">
        <v>70</v>
      </c>
      <c r="X44" s="280">
        <v>36</v>
      </c>
      <c r="Y44" s="281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90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2"/>
      <c r="P45" s="293" t="s">
        <v>73</v>
      </c>
      <c r="Q45" s="294"/>
      <c r="R45" s="294"/>
      <c r="S45" s="294"/>
      <c r="T45" s="294"/>
      <c r="U45" s="294"/>
      <c r="V45" s="295"/>
      <c r="W45" s="37" t="s">
        <v>70</v>
      </c>
      <c r="X45" s="282">
        <f>IFERROR(SUM(X41:X44),"0")</f>
        <v>96</v>
      </c>
      <c r="Y45" s="282">
        <f>IFERROR(SUM(Y41:Y44),"0")</f>
        <v>96</v>
      </c>
      <c r="Z45" s="282">
        <f>IFERROR(IF(Z41="",0,Z41),"0")+IFERROR(IF(Z42="",0,Z42),"0")+IFERROR(IF(Z43="",0,Z43),"0")+IFERROR(IF(Z44="",0,Z44),"0")</f>
        <v>1.488</v>
      </c>
      <c r="AA45" s="283"/>
      <c r="AB45" s="283"/>
      <c r="AC45" s="283"/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93" t="s">
        <v>73</v>
      </c>
      <c r="Q46" s="294"/>
      <c r="R46" s="294"/>
      <c r="S46" s="294"/>
      <c r="T46" s="294"/>
      <c r="U46" s="294"/>
      <c r="V46" s="295"/>
      <c r="W46" s="37" t="s">
        <v>74</v>
      </c>
      <c r="X46" s="282">
        <f>IFERROR(SUMPRODUCT(X41:X44*H41:H44),"0")</f>
        <v>672</v>
      </c>
      <c r="Y46" s="282">
        <f>IFERROR(SUMPRODUCT(Y41:Y44*H41:H44),"0")</f>
        <v>672</v>
      </c>
      <c r="Z46" s="37"/>
      <c r="AA46" s="283"/>
      <c r="AB46" s="283"/>
      <c r="AC46" s="283"/>
    </row>
    <row r="47" spans="1:68" ht="16.5" customHeight="1" x14ac:dyDescent="0.25">
      <c r="A47" s="311" t="s">
        <v>110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75"/>
      <c r="AB47" s="275"/>
      <c r="AC47" s="275"/>
    </row>
    <row r="48" spans="1:68" ht="14.25" customHeight="1" x14ac:dyDescent="0.25">
      <c r="A48" s="296" t="s">
        <v>64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74"/>
      <c r="AB48" s="274"/>
      <c r="AC48" s="27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8">
        <v>4620207490822</v>
      </c>
      <c r="E49" s="289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5"/>
      <c r="R49" s="285"/>
      <c r="S49" s="285"/>
      <c r="T49" s="286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0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2"/>
      <c r="P50" s="293" t="s">
        <v>73</v>
      </c>
      <c r="Q50" s="294"/>
      <c r="R50" s="294"/>
      <c r="S50" s="294"/>
      <c r="T50" s="294"/>
      <c r="U50" s="294"/>
      <c r="V50" s="295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93" t="s">
        <v>73</v>
      </c>
      <c r="Q51" s="294"/>
      <c r="R51" s="294"/>
      <c r="S51" s="294"/>
      <c r="T51" s="294"/>
      <c r="U51" s="294"/>
      <c r="V51" s="295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customHeight="1" x14ac:dyDescent="0.25">
      <c r="A52" s="296" t="s">
        <v>114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74"/>
      <c r="AB52" s="274"/>
      <c r="AC52" s="27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8">
        <v>4607111039743</v>
      </c>
      <c r="E53" s="289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5"/>
      <c r="R53" s="285"/>
      <c r="S53" s="285"/>
      <c r="T53" s="286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0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2"/>
      <c r="P54" s="293" t="s">
        <v>73</v>
      </c>
      <c r="Q54" s="294"/>
      <c r="R54" s="294"/>
      <c r="S54" s="294"/>
      <c r="T54" s="294"/>
      <c r="U54" s="294"/>
      <c r="V54" s="295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93" t="s">
        <v>73</v>
      </c>
      <c r="Q55" s="294"/>
      <c r="R55" s="294"/>
      <c r="S55" s="294"/>
      <c r="T55" s="294"/>
      <c r="U55" s="294"/>
      <c r="V55" s="295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customHeight="1" x14ac:dyDescent="0.25">
      <c r="A56" s="296" t="s">
        <v>77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74"/>
      <c r="AB56" s="274"/>
      <c r="AC56" s="27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8">
        <v>4607111039712</v>
      </c>
      <c r="E57" s="289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5"/>
      <c r="R57" s="285"/>
      <c r="S57" s="285"/>
      <c r="T57" s="286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0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2"/>
      <c r="P58" s="293" t="s">
        <v>73</v>
      </c>
      <c r="Q58" s="294"/>
      <c r="R58" s="294"/>
      <c r="S58" s="294"/>
      <c r="T58" s="294"/>
      <c r="U58" s="294"/>
      <c r="V58" s="295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x14ac:dyDescent="0.2">
      <c r="A59" s="291"/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2"/>
      <c r="P59" s="293" t="s">
        <v>73</v>
      </c>
      <c r="Q59" s="294"/>
      <c r="R59" s="294"/>
      <c r="S59" s="294"/>
      <c r="T59" s="294"/>
      <c r="U59" s="294"/>
      <c r="V59" s="295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customHeight="1" x14ac:dyDescent="0.25">
      <c r="A60" s="296" t="s">
        <v>121</v>
      </c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74"/>
      <c r="AB60" s="274"/>
      <c r="AC60" s="27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8">
        <v>4607111037008</v>
      </c>
      <c r="E61" s="289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5"/>
      <c r="R61" s="285"/>
      <c r="S61" s="285"/>
      <c r="T61" s="286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8">
        <v>4607111037398</v>
      </c>
      <c r="E62" s="289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5"/>
      <c r="R62" s="285"/>
      <c r="S62" s="285"/>
      <c r="T62" s="286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0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2"/>
      <c r="P63" s="293" t="s">
        <v>73</v>
      </c>
      <c r="Q63" s="294"/>
      <c r="R63" s="294"/>
      <c r="S63" s="294"/>
      <c r="T63" s="294"/>
      <c r="U63" s="294"/>
      <c r="V63" s="295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x14ac:dyDescent="0.2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2"/>
      <c r="P64" s="293" t="s">
        <v>73</v>
      </c>
      <c r="Q64" s="294"/>
      <c r="R64" s="294"/>
      <c r="S64" s="294"/>
      <c r="T64" s="294"/>
      <c r="U64" s="294"/>
      <c r="V64" s="295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customHeight="1" x14ac:dyDescent="0.25">
      <c r="A65" s="296" t="s">
        <v>127</v>
      </c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74"/>
      <c r="AB65" s="274"/>
      <c r="AC65" s="27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8">
        <v>4607111039705</v>
      </c>
      <c r="E66" s="289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5"/>
      <c r="R66" s="285"/>
      <c r="S66" s="285"/>
      <c r="T66" s="286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8">
        <v>4607111039729</v>
      </c>
      <c r="E67" s="289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5"/>
      <c r="R67" s="285"/>
      <c r="S67" s="285"/>
      <c r="T67" s="286"/>
      <c r="U67" s="34"/>
      <c r="V67" s="34"/>
      <c r="W67" s="35" t="s">
        <v>70</v>
      </c>
      <c r="X67" s="280">
        <v>28</v>
      </c>
      <c r="Y67" s="28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8">
        <v>4620207490228</v>
      </c>
      <c r="E68" s="289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5"/>
      <c r="R68" s="285"/>
      <c r="S68" s="285"/>
      <c r="T68" s="286"/>
      <c r="U68" s="34"/>
      <c r="V68" s="34"/>
      <c r="W68" s="35" t="s">
        <v>70</v>
      </c>
      <c r="X68" s="280">
        <v>28</v>
      </c>
      <c r="Y68" s="28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90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2"/>
      <c r="P69" s="293" t="s">
        <v>73</v>
      </c>
      <c r="Q69" s="294"/>
      <c r="R69" s="294"/>
      <c r="S69" s="294"/>
      <c r="T69" s="294"/>
      <c r="U69" s="294"/>
      <c r="V69" s="295"/>
      <c r="W69" s="37" t="s">
        <v>70</v>
      </c>
      <c r="X69" s="282">
        <f>IFERROR(SUM(X66:X68),"0")</f>
        <v>56</v>
      </c>
      <c r="Y69" s="282">
        <f>IFERROR(SUM(Y66:Y68),"0")</f>
        <v>56</v>
      </c>
      <c r="Z69" s="282">
        <f>IFERROR(IF(Z66="",0,Z66),"0")+IFERROR(IF(Z67="",0,Z67),"0")+IFERROR(IF(Z68="",0,Z68),"0")</f>
        <v>0.52695999999999998</v>
      </c>
      <c r="AA69" s="283"/>
      <c r="AB69" s="283"/>
      <c r="AC69" s="283"/>
    </row>
    <row r="70" spans="1:68" x14ac:dyDescent="0.2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2"/>
      <c r="P70" s="293" t="s">
        <v>73</v>
      </c>
      <c r="Q70" s="294"/>
      <c r="R70" s="294"/>
      <c r="S70" s="294"/>
      <c r="T70" s="294"/>
      <c r="U70" s="294"/>
      <c r="V70" s="295"/>
      <c r="W70" s="37" t="s">
        <v>74</v>
      </c>
      <c r="X70" s="282">
        <f>IFERROR(SUMPRODUCT(X66:X68*H66:H68),"0")</f>
        <v>67.2</v>
      </c>
      <c r="Y70" s="282">
        <f>IFERROR(SUMPRODUCT(Y66:Y68*H66:H68),"0")</f>
        <v>67.2</v>
      </c>
      <c r="Z70" s="37"/>
      <c r="AA70" s="283"/>
      <c r="AB70" s="283"/>
      <c r="AC70" s="283"/>
    </row>
    <row r="71" spans="1:68" ht="16.5" customHeight="1" x14ac:dyDescent="0.25">
      <c r="A71" s="311" t="s">
        <v>135</v>
      </c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75"/>
      <c r="AB71" s="275"/>
      <c r="AC71" s="275"/>
    </row>
    <row r="72" spans="1:68" ht="14.25" customHeight="1" x14ac:dyDescent="0.25">
      <c r="A72" s="296" t="s">
        <v>64</v>
      </c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74"/>
      <c r="AB72" s="274"/>
      <c r="AC72" s="27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8">
        <v>4607111037411</v>
      </c>
      <c r="E73" s="289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5"/>
      <c r="R73" s="285"/>
      <c r="S73" s="285"/>
      <c r="T73" s="286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8">
        <v>4607111036728</v>
      </c>
      <c r="E74" s="289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5"/>
      <c r="R74" s="285"/>
      <c r="S74" s="285"/>
      <c r="T74" s="286"/>
      <c r="U74" s="34"/>
      <c r="V74" s="34"/>
      <c r="W74" s="35" t="s">
        <v>70</v>
      </c>
      <c r="X74" s="280">
        <v>276</v>
      </c>
      <c r="Y74" s="281">
        <f>IFERROR(IF(X74="","",X74),"")</f>
        <v>276</v>
      </c>
      <c r="Z74" s="36">
        <f>IFERROR(IF(X74="","",X74*0.00866),"")</f>
        <v>2.3901599999999998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1438.8431999999998</v>
      </c>
      <c r="BN74" s="67">
        <f>IFERROR(Y74*I74,"0")</f>
        <v>1438.8431999999998</v>
      </c>
      <c r="BO74" s="67">
        <f>IFERROR(X74/J74,"0")</f>
        <v>1.9166666666666667</v>
      </c>
      <c r="BP74" s="67">
        <f>IFERROR(Y74/J74,"0")</f>
        <v>1.9166666666666667</v>
      </c>
    </row>
    <row r="75" spans="1:68" x14ac:dyDescent="0.2">
      <c r="A75" s="290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2"/>
      <c r="P75" s="293" t="s">
        <v>73</v>
      </c>
      <c r="Q75" s="294"/>
      <c r="R75" s="294"/>
      <c r="S75" s="294"/>
      <c r="T75" s="294"/>
      <c r="U75" s="294"/>
      <c r="V75" s="295"/>
      <c r="W75" s="37" t="s">
        <v>70</v>
      </c>
      <c r="X75" s="282">
        <f>IFERROR(SUM(X73:X74),"0")</f>
        <v>276</v>
      </c>
      <c r="Y75" s="282">
        <f>IFERROR(SUM(Y73:Y74),"0")</f>
        <v>276</v>
      </c>
      <c r="Z75" s="282">
        <f>IFERROR(IF(Z73="",0,Z73),"0")+IFERROR(IF(Z74="",0,Z74),"0")</f>
        <v>2.3901599999999998</v>
      </c>
      <c r="AA75" s="283"/>
      <c r="AB75" s="283"/>
      <c r="AC75" s="283"/>
    </row>
    <row r="76" spans="1:68" x14ac:dyDescent="0.2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2"/>
      <c r="P76" s="293" t="s">
        <v>73</v>
      </c>
      <c r="Q76" s="294"/>
      <c r="R76" s="294"/>
      <c r="S76" s="294"/>
      <c r="T76" s="294"/>
      <c r="U76" s="294"/>
      <c r="V76" s="295"/>
      <c r="W76" s="37" t="s">
        <v>74</v>
      </c>
      <c r="X76" s="282">
        <f>IFERROR(SUMPRODUCT(X73:X74*H73:H74),"0")</f>
        <v>1380</v>
      </c>
      <c r="Y76" s="282">
        <f>IFERROR(SUMPRODUCT(Y73:Y74*H73:H74),"0")</f>
        <v>1380</v>
      </c>
      <c r="Z76" s="37"/>
      <c r="AA76" s="283"/>
      <c r="AB76" s="283"/>
      <c r="AC76" s="283"/>
    </row>
    <row r="77" spans="1:68" ht="16.5" customHeight="1" x14ac:dyDescent="0.25">
      <c r="A77" s="311" t="s">
        <v>142</v>
      </c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75"/>
      <c r="AB77" s="275"/>
      <c r="AC77" s="275"/>
    </row>
    <row r="78" spans="1:68" ht="14.25" customHeight="1" x14ac:dyDescent="0.25">
      <c r="A78" s="296" t="s">
        <v>127</v>
      </c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74"/>
      <c r="AB78" s="274"/>
      <c r="AC78" s="27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5"/>
      <c r="R79" s="285"/>
      <c r="S79" s="285"/>
      <c r="T79" s="286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0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O80" s="292"/>
      <c r="P80" s="293" t="s">
        <v>73</v>
      </c>
      <c r="Q80" s="294"/>
      <c r="R80" s="294"/>
      <c r="S80" s="294"/>
      <c r="T80" s="294"/>
      <c r="U80" s="294"/>
      <c r="V80" s="295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x14ac:dyDescent="0.2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2"/>
      <c r="P81" s="293" t="s">
        <v>73</v>
      </c>
      <c r="Q81" s="294"/>
      <c r="R81" s="294"/>
      <c r="S81" s="294"/>
      <c r="T81" s="294"/>
      <c r="U81" s="294"/>
      <c r="V81" s="295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customHeight="1" x14ac:dyDescent="0.25">
      <c r="A82" s="311" t="s">
        <v>146</v>
      </c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75"/>
      <c r="AB82" s="275"/>
      <c r="AC82" s="275"/>
    </row>
    <row r="83" spans="1:68" ht="14.25" customHeight="1" x14ac:dyDescent="0.25">
      <c r="A83" s="296" t="s">
        <v>147</v>
      </c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5"/>
      <c r="R84" s="285"/>
      <c r="S84" s="285"/>
      <c r="T84" s="286"/>
      <c r="U84" s="34"/>
      <c r="V84" s="34"/>
      <c r="W84" s="35" t="s">
        <v>70</v>
      </c>
      <c r="X84" s="280">
        <v>28</v>
      </c>
      <c r="Y84" s="28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5"/>
      <c r="R85" s="285"/>
      <c r="S85" s="285"/>
      <c r="T85" s="286"/>
      <c r="U85" s="34"/>
      <c r="V85" s="34"/>
      <c r="W85" s="35" t="s">
        <v>70</v>
      </c>
      <c r="X85" s="280">
        <v>28</v>
      </c>
      <c r="Y85" s="28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90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292"/>
      <c r="P86" s="293" t="s">
        <v>73</v>
      </c>
      <c r="Q86" s="294"/>
      <c r="R86" s="294"/>
      <c r="S86" s="294"/>
      <c r="T86" s="294"/>
      <c r="U86" s="294"/>
      <c r="V86" s="295"/>
      <c r="W86" s="37" t="s">
        <v>70</v>
      </c>
      <c r="X86" s="282">
        <f>IFERROR(SUM(X84:X85),"0")</f>
        <v>56</v>
      </c>
      <c r="Y86" s="282">
        <f>IFERROR(SUM(Y84:Y85),"0")</f>
        <v>56</v>
      </c>
      <c r="Z86" s="282">
        <f>IFERROR(IF(Z84="",0,Z84),"0")+IFERROR(IF(Z85="",0,Z85),"0")</f>
        <v>1.0012799999999999</v>
      </c>
      <c r="AA86" s="283"/>
      <c r="AB86" s="283"/>
      <c r="AC86" s="283"/>
    </row>
    <row r="87" spans="1:68" x14ac:dyDescent="0.2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O87" s="292"/>
      <c r="P87" s="293" t="s">
        <v>73</v>
      </c>
      <c r="Q87" s="294"/>
      <c r="R87" s="294"/>
      <c r="S87" s="294"/>
      <c r="T87" s="294"/>
      <c r="U87" s="294"/>
      <c r="V87" s="295"/>
      <c r="W87" s="37" t="s">
        <v>74</v>
      </c>
      <c r="X87" s="282">
        <f>IFERROR(SUMPRODUCT(X84:X85*H84:H85),"0")</f>
        <v>201.6</v>
      </c>
      <c r="Y87" s="282">
        <f>IFERROR(SUMPRODUCT(Y84:Y85*H84:H85),"0")</f>
        <v>201.6</v>
      </c>
      <c r="Z87" s="37"/>
      <c r="AA87" s="283"/>
      <c r="AB87" s="283"/>
      <c r="AC87" s="283"/>
    </row>
    <row r="88" spans="1:68" ht="16.5" customHeight="1" x14ac:dyDescent="0.25">
      <c r="A88" s="311" t="s">
        <v>154</v>
      </c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75"/>
      <c r="AB88" s="275"/>
      <c r="AC88" s="275"/>
    </row>
    <row r="89" spans="1:68" ht="14.25" customHeight="1" x14ac:dyDescent="0.25">
      <c r="A89" s="296" t="s">
        <v>127</v>
      </c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5"/>
      <c r="R90" s="285"/>
      <c r="S90" s="285"/>
      <c r="T90" s="286"/>
      <c r="U90" s="34"/>
      <c r="V90" s="34"/>
      <c r="W90" s="35" t="s">
        <v>70</v>
      </c>
      <c r="X90" s="280">
        <v>28</v>
      </c>
      <c r="Y90" s="28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5"/>
      <c r="R91" s="285"/>
      <c r="S91" s="285"/>
      <c r="T91" s="286"/>
      <c r="U91" s="34"/>
      <c r="V91" s="34"/>
      <c r="W91" s="35" t="s">
        <v>70</v>
      </c>
      <c r="X91" s="280">
        <v>56</v>
      </c>
      <c r="Y91" s="281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5"/>
      <c r="R92" s="285"/>
      <c r="S92" s="285"/>
      <c r="T92" s="286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5"/>
      <c r="R93" s="285"/>
      <c r="S93" s="285"/>
      <c r="T93" s="286"/>
      <c r="U93" s="34"/>
      <c r="V93" s="34"/>
      <c r="W93" s="35" t="s">
        <v>70</v>
      </c>
      <c r="X93" s="280">
        <v>56</v>
      </c>
      <c r="Y93" s="281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5"/>
      <c r="R94" s="285"/>
      <c r="S94" s="285"/>
      <c r="T94" s="286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5"/>
      <c r="R95" s="285"/>
      <c r="S95" s="285"/>
      <c r="T95" s="286"/>
      <c r="U95" s="34"/>
      <c r="V95" s="34"/>
      <c r="W95" s="35" t="s">
        <v>70</v>
      </c>
      <c r="X95" s="280">
        <v>14</v>
      </c>
      <c r="Y95" s="28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0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2"/>
      <c r="P96" s="293" t="s">
        <v>73</v>
      </c>
      <c r="Q96" s="294"/>
      <c r="R96" s="294"/>
      <c r="S96" s="294"/>
      <c r="T96" s="294"/>
      <c r="U96" s="294"/>
      <c r="V96" s="295"/>
      <c r="W96" s="37" t="s">
        <v>70</v>
      </c>
      <c r="X96" s="282">
        <f>IFERROR(SUM(X90:X95),"0")</f>
        <v>154</v>
      </c>
      <c r="Y96" s="282">
        <f>IFERROR(SUM(Y90:Y95),"0")</f>
        <v>154</v>
      </c>
      <c r="Z96" s="282">
        <f>IFERROR(IF(Z90="",0,Z90),"0")+IFERROR(IF(Z91="",0,Z91),"0")+IFERROR(IF(Z92="",0,Z92),"0")+IFERROR(IF(Z93="",0,Z93),"0")+IFERROR(IF(Z94="",0,Z94),"0")+IFERROR(IF(Z95="",0,Z95),"0")</f>
        <v>2.7535199999999995</v>
      </c>
      <c r="AA96" s="283"/>
      <c r="AB96" s="283"/>
      <c r="AC96" s="283"/>
    </row>
    <row r="97" spans="1:68" x14ac:dyDescent="0.2">
      <c r="A97" s="291"/>
      <c r="B97" s="291"/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2"/>
      <c r="P97" s="293" t="s">
        <v>73</v>
      </c>
      <c r="Q97" s="294"/>
      <c r="R97" s="294"/>
      <c r="S97" s="294"/>
      <c r="T97" s="294"/>
      <c r="U97" s="294"/>
      <c r="V97" s="295"/>
      <c r="W97" s="37" t="s">
        <v>74</v>
      </c>
      <c r="X97" s="282">
        <f>IFERROR(SUMPRODUCT(X90:X95*H90:H95),"0")</f>
        <v>462.00000000000006</v>
      </c>
      <c r="Y97" s="282">
        <f>IFERROR(SUMPRODUCT(Y90:Y95*H90:H95),"0")</f>
        <v>462.00000000000006</v>
      </c>
      <c r="Z97" s="37"/>
      <c r="AA97" s="283"/>
      <c r="AB97" s="283"/>
      <c r="AC97" s="283"/>
    </row>
    <row r="98" spans="1:68" ht="16.5" customHeight="1" x14ac:dyDescent="0.25">
      <c r="A98" s="311" t="s">
        <v>169</v>
      </c>
      <c r="B98" s="291"/>
      <c r="C98" s="29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  <c r="V98" s="291"/>
      <c r="W98" s="291"/>
      <c r="X98" s="291"/>
      <c r="Y98" s="291"/>
      <c r="Z98" s="291"/>
      <c r="AA98" s="275"/>
      <c r="AB98" s="275"/>
      <c r="AC98" s="275"/>
    </row>
    <row r="99" spans="1:68" ht="14.25" customHeight="1" x14ac:dyDescent="0.25">
      <c r="A99" s="296" t="s">
        <v>121</v>
      </c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1"/>
      <c r="P99" s="291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74"/>
      <c r="AB99" s="274"/>
      <c r="AC99" s="27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5"/>
      <c r="R100" s="285"/>
      <c r="S100" s="285"/>
      <c r="T100" s="286"/>
      <c r="U100" s="34"/>
      <c r="V100" s="34"/>
      <c r="W100" s="35" t="s">
        <v>70</v>
      </c>
      <c r="X100" s="280">
        <v>0</v>
      </c>
      <c r="Y100" s="28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5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5"/>
      <c r="R101" s="285"/>
      <c r="S101" s="285"/>
      <c r="T101" s="286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0"/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2"/>
      <c r="P102" s="293" t="s">
        <v>73</v>
      </c>
      <c r="Q102" s="294"/>
      <c r="R102" s="294"/>
      <c r="S102" s="294"/>
      <c r="T102" s="294"/>
      <c r="U102" s="294"/>
      <c r="V102" s="295"/>
      <c r="W102" s="37" t="s">
        <v>70</v>
      </c>
      <c r="X102" s="282">
        <f>IFERROR(SUM(X100:X101),"0")</f>
        <v>0</v>
      </c>
      <c r="Y102" s="282">
        <f>IFERROR(SUM(Y100:Y101),"0")</f>
        <v>0</v>
      </c>
      <c r="Z102" s="282">
        <f>IFERROR(IF(Z100="",0,Z100),"0")+IFERROR(IF(Z101="",0,Z101),"0")</f>
        <v>0</v>
      </c>
      <c r="AA102" s="283"/>
      <c r="AB102" s="283"/>
      <c r="AC102" s="283"/>
    </row>
    <row r="103" spans="1:68" x14ac:dyDescent="0.2">
      <c r="A103" s="291"/>
      <c r="B103" s="29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O103" s="292"/>
      <c r="P103" s="293" t="s">
        <v>73</v>
      </c>
      <c r="Q103" s="294"/>
      <c r="R103" s="294"/>
      <c r="S103" s="294"/>
      <c r="T103" s="294"/>
      <c r="U103" s="294"/>
      <c r="V103" s="295"/>
      <c r="W103" s="37" t="s">
        <v>74</v>
      </c>
      <c r="X103" s="282">
        <f>IFERROR(SUMPRODUCT(X100:X101*H100:H101),"0")</f>
        <v>0</v>
      </c>
      <c r="Y103" s="282">
        <f>IFERROR(SUMPRODUCT(Y100:Y101*H100:H101),"0")</f>
        <v>0</v>
      </c>
      <c r="Z103" s="37"/>
      <c r="AA103" s="283"/>
      <c r="AB103" s="283"/>
      <c r="AC103" s="283"/>
    </row>
    <row r="104" spans="1:68" ht="16.5" customHeight="1" x14ac:dyDescent="0.25">
      <c r="A104" s="311" t="s">
        <v>175</v>
      </c>
      <c r="B104" s="29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75"/>
      <c r="AB104" s="275"/>
      <c r="AC104" s="275"/>
    </row>
    <row r="105" spans="1:68" ht="14.25" customHeight="1" x14ac:dyDescent="0.25">
      <c r="A105" s="296" t="s">
        <v>64</v>
      </c>
      <c r="B105" s="291"/>
      <c r="C105" s="29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5"/>
      <c r="R106" s="285"/>
      <c r="S106" s="285"/>
      <c r="T106" s="286"/>
      <c r="U106" s="34"/>
      <c r="V106" s="34"/>
      <c r="W106" s="35" t="s">
        <v>70</v>
      </c>
      <c r="X106" s="280">
        <v>60</v>
      </c>
      <c r="Y106" s="281">
        <f t="shared" ref="Y106:Y111" si="6">IFERROR(IF(X106="","",X106),"")</f>
        <v>60</v>
      </c>
      <c r="Z106" s="36">
        <f t="shared" ref="Z106:Z111" si="7">IFERROR(IF(X106="","",X106*0.0155),"")</f>
        <v>0.92999999999999994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436.8</v>
      </c>
      <c r="BN106" s="67">
        <f t="shared" ref="BN106:BN111" si="9">IFERROR(Y106*I106,"0")</f>
        <v>436.8</v>
      </c>
      <c r="BO106" s="67">
        <f t="shared" ref="BO106:BO111" si="10">IFERROR(X106/J106,"0")</f>
        <v>0.7142857142857143</v>
      </c>
      <c r="BP106" s="67">
        <f t="shared" ref="BP106:BP111" si="11">IFERROR(Y106/J106,"0")</f>
        <v>0.7142857142857143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5"/>
      <c r="R107" s="285"/>
      <c r="S107" s="285"/>
      <c r="T107" s="286"/>
      <c r="U107" s="34"/>
      <c r="V107" s="34"/>
      <c r="W107" s="35" t="s">
        <v>70</v>
      </c>
      <c r="X107" s="280">
        <v>36</v>
      </c>
      <c r="Y107" s="281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5"/>
      <c r="R108" s="285"/>
      <c r="S108" s="285"/>
      <c r="T108" s="286"/>
      <c r="U108" s="34"/>
      <c r="V108" s="34"/>
      <c r="W108" s="35" t="s">
        <v>70</v>
      </c>
      <c r="X108" s="280">
        <v>96</v>
      </c>
      <c r="Y108" s="281">
        <f t="shared" si="6"/>
        <v>96</v>
      </c>
      <c r="Z108" s="36">
        <f t="shared" si="7"/>
        <v>1.488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5"/>
      <c r="R109" s="285"/>
      <c r="S109" s="285"/>
      <c r="T109" s="286"/>
      <c r="U109" s="34"/>
      <c r="V109" s="34"/>
      <c r="W109" s="35" t="s">
        <v>70</v>
      </c>
      <c r="X109" s="280">
        <v>48</v>
      </c>
      <c r="Y109" s="281">
        <f t="shared" si="6"/>
        <v>48</v>
      </c>
      <c r="Z109" s="36">
        <f t="shared" si="7"/>
        <v>0.74399999999999999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5"/>
      <c r="R110" s="285"/>
      <c r="S110" s="285"/>
      <c r="T110" s="286"/>
      <c r="U110" s="34"/>
      <c r="V110" s="34"/>
      <c r="W110" s="35" t="s">
        <v>70</v>
      </c>
      <c r="X110" s="280">
        <v>144</v>
      </c>
      <c r="Y110" s="281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8" t="s">
        <v>189</v>
      </c>
      <c r="Q111" s="285"/>
      <c r="R111" s="285"/>
      <c r="S111" s="285"/>
      <c r="T111" s="286"/>
      <c r="U111" s="34"/>
      <c r="V111" s="34"/>
      <c r="W111" s="35" t="s">
        <v>70</v>
      </c>
      <c r="X111" s="280">
        <v>24</v>
      </c>
      <c r="Y111" s="28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90"/>
      <c r="B112" s="291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O112" s="292"/>
      <c r="P112" s="293" t="s">
        <v>73</v>
      </c>
      <c r="Q112" s="294"/>
      <c r="R112" s="294"/>
      <c r="S112" s="294"/>
      <c r="T112" s="294"/>
      <c r="U112" s="294"/>
      <c r="V112" s="295"/>
      <c r="W112" s="37" t="s">
        <v>70</v>
      </c>
      <c r="X112" s="282">
        <f>IFERROR(SUM(X106:X111),"0")</f>
        <v>408</v>
      </c>
      <c r="Y112" s="282">
        <f>IFERROR(SUM(Y106:Y111),"0")</f>
        <v>408</v>
      </c>
      <c r="Z112" s="282">
        <f>IFERROR(IF(Z106="",0,Z106),"0")+IFERROR(IF(Z107="",0,Z107),"0")+IFERROR(IF(Z108="",0,Z108),"0")+IFERROR(IF(Z109="",0,Z109),"0")+IFERROR(IF(Z110="",0,Z110),"0")+IFERROR(IF(Z111="",0,Z111),"0")</f>
        <v>6.3239999999999998</v>
      </c>
      <c r="AA112" s="283"/>
      <c r="AB112" s="283"/>
      <c r="AC112" s="283"/>
    </row>
    <row r="113" spans="1:68" x14ac:dyDescent="0.2">
      <c r="A113" s="291"/>
      <c r="B113" s="291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O113" s="292"/>
      <c r="P113" s="293" t="s">
        <v>73</v>
      </c>
      <c r="Q113" s="294"/>
      <c r="R113" s="294"/>
      <c r="S113" s="294"/>
      <c r="T113" s="294"/>
      <c r="U113" s="294"/>
      <c r="V113" s="295"/>
      <c r="W113" s="37" t="s">
        <v>74</v>
      </c>
      <c r="X113" s="282">
        <f>IFERROR(SUMPRODUCT(X106:X111*H106:H111),"0")</f>
        <v>2805.6000000000004</v>
      </c>
      <c r="Y113" s="282">
        <f>IFERROR(SUMPRODUCT(Y106:Y111*H106:H111),"0")</f>
        <v>2805.6000000000004</v>
      </c>
      <c r="Z113" s="37"/>
      <c r="AA113" s="283"/>
      <c r="AB113" s="283"/>
      <c r="AC113" s="283"/>
    </row>
    <row r="114" spans="1:68" ht="14.25" customHeight="1" x14ac:dyDescent="0.25">
      <c r="A114" s="296" t="s">
        <v>127</v>
      </c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1"/>
      <c r="P114" s="291"/>
      <c r="Q114" s="291"/>
      <c r="R114" s="291"/>
      <c r="S114" s="291"/>
      <c r="T114" s="291"/>
      <c r="U114" s="291"/>
      <c r="V114" s="291"/>
      <c r="W114" s="291"/>
      <c r="X114" s="291"/>
      <c r="Y114" s="291"/>
      <c r="Z114" s="291"/>
      <c r="AA114" s="274"/>
      <c r="AB114" s="274"/>
      <c r="AC114" s="274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8">
        <v>4620207490983</v>
      </c>
      <c r="E115" s="289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5"/>
      <c r="R115" s="285"/>
      <c r="S115" s="285"/>
      <c r="T115" s="286"/>
      <c r="U115" s="34"/>
      <c r="V115" s="34"/>
      <c r="W115" s="35" t="s">
        <v>70</v>
      </c>
      <c r="X115" s="280">
        <v>14</v>
      </c>
      <c r="Y115" s="28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90"/>
      <c r="B116" s="291"/>
      <c r="C116" s="291"/>
      <c r="D116" s="291"/>
      <c r="E116" s="291"/>
      <c r="F116" s="291"/>
      <c r="G116" s="291"/>
      <c r="H116" s="291"/>
      <c r="I116" s="291"/>
      <c r="J116" s="291"/>
      <c r="K116" s="291"/>
      <c r="L116" s="291"/>
      <c r="M116" s="291"/>
      <c r="N116" s="291"/>
      <c r="O116" s="292"/>
      <c r="P116" s="293" t="s">
        <v>73</v>
      </c>
      <c r="Q116" s="294"/>
      <c r="R116" s="294"/>
      <c r="S116" s="294"/>
      <c r="T116" s="294"/>
      <c r="U116" s="294"/>
      <c r="V116" s="295"/>
      <c r="W116" s="37" t="s">
        <v>70</v>
      </c>
      <c r="X116" s="282">
        <f>IFERROR(SUM(X115:X115),"0")</f>
        <v>14</v>
      </c>
      <c r="Y116" s="282">
        <f>IFERROR(SUM(Y115:Y115),"0")</f>
        <v>14</v>
      </c>
      <c r="Z116" s="282">
        <f>IFERROR(IF(Z115="",0,Z115),"0")</f>
        <v>0.25031999999999999</v>
      </c>
      <c r="AA116" s="283"/>
      <c r="AB116" s="283"/>
      <c r="AC116" s="283"/>
    </row>
    <row r="117" spans="1:68" x14ac:dyDescent="0.2">
      <c r="A117" s="291"/>
      <c r="B117" s="291"/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2"/>
      <c r="P117" s="293" t="s">
        <v>73</v>
      </c>
      <c r="Q117" s="294"/>
      <c r="R117" s="294"/>
      <c r="S117" s="294"/>
      <c r="T117" s="294"/>
      <c r="U117" s="294"/>
      <c r="V117" s="295"/>
      <c r="W117" s="37" t="s">
        <v>74</v>
      </c>
      <c r="X117" s="282">
        <f>IFERROR(SUMPRODUCT(X115:X115*H115:H115),"0")</f>
        <v>36.96</v>
      </c>
      <c r="Y117" s="282">
        <f>IFERROR(SUMPRODUCT(Y115:Y115*H115:H115),"0")</f>
        <v>36.96</v>
      </c>
      <c r="Z117" s="37"/>
      <c r="AA117" s="283"/>
      <c r="AB117" s="283"/>
      <c r="AC117" s="283"/>
    </row>
    <row r="118" spans="1:68" ht="14.25" customHeight="1" x14ac:dyDescent="0.25">
      <c r="A118" s="296" t="s">
        <v>194</v>
      </c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  <c r="V118" s="291"/>
      <c r="W118" s="291"/>
      <c r="X118" s="291"/>
      <c r="Y118" s="291"/>
      <c r="Z118" s="291"/>
      <c r="AA118" s="274"/>
      <c r="AB118" s="274"/>
      <c r="AC118" s="274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8">
        <v>4620207491140</v>
      </c>
      <c r="E119" s="289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5" t="s">
        <v>197</v>
      </c>
      <c r="Q119" s="285"/>
      <c r="R119" s="285"/>
      <c r="S119" s="285"/>
      <c r="T119" s="286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0"/>
      <c r="B120" s="291"/>
      <c r="C120" s="29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O120" s="292"/>
      <c r="P120" s="293" t="s">
        <v>73</v>
      </c>
      <c r="Q120" s="294"/>
      <c r="R120" s="294"/>
      <c r="S120" s="294"/>
      <c r="T120" s="294"/>
      <c r="U120" s="294"/>
      <c r="V120" s="295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x14ac:dyDescent="0.2">
      <c r="A121" s="291"/>
      <c r="B121" s="291"/>
      <c r="C121" s="29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O121" s="292"/>
      <c r="P121" s="293" t="s">
        <v>73</v>
      </c>
      <c r="Q121" s="294"/>
      <c r="R121" s="294"/>
      <c r="S121" s="294"/>
      <c r="T121" s="294"/>
      <c r="U121" s="294"/>
      <c r="V121" s="295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customHeight="1" x14ac:dyDescent="0.25">
      <c r="A122" s="311" t="s">
        <v>199</v>
      </c>
      <c r="B122" s="291"/>
      <c r="C122" s="291"/>
      <c r="D122" s="291"/>
      <c r="E122" s="291"/>
      <c r="F122" s="291"/>
      <c r="G122" s="291"/>
      <c r="H122" s="291"/>
      <c r="I122" s="291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  <c r="V122" s="291"/>
      <c r="W122" s="291"/>
      <c r="X122" s="291"/>
      <c r="Y122" s="291"/>
      <c r="Z122" s="291"/>
      <c r="AA122" s="275"/>
      <c r="AB122" s="275"/>
      <c r="AC122" s="275"/>
    </row>
    <row r="123" spans="1:68" ht="14.25" customHeight="1" x14ac:dyDescent="0.25">
      <c r="A123" s="296" t="s">
        <v>127</v>
      </c>
      <c r="B123" s="291"/>
      <c r="C123" s="291"/>
      <c r="D123" s="291"/>
      <c r="E123" s="291"/>
      <c r="F123" s="291"/>
      <c r="G123" s="291"/>
      <c r="H123" s="291"/>
      <c r="I123" s="291"/>
      <c r="J123" s="291"/>
      <c r="K123" s="291"/>
      <c r="L123" s="291"/>
      <c r="M123" s="291"/>
      <c r="N123" s="291"/>
      <c r="O123" s="291"/>
      <c r="P123" s="291"/>
      <c r="Q123" s="291"/>
      <c r="R123" s="291"/>
      <c r="S123" s="291"/>
      <c r="T123" s="291"/>
      <c r="U123" s="291"/>
      <c r="V123" s="291"/>
      <c r="W123" s="291"/>
      <c r="X123" s="291"/>
      <c r="Y123" s="291"/>
      <c r="Z123" s="291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8">
        <v>4607111034014</v>
      </c>
      <c r="E124" s="289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5"/>
      <c r="R124" s="285"/>
      <c r="S124" s="285"/>
      <c r="T124" s="286"/>
      <c r="U124" s="34"/>
      <c r="V124" s="34"/>
      <c r="W124" s="35" t="s">
        <v>70</v>
      </c>
      <c r="X124" s="280">
        <v>84</v>
      </c>
      <c r="Y124" s="281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8">
        <v>4607111033994</v>
      </c>
      <c r="E125" s="289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5"/>
      <c r="R125" s="285"/>
      <c r="S125" s="285"/>
      <c r="T125" s="286"/>
      <c r="U125" s="34"/>
      <c r="V125" s="34"/>
      <c r="W125" s="35" t="s">
        <v>70</v>
      </c>
      <c r="X125" s="280">
        <v>126</v>
      </c>
      <c r="Y125" s="28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290"/>
      <c r="B126" s="291"/>
      <c r="C126" s="29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O126" s="292"/>
      <c r="P126" s="293" t="s">
        <v>73</v>
      </c>
      <c r="Q126" s="294"/>
      <c r="R126" s="294"/>
      <c r="S126" s="294"/>
      <c r="T126" s="294"/>
      <c r="U126" s="294"/>
      <c r="V126" s="295"/>
      <c r="W126" s="37" t="s">
        <v>70</v>
      </c>
      <c r="X126" s="282">
        <f>IFERROR(SUM(X124:X125),"0")</f>
        <v>210</v>
      </c>
      <c r="Y126" s="282">
        <f>IFERROR(SUM(Y124:Y125),"0")</f>
        <v>210</v>
      </c>
      <c r="Z126" s="282">
        <f>IFERROR(IF(Z124="",0,Z124),"0")+IFERROR(IF(Z125="",0,Z125),"0")</f>
        <v>3.7548000000000004</v>
      </c>
      <c r="AA126" s="283"/>
      <c r="AB126" s="283"/>
      <c r="AC126" s="283"/>
    </row>
    <row r="127" spans="1:68" x14ac:dyDescent="0.2">
      <c r="A127" s="291"/>
      <c r="B127" s="291"/>
      <c r="C127" s="29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1"/>
      <c r="O127" s="292"/>
      <c r="P127" s="293" t="s">
        <v>73</v>
      </c>
      <c r="Q127" s="294"/>
      <c r="R127" s="294"/>
      <c r="S127" s="294"/>
      <c r="T127" s="294"/>
      <c r="U127" s="294"/>
      <c r="V127" s="295"/>
      <c r="W127" s="37" t="s">
        <v>74</v>
      </c>
      <c r="X127" s="282">
        <f>IFERROR(SUMPRODUCT(X124:X125*H124:H125),"0")</f>
        <v>630</v>
      </c>
      <c r="Y127" s="282">
        <f>IFERROR(SUMPRODUCT(Y124:Y125*H124:H125),"0")</f>
        <v>630</v>
      </c>
      <c r="Z127" s="37"/>
      <c r="AA127" s="283"/>
      <c r="AB127" s="283"/>
      <c r="AC127" s="283"/>
    </row>
    <row r="128" spans="1:68" ht="16.5" customHeight="1" x14ac:dyDescent="0.25">
      <c r="A128" s="311" t="s">
        <v>205</v>
      </c>
      <c r="B128" s="291"/>
      <c r="C128" s="29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O128" s="291"/>
      <c r="P128" s="291"/>
      <c r="Q128" s="291"/>
      <c r="R128" s="291"/>
      <c r="S128" s="291"/>
      <c r="T128" s="291"/>
      <c r="U128" s="291"/>
      <c r="V128" s="291"/>
      <c r="W128" s="291"/>
      <c r="X128" s="291"/>
      <c r="Y128" s="291"/>
      <c r="Z128" s="291"/>
      <c r="AA128" s="275"/>
      <c r="AB128" s="275"/>
      <c r="AC128" s="275"/>
    </row>
    <row r="129" spans="1:68" ht="14.25" customHeight="1" x14ac:dyDescent="0.25">
      <c r="A129" s="296" t="s">
        <v>127</v>
      </c>
      <c r="B129" s="291"/>
      <c r="C129" s="291"/>
      <c r="D129" s="291"/>
      <c r="E129" s="291"/>
      <c r="F129" s="291"/>
      <c r="G129" s="291"/>
      <c r="H129" s="291"/>
      <c r="I129" s="291"/>
      <c r="J129" s="291"/>
      <c r="K129" s="291"/>
      <c r="L129" s="291"/>
      <c r="M129" s="291"/>
      <c r="N129" s="291"/>
      <c r="O129" s="291"/>
      <c r="P129" s="291"/>
      <c r="Q129" s="291"/>
      <c r="R129" s="291"/>
      <c r="S129" s="291"/>
      <c r="T129" s="291"/>
      <c r="U129" s="291"/>
      <c r="V129" s="291"/>
      <c r="W129" s="291"/>
      <c r="X129" s="291"/>
      <c r="Y129" s="291"/>
      <c r="Z129" s="291"/>
      <c r="AA129" s="274"/>
      <c r="AB129" s="274"/>
      <c r="AC129" s="274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8">
        <v>4607111039095</v>
      </c>
      <c r="E130" s="289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5"/>
      <c r="R130" s="285"/>
      <c r="S130" s="285"/>
      <c r="T130" s="286"/>
      <c r="U130" s="34"/>
      <c r="V130" s="34"/>
      <c r="W130" s="35" t="s">
        <v>70</v>
      </c>
      <c r="X130" s="280">
        <v>0</v>
      </c>
      <c r="Y130" s="28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8">
        <v>4607111034199</v>
      </c>
      <c r="E131" s="289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5"/>
      <c r="R131" s="285"/>
      <c r="S131" s="285"/>
      <c r="T131" s="286"/>
      <c r="U131" s="34"/>
      <c r="V131" s="34"/>
      <c r="W131" s="35" t="s">
        <v>70</v>
      </c>
      <c r="X131" s="280">
        <v>84</v>
      </c>
      <c r="Y131" s="28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90"/>
      <c r="B132" s="291"/>
      <c r="C132" s="291"/>
      <c r="D132" s="291"/>
      <c r="E132" s="291"/>
      <c r="F132" s="291"/>
      <c r="G132" s="291"/>
      <c r="H132" s="291"/>
      <c r="I132" s="291"/>
      <c r="J132" s="291"/>
      <c r="K132" s="291"/>
      <c r="L132" s="291"/>
      <c r="M132" s="291"/>
      <c r="N132" s="291"/>
      <c r="O132" s="292"/>
      <c r="P132" s="293" t="s">
        <v>73</v>
      </c>
      <c r="Q132" s="294"/>
      <c r="R132" s="294"/>
      <c r="S132" s="294"/>
      <c r="T132" s="294"/>
      <c r="U132" s="294"/>
      <c r="V132" s="295"/>
      <c r="W132" s="37" t="s">
        <v>70</v>
      </c>
      <c r="X132" s="282">
        <f>IFERROR(SUM(X130:X131),"0")</f>
        <v>84</v>
      </c>
      <c r="Y132" s="282">
        <f>IFERROR(SUM(Y130:Y131),"0")</f>
        <v>84</v>
      </c>
      <c r="Z132" s="282">
        <f>IFERROR(IF(Z130="",0,Z130),"0")+IFERROR(IF(Z131="",0,Z131),"0")</f>
        <v>1.5019199999999999</v>
      </c>
      <c r="AA132" s="283"/>
      <c r="AB132" s="283"/>
      <c r="AC132" s="283"/>
    </row>
    <row r="133" spans="1:68" x14ac:dyDescent="0.2">
      <c r="A133" s="291"/>
      <c r="B133" s="291"/>
      <c r="C133" s="29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1"/>
      <c r="O133" s="292"/>
      <c r="P133" s="293" t="s">
        <v>73</v>
      </c>
      <c r="Q133" s="294"/>
      <c r="R133" s="294"/>
      <c r="S133" s="294"/>
      <c r="T133" s="294"/>
      <c r="U133" s="294"/>
      <c r="V133" s="295"/>
      <c r="W133" s="37" t="s">
        <v>74</v>
      </c>
      <c r="X133" s="282">
        <f>IFERROR(SUMPRODUCT(X130:X131*H130:H131),"0")</f>
        <v>252</v>
      </c>
      <c r="Y133" s="282">
        <f>IFERROR(SUMPRODUCT(Y130:Y131*H130:H131),"0")</f>
        <v>252</v>
      </c>
      <c r="Z133" s="37"/>
      <c r="AA133" s="283"/>
      <c r="AB133" s="283"/>
      <c r="AC133" s="283"/>
    </row>
    <row r="134" spans="1:68" ht="16.5" customHeight="1" x14ac:dyDescent="0.25">
      <c r="A134" s="311" t="s">
        <v>212</v>
      </c>
      <c r="B134" s="291"/>
      <c r="C134" s="291"/>
      <c r="D134" s="291"/>
      <c r="E134" s="291"/>
      <c r="F134" s="291"/>
      <c r="G134" s="291"/>
      <c r="H134" s="291"/>
      <c r="I134" s="291"/>
      <c r="J134" s="291"/>
      <c r="K134" s="291"/>
      <c r="L134" s="291"/>
      <c r="M134" s="291"/>
      <c r="N134" s="291"/>
      <c r="O134" s="291"/>
      <c r="P134" s="291"/>
      <c r="Q134" s="291"/>
      <c r="R134" s="291"/>
      <c r="S134" s="291"/>
      <c r="T134" s="291"/>
      <c r="U134" s="291"/>
      <c r="V134" s="291"/>
      <c r="W134" s="291"/>
      <c r="X134" s="291"/>
      <c r="Y134" s="291"/>
      <c r="Z134" s="291"/>
      <c r="AA134" s="275"/>
      <c r="AB134" s="275"/>
      <c r="AC134" s="275"/>
    </row>
    <row r="135" spans="1:68" ht="14.25" customHeight="1" x14ac:dyDescent="0.25">
      <c r="A135" s="296" t="s">
        <v>127</v>
      </c>
      <c r="B135" s="291"/>
      <c r="C135" s="291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  <c r="N135" s="291"/>
      <c r="O135" s="291"/>
      <c r="P135" s="291"/>
      <c r="Q135" s="291"/>
      <c r="R135" s="291"/>
      <c r="S135" s="291"/>
      <c r="T135" s="291"/>
      <c r="U135" s="291"/>
      <c r="V135" s="291"/>
      <c r="W135" s="291"/>
      <c r="X135" s="291"/>
      <c r="Y135" s="291"/>
      <c r="Z135" s="291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8">
        <v>4620207490914</v>
      </c>
      <c r="E136" s="289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5"/>
      <c r="R136" s="285"/>
      <c r="S136" s="285"/>
      <c r="T136" s="286"/>
      <c r="U136" s="34"/>
      <c r="V136" s="34"/>
      <c r="W136" s="35" t="s">
        <v>70</v>
      </c>
      <c r="X136" s="280">
        <v>42</v>
      </c>
      <c r="Y136" s="28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8">
        <v>4620207490853</v>
      </c>
      <c r="E137" s="289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5"/>
      <c r="R137" s="285"/>
      <c r="S137" s="285"/>
      <c r="T137" s="286"/>
      <c r="U137" s="34"/>
      <c r="V137" s="34"/>
      <c r="W137" s="35" t="s">
        <v>70</v>
      </c>
      <c r="X137" s="280">
        <v>42</v>
      </c>
      <c r="Y137" s="28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90"/>
      <c r="B138" s="291"/>
      <c r="C138" s="291"/>
      <c r="D138" s="291"/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2"/>
      <c r="P138" s="293" t="s">
        <v>73</v>
      </c>
      <c r="Q138" s="294"/>
      <c r="R138" s="294"/>
      <c r="S138" s="294"/>
      <c r="T138" s="294"/>
      <c r="U138" s="294"/>
      <c r="V138" s="295"/>
      <c r="W138" s="37" t="s">
        <v>70</v>
      </c>
      <c r="X138" s="282">
        <f>IFERROR(SUM(X136:X137),"0")</f>
        <v>84</v>
      </c>
      <c r="Y138" s="282">
        <f>IFERROR(SUM(Y136:Y137),"0")</f>
        <v>84</v>
      </c>
      <c r="Z138" s="282">
        <f>IFERROR(IF(Z136="",0,Z136),"0")+IFERROR(IF(Z137="",0,Z137),"0")</f>
        <v>1.5019199999999999</v>
      </c>
      <c r="AA138" s="283"/>
      <c r="AB138" s="283"/>
      <c r="AC138" s="283"/>
    </row>
    <row r="139" spans="1:68" x14ac:dyDescent="0.2">
      <c r="A139" s="291"/>
      <c r="B139" s="291"/>
      <c r="C139" s="291"/>
      <c r="D139" s="291"/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2"/>
      <c r="P139" s="293" t="s">
        <v>73</v>
      </c>
      <c r="Q139" s="294"/>
      <c r="R139" s="294"/>
      <c r="S139" s="294"/>
      <c r="T139" s="294"/>
      <c r="U139" s="294"/>
      <c r="V139" s="295"/>
      <c r="W139" s="37" t="s">
        <v>74</v>
      </c>
      <c r="X139" s="282">
        <f>IFERROR(SUMPRODUCT(X136:X137*H136:H137),"0")</f>
        <v>201.6</v>
      </c>
      <c r="Y139" s="282">
        <f>IFERROR(SUMPRODUCT(Y136:Y137*H136:H137),"0")</f>
        <v>201.6</v>
      </c>
      <c r="Z139" s="37"/>
      <c r="AA139" s="283"/>
      <c r="AB139" s="283"/>
      <c r="AC139" s="283"/>
    </row>
    <row r="140" spans="1:68" ht="16.5" customHeight="1" x14ac:dyDescent="0.25">
      <c r="A140" s="311" t="s">
        <v>217</v>
      </c>
      <c r="B140" s="291"/>
      <c r="C140" s="291"/>
      <c r="D140" s="291"/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  <c r="P140" s="291"/>
      <c r="Q140" s="291"/>
      <c r="R140" s="291"/>
      <c r="S140" s="291"/>
      <c r="T140" s="291"/>
      <c r="U140" s="291"/>
      <c r="V140" s="291"/>
      <c r="W140" s="291"/>
      <c r="X140" s="291"/>
      <c r="Y140" s="291"/>
      <c r="Z140" s="291"/>
      <c r="AA140" s="275"/>
      <c r="AB140" s="275"/>
      <c r="AC140" s="275"/>
    </row>
    <row r="141" spans="1:68" ht="14.25" customHeight="1" x14ac:dyDescent="0.25">
      <c r="A141" s="296" t="s">
        <v>127</v>
      </c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8">
        <v>4607111035806</v>
      </c>
      <c r="E142" s="289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5"/>
      <c r="R142" s="285"/>
      <c r="S142" s="285"/>
      <c r="T142" s="286"/>
      <c r="U142" s="34"/>
      <c r="V142" s="34"/>
      <c r="W142" s="35" t="s">
        <v>70</v>
      </c>
      <c r="X142" s="280">
        <v>28</v>
      </c>
      <c r="Y142" s="28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90"/>
      <c r="B143" s="291"/>
      <c r="C143" s="29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2"/>
      <c r="P143" s="293" t="s">
        <v>73</v>
      </c>
      <c r="Q143" s="294"/>
      <c r="R143" s="294"/>
      <c r="S143" s="294"/>
      <c r="T143" s="294"/>
      <c r="U143" s="294"/>
      <c r="V143" s="295"/>
      <c r="W143" s="37" t="s">
        <v>70</v>
      </c>
      <c r="X143" s="282">
        <f>IFERROR(SUM(X142:X142),"0")</f>
        <v>28</v>
      </c>
      <c r="Y143" s="282">
        <f>IFERROR(SUM(Y142:Y142),"0")</f>
        <v>28</v>
      </c>
      <c r="Z143" s="282">
        <f>IFERROR(IF(Z142="",0,Z142),"0")</f>
        <v>0.50063999999999997</v>
      </c>
      <c r="AA143" s="283"/>
      <c r="AB143" s="283"/>
      <c r="AC143" s="283"/>
    </row>
    <row r="144" spans="1:68" x14ac:dyDescent="0.2">
      <c r="A144" s="291"/>
      <c r="B144" s="291"/>
      <c r="C144" s="291"/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2"/>
      <c r="P144" s="293" t="s">
        <v>73</v>
      </c>
      <c r="Q144" s="294"/>
      <c r="R144" s="294"/>
      <c r="S144" s="294"/>
      <c r="T144" s="294"/>
      <c r="U144" s="294"/>
      <c r="V144" s="295"/>
      <c r="W144" s="37" t="s">
        <v>74</v>
      </c>
      <c r="X144" s="282">
        <f>IFERROR(SUMPRODUCT(X142:X142*H142:H142),"0")</f>
        <v>84</v>
      </c>
      <c r="Y144" s="282">
        <f>IFERROR(SUMPRODUCT(Y142:Y142*H142:H142),"0")</f>
        <v>84</v>
      </c>
      <c r="Z144" s="37"/>
      <c r="AA144" s="283"/>
      <c r="AB144" s="283"/>
      <c r="AC144" s="283"/>
    </row>
    <row r="145" spans="1:68" ht="16.5" customHeight="1" x14ac:dyDescent="0.25">
      <c r="A145" s="311" t="s">
        <v>221</v>
      </c>
      <c r="B145" s="291"/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75"/>
      <c r="AB145" s="275"/>
      <c r="AC145" s="275"/>
    </row>
    <row r="146" spans="1:68" ht="14.25" customHeight="1" x14ac:dyDescent="0.25">
      <c r="A146" s="296" t="s">
        <v>127</v>
      </c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  <c r="P146" s="291"/>
      <c r="Q146" s="291"/>
      <c r="R146" s="291"/>
      <c r="S146" s="291"/>
      <c r="T146" s="291"/>
      <c r="U146" s="291"/>
      <c r="V146" s="291"/>
      <c r="W146" s="291"/>
      <c r="X146" s="291"/>
      <c r="Y146" s="291"/>
      <c r="Z146" s="291"/>
      <c r="AA146" s="274"/>
      <c r="AB146" s="274"/>
      <c r="AC146" s="274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8">
        <v>4607111039613</v>
      </c>
      <c r="E147" s="289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5"/>
      <c r="R147" s="285"/>
      <c r="S147" s="285"/>
      <c r="T147" s="286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0"/>
      <c r="B148" s="291"/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2"/>
      <c r="P148" s="293" t="s">
        <v>73</v>
      </c>
      <c r="Q148" s="294"/>
      <c r="R148" s="294"/>
      <c r="S148" s="294"/>
      <c r="T148" s="294"/>
      <c r="U148" s="294"/>
      <c r="V148" s="295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x14ac:dyDescent="0.2">
      <c r="A149" s="291"/>
      <c r="B149" s="291"/>
      <c r="C149" s="291"/>
      <c r="D149" s="291"/>
      <c r="E149" s="291"/>
      <c r="F149" s="291"/>
      <c r="G149" s="291"/>
      <c r="H149" s="291"/>
      <c r="I149" s="291"/>
      <c r="J149" s="291"/>
      <c r="K149" s="291"/>
      <c r="L149" s="291"/>
      <c r="M149" s="291"/>
      <c r="N149" s="291"/>
      <c r="O149" s="292"/>
      <c r="P149" s="293" t="s">
        <v>73</v>
      </c>
      <c r="Q149" s="294"/>
      <c r="R149" s="294"/>
      <c r="S149" s="294"/>
      <c r="T149" s="294"/>
      <c r="U149" s="294"/>
      <c r="V149" s="295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customHeight="1" x14ac:dyDescent="0.25">
      <c r="A150" s="311" t="s">
        <v>224</v>
      </c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75"/>
      <c r="AB150" s="275"/>
      <c r="AC150" s="275"/>
    </row>
    <row r="151" spans="1:68" ht="14.25" customHeight="1" x14ac:dyDescent="0.25">
      <c r="A151" s="296" t="s">
        <v>194</v>
      </c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1"/>
      <c r="P151" s="291"/>
      <c r="Q151" s="291"/>
      <c r="R151" s="291"/>
      <c r="S151" s="291"/>
      <c r="T151" s="291"/>
      <c r="U151" s="291"/>
      <c r="V151" s="291"/>
      <c r="W151" s="291"/>
      <c r="X151" s="291"/>
      <c r="Y151" s="291"/>
      <c r="Z151" s="291"/>
      <c r="AA151" s="274"/>
      <c r="AB151" s="274"/>
      <c r="AC151" s="274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8">
        <v>4607111035646</v>
      </c>
      <c r="E152" s="289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5"/>
      <c r="R152" s="285"/>
      <c r="S152" s="285"/>
      <c r="T152" s="286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0"/>
      <c r="B153" s="291"/>
      <c r="C153" s="291"/>
      <c r="D153" s="291"/>
      <c r="E153" s="291"/>
      <c r="F153" s="291"/>
      <c r="G153" s="291"/>
      <c r="H153" s="291"/>
      <c r="I153" s="291"/>
      <c r="J153" s="291"/>
      <c r="K153" s="291"/>
      <c r="L153" s="291"/>
      <c r="M153" s="291"/>
      <c r="N153" s="291"/>
      <c r="O153" s="292"/>
      <c r="P153" s="293" t="s">
        <v>73</v>
      </c>
      <c r="Q153" s="294"/>
      <c r="R153" s="294"/>
      <c r="S153" s="294"/>
      <c r="T153" s="294"/>
      <c r="U153" s="294"/>
      <c r="V153" s="295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x14ac:dyDescent="0.2">
      <c r="A154" s="291"/>
      <c r="B154" s="291"/>
      <c r="C154" s="291"/>
      <c r="D154" s="291"/>
      <c r="E154" s="291"/>
      <c r="F154" s="291"/>
      <c r="G154" s="291"/>
      <c r="H154" s="291"/>
      <c r="I154" s="291"/>
      <c r="J154" s="291"/>
      <c r="K154" s="291"/>
      <c r="L154" s="291"/>
      <c r="M154" s="291"/>
      <c r="N154" s="291"/>
      <c r="O154" s="292"/>
      <c r="P154" s="293" t="s">
        <v>73</v>
      </c>
      <c r="Q154" s="294"/>
      <c r="R154" s="294"/>
      <c r="S154" s="294"/>
      <c r="T154" s="294"/>
      <c r="U154" s="294"/>
      <c r="V154" s="295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customHeight="1" x14ac:dyDescent="0.25">
      <c r="A155" s="311" t="s">
        <v>229</v>
      </c>
      <c r="B155" s="291"/>
      <c r="C155" s="291"/>
      <c r="D155" s="291"/>
      <c r="E155" s="291"/>
      <c r="F155" s="291"/>
      <c r="G155" s="291"/>
      <c r="H155" s="291"/>
      <c r="I155" s="291"/>
      <c r="J155" s="291"/>
      <c r="K155" s="291"/>
      <c r="L155" s="291"/>
      <c r="M155" s="291"/>
      <c r="N155" s="291"/>
      <c r="O155" s="291"/>
      <c r="P155" s="291"/>
      <c r="Q155" s="291"/>
      <c r="R155" s="291"/>
      <c r="S155" s="291"/>
      <c r="T155" s="291"/>
      <c r="U155" s="291"/>
      <c r="V155" s="291"/>
      <c r="W155" s="291"/>
      <c r="X155" s="291"/>
      <c r="Y155" s="291"/>
      <c r="Z155" s="291"/>
      <c r="AA155" s="275"/>
      <c r="AB155" s="275"/>
      <c r="AC155" s="275"/>
    </row>
    <row r="156" spans="1:68" ht="14.25" customHeight="1" x14ac:dyDescent="0.25">
      <c r="A156" s="296" t="s">
        <v>127</v>
      </c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1"/>
      <c r="P156" s="291"/>
      <c r="Q156" s="291"/>
      <c r="R156" s="291"/>
      <c r="S156" s="291"/>
      <c r="T156" s="291"/>
      <c r="U156" s="291"/>
      <c r="V156" s="291"/>
      <c r="W156" s="291"/>
      <c r="X156" s="291"/>
      <c r="Y156" s="291"/>
      <c r="Z156" s="291"/>
      <c r="AA156" s="274"/>
      <c r="AB156" s="274"/>
      <c r="AC156" s="274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8">
        <v>4607111036568</v>
      </c>
      <c r="E157" s="289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5"/>
      <c r="R157" s="285"/>
      <c r="S157" s="285"/>
      <c r="T157" s="286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0"/>
      <c r="B158" s="291"/>
      <c r="C158" s="291"/>
      <c r="D158" s="291"/>
      <c r="E158" s="291"/>
      <c r="F158" s="291"/>
      <c r="G158" s="291"/>
      <c r="H158" s="291"/>
      <c r="I158" s="291"/>
      <c r="J158" s="291"/>
      <c r="K158" s="291"/>
      <c r="L158" s="291"/>
      <c r="M158" s="291"/>
      <c r="N158" s="291"/>
      <c r="O158" s="292"/>
      <c r="P158" s="293" t="s">
        <v>73</v>
      </c>
      <c r="Q158" s="294"/>
      <c r="R158" s="294"/>
      <c r="S158" s="294"/>
      <c r="T158" s="294"/>
      <c r="U158" s="294"/>
      <c r="V158" s="295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x14ac:dyDescent="0.2">
      <c r="A159" s="291"/>
      <c r="B159" s="291"/>
      <c r="C159" s="291"/>
      <c r="D159" s="291"/>
      <c r="E159" s="291"/>
      <c r="F159" s="291"/>
      <c r="G159" s="291"/>
      <c r="H159" s="291"/>
      <c r="I159" s="291"/>
      <c r="J159" s="291"/>
      <c r="K159" s="291"/>
      <c r="L159" s="291"/>
      <c r="M159" s="291"/>
      <c r="N159" s="291"/>
      <c r="O159" s="292"/>
      <c r="P159" s="293" t="s">
        <v>73</v>
      </c>
      <c r="Q159" s="294"/>
      <c r="R159" s="294"/>
      <c r="S159" s="294"/>
      <c r="T159" s="294"/>
      <c r="U159" s="294"/>
      <c r="V159" s="295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customHeight="1" x14ac:dyDescent="0.2">
      <c r="A160" s="339" t="s">
        <v>233</v>
      </c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48"/>
      <c r="AB160" s="48"/>
      <c r="AC160" s="48"/>
    </row>
    <row r="161" spans="1:68" ht="16.5" customHeight="1" x14ac:dyDescent="0.25">
      <c r="A161" s="311" t="s">
        <v>234</v>
      </c>
      <c r="B161" s="291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1"/>
      <c r="S161" s="291"/>
      <c r="T161" s="291"/>
      <c r="U161" s="291"/>
      <c r="V161" s="291"/>
      <c r="W161" s="291"/>
      <c r="X161" s="291"/>
      <c r="Y161" s="291"/>
      <c r="Z161" s="291"/>
      <c r="AA161" s="275"/>
      <c r="AB161" s="275"/>
      <c r="AC161" s="275"/>
    </row>
    <row r="162" spans="1:68" ht="14.25" customHeight="1" x14ac:dyDescent="0.25">
      <c r="A162" s="296" t="s">
        <v>64</v>
      </c>
      <c r="B162" s="291"/>
      <c r="C162" s="291"/>
      <c r="D162" s="291"/>
      <c r="E162" s="291"/>
      <c r="F162" s="291"/>
      <c r="G162" s="291"/>
      <c r="H162" s="291"/>
      <c r="I162" s="291"/>
      <c r="J162" s="291"/>
      <c r="K162" s="291"/>
      <c r="L162" s="291"/>
      <c r="M162" s="291"/>
      <c r="N162" s="291"/>
      <c r="O162" s="291"/>
      <c r="P162" s="291"/>
      <c r="Q162" s="291"/>
      <c r="R162" s="291"/>
      <c r="S162" s="291"/>
      <c r="T162" s="291"/>
      <c r="U162" s="291"/>
      <c r="V162" s="291"/>
      <c r="W162" s="291"/>
      <c r="X162" s="291"/>
      <c r="Y162" s="291"/>
      <c r="Z162" s="291"/>
      <c r="AA162" s="274"/>
      <c r="AB162" s="274"/>
      <c r="AC162" s="274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8">
        <v>4607111036384</v>
      </c>
      <c r="E163" s="289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9" t="s">
        <v>237</v>
      </c>
      <c r="Q163" s="285"/>
      <c r="R163" s="285"/>
      <c r="S163" s="285"/>
      <c r="T163" s="286"/>
      <c r="U163" s="34"/>
      <c r="V163" s="34"/>
      <c r="W163" s="35" t="s">
        <v>70</v>
      </c>
      <c r="X163" s="280">
        <v>0</v>
      </c>
      <c r="Y163" s="28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8">
        <v>4607111036216</v>
      </c>
      <c r="E164" s="289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5"/>
      <c r="R164" s="285"/>
      <c r="S164" s="285"/>
      <c r="T164" s="286"/>
      <c r="U164" s="34"/>
      <c r="V164" s="34"/>
      <c r="W164" s="35" t="s">
        <v>70</v>
      </c>
      <c r="X164" s="280">
        <v>24</v>
      </c>
      <c r="Y164" s="28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90"/>
      <c r="B165" s="291"/>
      <c r="C165" s="291"/>
      <c r="D165" s="291"/>
      <c r="E165" s="291"/>
      <c r="F165" s="291"/>
      <c r="G165" s="291"/>
      <c r="H165" s="291"/>
      <c r="I165" s="291"/>
      <c r="J165" s="291"/>
      <c r="K165" s="291"/>
      <c r="L165" s="291"/>
      <c r="M165" s="291"/>
      <c r="N165" s="291"/>
      <c r="O165" s="292"/>
      <c r="P165" s="293" t="s">
        <v>73</v>
      </c>
      <c r="Q165" s="294"/>
      <c r="R165" s="294"/>
      <c r="S165" s="294"/>
      <c r="T165" s="294"/>
      <c r="U165" s="294"/>
      <c r="V165" s="295"/>
      <c r="W165" s="37" t="s">
        <v>70</v>
      </c>
      <c r="X165" s="282">
        <f>IFERROR(SUM(X163:X164),"0")</f>
        <v>24</v>
      </c>
      <c r="Y165" s="282">
        <f>IFERROR(SUM(Y163:Y164),"0")</f>
        <v>24</v>
      </c>
      <c r="Z165" s="282">
        <f>IFERROR(IF(Z163="",0,Z163),"0")+IFERROR(IF(Z164="",0,Z164),"0")</f>
        <v>0.20783999999999997</v>
      </c>
      <c r="AA165" s="283"/>
      <c r="AB165" s="283"/>
      <c r="AC165" s="283"/>
    </row>
    <row r="166" spans="1:68" x14ac:dyDescent="0.2">
      <c r="A166" s="291"/>
      <c r="B166" s="291"/>
      <c r="C166" s="291"/>
      <c r="D166" s="291"/>
      <c r="E166" s="291"/>
      <c r="F166" s="291"/>
      <c r="G166" s="291"/>
      <c r="H166" s="291"/>
      <c r="I166" s="291"/>
      <c r="J166" s="291"/>
      <c r="K166" s="291"/>
      <c r="L166" s="291"/>
      <c r="M166" s="291"/>
      <c r="N166" s="291"/>
      <c r="O166" s="292"/>
      <c r="P166" s="293" t="s">
        <v>73</v>
      </c>
      <c r="Q166" s="294"/>
      <c r="R166" s="294"/>
      <c r="S166" s="294"/>
      <c r="T166" s="294"/>
      <c r="U166" s="294"/>
      <c r="V166" s="295"/>
      <c r="W166" s="37" t="s">
        <v>74</v>
      </c>
      <c r="X166" s="282">
        <f>IFERROR(SUMPRODUCT(X163:X164*H163:H164),"0")</f>
        <v>120</v>
      </c>
      <c r="Y166" s="282">
        <f>IFERROR(SUMPRODUCT(Y163:Y164*H163:H164),"0")</f>
        <v>120</v>
      </c>
      <c r="Z166" s="37"/>
      <c r="AA166" s="283"/>
      <c r="AB166" s="283"/>
      <c r="AC166" s="283"/>
    </row>
    <row r="167" spans="1:68" ht="27.75" customHeight="1" x14ac:dyDescent="0.2">
      <c r="A167" s="339" t="s">
        <v>242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48"/>
      <c r="AB167" s="48"/>
      <c r="AC167" s="48"/>
    </row>
    <row r="168" spans="1:68" ht="16.5" customHeight="1" x14ac:dyDescent="0.25">
      <c r="A168" s="311" t="s">
        <v>243</v>
      </c>
      <c r="B168" s="291"/>
      <c r="C168" s="291"/>
      <c r="D168" s="291"/>
      <c r="E168" s="291"/>
      <c r="F168" s="291"/>
      <c r="G168" s="291"/>
      <c r="H168" s="291"/>
      <c r="I168" s="291"/>
      <c r="J168" s="291"/>
      <c r="K168" s="291"/>
      <c r="L168" s="291"/>
      <c r="M168" s="291"/>
      <c r="N168" s="291"/>
      <c r="O168" s="291"/>
      <c r="P168" s="291"/>
      <c r="Q168" s="291"/>
      <c r="R168" s="291"/>
      <c r="S168" s="291"/>
      <c r="T168" s="291"/>
      <c r="U168" s="291"/>
      <c r="V168" s="291"/>
      <c r="W168" s="291"/>
      <c r="X168" s="291"/>
      <c r="Y168" s="291"/>
      <c r="Z168" s="291"/>
      <c r="AA168" s="275"/>
      <c r="AB168" s="275"/>
      <c r="AC168" s="275"/>
    </row>
    <row r="169" spans="1:68" ht="14.25" customHeight="1" x14ac:dyDescent="0.25">
      <c r="A169" s="296" t="s">
        <v>77</v>
      </c>
      <c r="B169" s="291"/>
      <c r="C169" s="291"/>
      <c r="D169" s="291"/>
      <c r="E169" s="291"/>
      <c r="F169" s="291"/>
      <c r="G169" s="291"/>
      <c r="H169" s="291"/>
      <c r="I169" s="291"/>
      <c r="J169" s="291"/>
      <c r="K169" s="291"/>
      <c r="L169" s="291"/>
      <c r="M169" s="291"/>
      <c r="N169" s="291"/>
      <c r="O169" s="291"/>
      <c r="P169" s="291"/>
      <c r="Q169" s="291"/>
      <c r="R169" s="291"/>
      <c r="S169" s="291"/>
      <c r="T169" s="291"/>
      <c r="U169" s="291"/>
      <c r="V169" s="291"/>
      <c r="W169" s="291"/>
      <c r="X169" s="291"/>
      <c r="Y169" s="291"/>
      <c r="Z169" s="291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8">
        <v>4607111035691</v>
      </c>
      <c r="E170" s="289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5"/>
      <c r="R170" s="285"/>
      <c r="S170" s="285"/>
      <c r="T170" s="286"/>
      <c r="U170" s="34"/>
      <c r="V170" s="34"/>
      <c r="W170" s="35" t="s">
        <v>70</v>
      </c>
      <c r="X170" s="280">
        <v>84</v>
      </c>
      <c r="Y170" s="281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8">
        <v>4607111035721</v>
      </c>
      <c r="E171" s="289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5"/>
      <c r="R171" s="285"/>
      <c r="S171" s="285"/>
      <c r="T171" s="286"/>
      <c r="U171" s="34"/>
      <c r="V171" s="34"/>
      <c r="W171" s="35" t="s">
        <v>70</v>
      </c>
      <c r="X171" s="280">
        <v>70</v>
      </c>
      <c r="Y171" s="281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8">
        <v>4607111038487</v>
      </c>
      <c r="E172" s="289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0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5"/>
      <c r="R172" s="285"/>
      <c r="S172" s="285"/>
      <c r="T172" s="286"/>
      <c r="U172" s="34"/>
      <c r="V172" s="34"/>
      <c r="W172" s="35" t="s">
        <v>70</v>
      </c>
      <c r="X172" s="280">
        <v>70</v>
      </c>
      <c r="Y172" s="281">
        <f>IFERROR(IF(X172="","",X172),"")</f>
        <v>70</v>
      </c>
      <c r="Z172" s="36">
        <f>IFERROR(IF(X172="","",X172*0.01788),"")</f>
        <v>1.2516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261.52000000000004</v>
      </c>
      <c r="BN172" s="67">
        <f>IFERROR(Y172*I172,"0")</f>
        <v>261.52000000000004</v>
      </c>
      <c r="BO172" s="67">
        <f>IFERROR(X172/J172,"0")</f>
        <v>1</v>
      </c>
      <c r="BP172" s="67">
        <f>IFERROR(Y172/J172,"0")</f>
        <v>1</v>
      </c>
    </row>
    <row r="173" spans="1:68" x14ac:dyDescent="0.2">
      <c r="A173" s="290"/>
      <c r="B173" s="291"/>
      <c r="C173" s="291"/>
      <c r="D173" s="291"/>
      <c r="E173" s="291"/>
      <c r="F173" s="291"/>
      <c r="G173" s="291"/>
      <c r="H173" s="291"/>
      <c r="I173" s="291"/>
      <c r="J173" s="291"/>
      <c r="K173" s="291"/>
      <c r="L173" s="291"/>
      <c r="M173" s="291"/>
      <c r="N173" s="291"/>
      <c r="O173" s="292"/>
      <c r="P173" s="293" t="s">
        <v>73</v>
      </c>
      <c r="Q173" s="294"/>
      <c r="R173" s="294"/>
      <c r="S173" s="294"/>
      <c r="T173" s="294"/>
      <c r="U173" s="294"/>
      <c r="V173" s="295"/>
      <c r="W173" s="37" t="s">
        <v>70</v>
      </c>
      <c r="X173" s="282">
        <f>IFERROR(SUM(X170:X172),"0")</f>
        <v>224</v>
      </c>
      <c r="Y173" s="282">
        <f>IFERROR(SUM(Y170:Y172),"0")</f>
        <v>224</v>
      </c>
      <c r="Z173" s="282">
        <f>IFERROR(IF(Z170="",0,Z170),"0")+IFERROR(IF(Z171="",0,Z171),"0")+IFERROR(IF(Z172="",0,Z172),"0")</f>
        <v>4.0051199999999998</v>
      </c>
      <c r="AA173" s="283"/>
      <c r="AB173" s="283"/>
      <c r="AC173" s="283"/>
    </row>
    <row r="174" spans="1:68" x14ac:dyDescent="0.2">
      <c r="A174" s="291"/>
      <c r="B174" s="291"/>
      <c r="C174" s="291"/>
      <c r="D174" s="291"/>
      <c r="E174" s="291"/>
      <c r="F174" s="291"/>
      <c r="G174" s="291"/>
      <c r="H174" s="291"/>
      <c r="I174" s="291"/>
      <c r="J174" s="291"/>
      <c r="K174" s="291"/>
      <c r="L174" s="291"/>
      <c r="M174" s="291"/>
      <c r="N174" s="291"/>
      <c r="O174" s="292"/>
      <c r="P174" s="293" t="s">
        <v>73</v>
      </c>
      <c r="Q174" s="294"/>
      <c r="R174" s="294"/>
      <c r="S174" s="294"/>
      <c r="T174" s="294"/>
      <c r="U174" s="294"/>
      <c r="V174" s="295"/>
      <c r="W174" s="37" t="s">
        <v>74</v>
      </c>
      <c r="X174" s="282">
        <f>IFERROR(SUMPRODUCT(X170:X172*H170:H172),"0")</f>
        <v>672</v>
      </c>
      <c r="Y174" s="282">
        <f>IFERROR(SUMPRODUCT(Y170:Y172*H170:H172),"0")</f>
        <v>672</v>
      </c>
      <c r="Z174" s="37"/>
      <c r="AA174" s="283"/>
      <c r="AB174" s="283"/>
      <c r="AC174" s="283"/>
    </row>
    <row r="175" spans="1:68" ht="14.25" customHeight="1" x14ac:dyDescent="0.25">
      <c r="A175" s="296" t="s">
        <v>253</v>
      </c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1"/>
      <c r="P175" s="291"/>
      <c r="Q175" s="291"/>
      <c r="R175" s="291"/>
      <c r="S175" s="291"/>
      <c r="T175" s="291"/>
      <c r="U175" s="291"/>
      <c r="V175" s="291"/>
      <c r="W175" s="291"/>
      <c r="X175" s="291"/>
      <c r="Y175" s="291"/>
      <c r="Z175" s="291"/>
      <c r="AA175" s="274"/>
      <c r="AB175" s="274"/>
      <c r="AC175" s="274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8">
        <v>4680115885875</v>
      </c>
      <c r="E176" s="289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3" t="s">
        <v>258</v>
      </c>
      <c r="Q176" s="285"/>
      <c r="R176" s="285"/>
      <c r="S176" s="285"/>
      <c r="T176" s="286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0"/>
      <c r="B177" s="291"/>
      <c r="C177" s="291"/>
      <c r="D177" s="291"/>
      <c r="E177" s="291"/>
      <c r="F177" s="291"/>
      <c r="G177" s="291"/>
      <c r="H177" s="291"/>
      <c r="I177" s="291"/>
      <c r="J177" s="291"/>
      <c r="K177" s="291"/>
      <c r="L177" s="291"/>
      <c r="M177" s="291"/>
      <c r="N177" s="291"/>
      <c r="O177" s="292"/>
      <c r="P177" s="293" t="s">
        <v>73</v>
      </c>
      <c r="Q177" s="294"/>
      <c r="R177" s="294"/>
      <c r="S177" s="294"/>
      <c r="T177" s="294"/>
      <c r="U177" s="294"/>
      <c r="V177" s="295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x14ac:dyDescent="0.2">
      <c r="A178" s="291"/>
      <c r="B178" s="291"/>
      <c r="C178" s="291"/>
      <c r="D178" s="291"/>
      <c r="E178" s="291"/>
      <c r="F178" s="291"/>
      <c r="G178" s="291"/>
      <c r="H178" s="291"/>
      <c r="I178" s="291"/>
      <c r="J178" s="291"/>
      <c r="K178" s="291"/>
      <c r="L178" s="291"/>
      <c r="M178" s="291"/>
      <c r="N178" s="291"/>
      <c r="O178" s="292"/>
      <c r="P178" s="293" t="s">
        <v>73</v>
      </c>
      <c r="Q178" s="294"/>
      <c r="R178" s="294"/>
      <c r="S178" s="294"/>
      <c r="T178" s="294"/>
      <c r="U178" s="294"/>
      <c r="V178" s="295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customHeight="1" x14ac:dyDescent="0.2">
      <c r="A179" s="339" t="s">
        <v>261</v>
      </c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48"/>
      <c r="AB179" s="48"/>
      <c r="AC179" s="48"/>
    </row>
    <row r="180" spans="1:68" ht="16.5" customHeight="1" x14ac:dyDescent="0.25">
      <c r="A180" s="311" t="s">
        <v>262</v>
      </c>
      <c r="B180" s="291"/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75"/>
      <c r="AB180" s="275"/>
      <c r="AC180" s="275"/>
    </row>
    <row r="181" spans="1:68" ht="14.25" customHeight="1" x14ac:dyDescent="0.25">
      <c r="A181" s="296" t="s">
        <v>77</v>
      </c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1"/>
      <c r="P181" s="291"/>
      <c r="Q181" s="291"/>
      <c r="R181" s="291"/>
      <c r="S181" s="291"/>
      <c r="T181" s="291"/>
      <c r="U181" s="291"/>
      <c r="V181" s="291"/>
      <c r="W181" s="291"/>
      <c r="X181" s="291"/>
      <c r="Y181" s="291"/>
      <c r="Z181" s="291"/>
      <c r="AA181" s="274"/>
      <c r="AB181" s="274"/>
      <c r="AC181" s="274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8">
        <v>4620207491133</v>
      </c>
      <c r="E182" s="289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2" t="s">
        <v>265</v>
      </c>
      <c r="Q182" s="285"/>
      <c r="R182" s="285"/>
      <c r="S182" s="285"/>
      <c r="T182" s="286"/>
      <c r="U182" s="34"/>
      <c r="V182" s="34"/>
      <c r="W182" s="35" t="s">
        <v>70</v>
      </c>
      <c r="X182" s="280">
        <v>14</v>
      </c>
      <c r="Y182" s="28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90"/>
      <c r="B183" s="291"/>
      <c r="C183" s="291"/>
      <c r="D183" s="291"/>
      <c r="E183" s="291"/>
      <c r="F183" s="291"/>
      <c r="G183" s="291"/>
      <c r="H183" s="291"/>
      <c r="I183" s="291"/>
      <c r="J183" s="291"/>
      <c r="K183" s="291"/>
      <c r="L183" s="291"/>
      <c r="M183" s="291"/>
      <c r="N183" s="291"/>
      <c r="O183" s="292"/>
      <c r="P183" s="293" t="s">
        <v>73</v>
      </c>
      <c r="Q183" s="294"/>
      <c r="R183" s="294"/>
      <c r="S183" s="294"/>
      <c r="T183" s="294"/>
      <c r="U183" s="294"/>
      <c r="V183" s="295"/>
      <c r="W183" s="37" t="s">
        <v>70</v>
      </c>
      <c r="X183" s="282">
        <f>IFERROR(SUM(X182:X182),"0")</f>
        <v>14</v>
      </c>
      <c r="Y183" s="282">
        <f>IFERROR(SUM(Y182:Y182),"0")</f>
        <v>14</v>
      </c>
      <c r="Z183" s="282">
        <f>IFERROR(IF(Z182="",0,Z182),"0")</f>
        <v>0.25031999999999999</v>
      </c>
      <c r="AA183" s="283"/>
      <c r="AB183" s="283"/>
      <c r="AC183" s="283"/>
    </row>
    <row r="184" spans="1:68" x14ac:dyDescent="0.2">
      <c r="A184" s="291"/>
      <c r="B184" s="291"/>
      <c r="C184" s="291"/>
      <c r="D184" s="291"/>
      <c r="E184" s="291"/>
      <c r="F184" s="291"/>
      <c r="G184" s="291"/>
      <c r="H184" s="291"/>
      <c r="I184" s="291"/>
      <c r="J184" s="291"/>
      <c r="K184" s="291"/>
      <c r="L184" s="291"/>
      <c r="M184" s="291"/>
      <c r="N184" s="291"/>
      <c r="O184" s="292"/>
      <c r="P184" s="293" t="s">
        <v>73</v>
      </c>
      <c r="Q184" s="294"/>
      <c r="R184" s="294"/>
      <c r="S184" s="294"/>
      <c r="T184" s="294"/>
      <c r="U184" s="294"/>
      <c r="V184" s="295"/>
      <c r="W184" s="37" t="s">
        <v>74</v>
      </c>
      <c r="X184" s="282">
        <f>IFERROR(SUMPRODUCT(X182:X182*H182:H182),"0")</f>
        <v>38.64</v>
      </c>
      <c r="Y184" s="282">
        <f>IFERROR(SUMPRODUCT(Y182:Y182*H182:H182),"0")</f>
        <v>38.64</v>
      </c>
      <c r="Z184" s="37"/>
      <c r="AA184" s="283"/>
      <c r="AB184" s="283"/>
      <c r="AC184" s="283"/>
    </row>
    <row r="185" spans="1:68" ht="14.25" customHeight="1" x14ac:dyDescent="0.25">
      <c r="A185" s="296" t="s">
        <v>127</v>
      </c>
      <c r="B185" s="291"/>
      <c r="C185" s="291"/>
      <c r="D185" s="291"/>
      <c r="E185" s="291"/>
      <c r="F185" s="291"/>
      <c r="G185" s="291"/>
      <c r="H185" s="291"/>
      <c r="I185" s="291"/>
      <c r="J185" s="291"/>
      <c r="K185" s="291"/>
      <c r="L185" s="291"/>
      <c r="M185" s="291"/>
      <c r="N185" s="291"/>
      <c r="O185" s="291"/>
      <c r="P185" s="291"/>
      <c r="Q185" s="291"/>
      <c r="R185" s="291"/>
      <c r="S185" s="291"/>
      <c r="T185" s="291"/>
      <c r="U185" s="291"/>
      <c r="V185" s="291"/>
      <c r="W185" s="291"/>
      <c r="X185" s="291"/>
      <c r="Y185" s="291"/>
      <c r="Z185" s="291"/>
      <c r="AA185" s="274"/>
      <c r="AB185" s="274"/>
      <c r="AC185" s="274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8">
        <v>4620207490198</v>
      </c>
      <c r="E186" s="289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5"/>
      <c r="R186" s="285"/>
      <c r="S186" s="285"/>
      <c r="T186" s="286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8">
        <v>4620207490235</v>
      </c>
      <c r="E187" s="289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5"/>
      <c r="R187" s="285"/>
      <c r="S187" s="285"/>
      <c r="T187" s="286"/>
      <c r="U187" s="34"/>
      <c r="V187" s="34"/>
      <c r="W187" s="35" t="s">
        <v>70</v>
      </c>
      <c r="X187" s="280">
        <v>28</v>
      </c>
      <c r="Y187" s="281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8">
        <v>4620207490259</v>
      </c>
      <c r="E188" s="289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5"/>
      <c r="R188" s="285"/>
      <c r="S188" s="285"/>
      <c r="T188" s="286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8">
        <v>4620207490143</v>
      </c>
      <c r="E189" s="289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5"/>
      <c r="R189" s="285"/>
      <c r="S189" s="285"/>
      <c r="T189" s="286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0"/>
      <c r="B190" s="291"/>
      <c r="C190" s="291"/>
      <c r="D190" s="291"/>
      <c r="E190" s="291"/>
      <c r="F190" s="291"/>
      <c r="G190" s="291"/>
      <c r="H190" s="291"/>
      <c r="I190" s="291"/>
      <c r="J190" s="291"/>
      <c r="K190" s="291"/>
      <c r="L190" s="291"/>
      <c r="M190" s="291"/>
      <c r="N190" s="291"/>
      <c r="O190" s="292"/>
      <c r="P190" s="293" t="s">
        <v>73</v>
      </c>
      <c r="Q190" s="294"/>
      <c r="R190" s="294"/>
      <c r="S190" s="294"/>
      <c r="T190" s="294"/>
      <c r="U190" s="294"/>
      <c r="V190" s="295"/>
      <c r="W190" s="37" t="s">
        <v>70</v>
      </c>
      <c r="X190" s="282">
        <f>IFERROR(SUM(X186:X189),"0")</f>
        <v>28</v>
      </c>
      <c r="Y190" s="282">
        <f>IFERROR(SUM(Y186:Y189),"0")</f>
        <v>28</v>
      </c>
      <c r="Z190" s="282">
        <f>IFERROR(IF(Z186="",0,Z186),"0")+IFERROR(IF(Z187="",0,Z187),"0")+IFERROR(IF(Z188="",0,Z188),"0")+IFERROR(IF(Z189="",0,Z189),"0")</f>
        <v>0.50063999999999997</v>
      </c>
      <c r="AA190" s="283"/>
      <c r="AB190" s="283"/>
      <c r="AC190" s="283"/>
    </row>
    <row r="191" spans="1:68" x14ac:dyDescent="0.2">
      <c r="A191" s="291"/>
      <c r="B191" s="291"/>
      <c r="C191" s="291"/>
      <c r="D191" s="291"/>
      <c r="E191" s="291"/>
      <c r="F191" s="291"/>
      <c r="G191" s="291"/>
      <c r="H191" s="291"/>
      <c r="I191" s="291"/>
      <c r="J191" s="291"/>
      <c r="K191" s="291"/>
      <c r="L191" s="291"/>
      <c r="M191" s="291"/>
      <c r="N191" s="291"/>
      <c r="O191" s="292"/>
      <c r="P191" s="293" t="s">
        <v>73</v>
      </c>
      <c r="Q191" s="294"/>
      <c r="R191" s="294"/>
      <c r="S191" s="294"/>
      <c r="T191" s="294"/>
      <c r="U191" s="294"/>
      <c r="V191" s="295"/>
      <c r="W191" s="37" t="s">
        <v>74</v>
      </c>
      <c r="X191" s="282">
        <f>IFERROR(SUMPRODUCT(X186:X189*H186:H189),"0")</f>
        <v>67.2</v>
      </c>
      <c r="Y191" s="282">
        <f>IFERROR(SUMPRODUCT(Y186:Y189*H186:H189),"0")</f>
        <v>67.2</v>
      </c>
      <c r="Z191" s="37"/>
      <c r="AA191" s="283"/>
      <c r="AB191" s="283"/>
      <c r="AC191" s="283"/>
    </row>
    <row r="192" spans="1:68" ht="16.5" customHeight="1" x14ac:dyDescent="0.25">
      <c r="A192" s="311" t="s">
        <v>278</v>
      </c>
      <c r="B192" s="291"/>
      <c r="C192" s="291"/>
      <c r="D192" s="291"/>
      <c r="E192" s="291"/>
      <c r="F192" s="291"/>
      <c r="G192" s="291"/>
      <c r="H192" s="291"/>
      <c r="I192" s="291"/>
      <c r="J192" s="291"/>
      <c r="K192" s="291"/>
      <c r="L192" s="291"/>
      <c r="M192" s="291"/>
      <c r="N192" s="291"/>
      <c r="O192" s="291"/>
      <c r="P192" s="291"/>
      <c r="Q192" s="291"/>
      <c r="R192" s="291"/>
      <c r="S192" s="291"/>
      <c r="T192" s="291"/>
      <c r="U192" s="291"/>
      <c r="V192" s="291"/>
      <c r="W192" s="291"/>
      <c r="X192" s="291"/>
      <c r="Y192" s="291"/>
      <c r="Z192" s="291"/>
      <c r="AA192" s="275"/>
      <c r="AB192" s="275"/>
      <c r="AC192" s="275"/>
    </row>
    <row r="193" spans="1:68" ht="14.25" customHeight="1" x14ac:dyDescent="0.25">
      <c r="A193" s="296" t="s">
        <v>64</v>
      </c>
      <c r="B193" s="291"/>
      <c r="C193" s="291"/>
      <c r="D193" s="291"/>
      <c r="E193" s="291"/>
      <c r="F193" s="291"/>
      <c r="G193" s="291"/>
      <c r="H193" s="291"/>
      <c r="I193" s="291"/>
      <c r="J193" s="291"/>
      <c r="K193" s="291"/>
      <c r="L193" s="291"/>
      <c r="M193" s="291"/>
      <c r="N193" s="291"/>
      <c r="O193" s="291"/>
      <c r="P193" s="291"/>
      <c r="Q193" s="291"/>
      <c r="R193" s="291"/>
      <c r="S193" s="291"/>
      <c r="T193" s="291"/>
      <c r="U193" s="291"/>
      <c r="V193" s="291"/>
      <c r="W193" s="291"/>
      <c r="X193" s="291"/>
      <c r="Y193" s="291"/>
      <c r="Z193" s="291"/>
      <c r="AA193" s="274"/>
      <c r="AB193" s="274"/>
      <c r="AC193" s="274"/>
    </row>
    <row r="194" spans="1:68" ht="27" customHeight="1" x14ac:dyDescent="0.25">
      <c r="A194" s="54" t="s">
        <v>279</v>
      </c>
      <c r="B194" s="54" t="s">
        <v>280</v>
      </c>
      <c r="C194" s="31">
        <v>4301070996</v>
      </c>
      <c r="D194" s="288">
        <v>4607111038654</v>
      </c>
      <c r="E194" s="289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85"/>
      <c r="R194" s="285"/>
      <c r="S194" s="285"/>
      <c r="T194" s="286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288">
        <v>4607111038586</v>
      </c>
      <c r="E195" s="289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85"/>
      <c r="R195" s="285"/>
      <c r="S195" s="285"/>
      <c r="T195" s="286"/>
      <c r="U195" s="34"/>
      <c r="V195" s="34"/>
      <c r="W195" s="35" t="s">
        <v>70</v>
      </c>
      <c r="X195" s="280">
        <v>12</v>
      </c>
      <c r="Y195" s="281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69.960000000000008</v>
      </c>
      <c r="BN195" s="67">
        <f>IFERROR(Y195*I195,"0")</f>
        <v>69.960000000000008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customHeight="1" x14ac:dyDescent="0.25">
      <c r="A196" s="54" t="s">
        <v>284</v>
      </c>
      <c r="B196" s="54" t="s">
        <v>285</v>
      </c>
      <c r="C196" s="31">
        <v>4301070962</v>
      </c>
      <c r="D196" s="288">
        <v>4607111038609</v>
      </c>
      <c r="E196" s="289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85"/>
      <c r="R196" s="285"/>
      <c r="S196" s="285"/>
      <c r="T196" s="286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287</v>
      </c>
      <c r="B197" s="54" t="s">
        <v>288</v>
      </c>
      <c r="C197" s="31">
        <v>4301070963</v>
      </c>
      <c r="D197" s="288">
        <v>4607111038630</v>
      </c>
      <c r="E197" s="289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85"/>
      <c r="R197" s="285"/>
      <c r="S197" s="285"/>
      <c r="T197" s="286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0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93" t="s">
        <v>73</v>
      </c>
      <c r="Q198" s="294"/>
      <c r="R198" s="294"/>
      <c r="S198" s="294"/>
      <c r="T198" s="294"/>
      <c r="U198" s="294"/>
      <c r="V198" s="295"/>
      <c r="W198" s="37" t="s">
        <v>70</v>
      </c>
      <c r="X198" s="282">
        <f>IFERROR(SUM(X194:X197),"0")</f>
        <v>12</v>
      </c>
      <c r="Y198" s="282">
        <f>IFERROR(SUM(Y194:Y197),"0")</f>
        <v>12</v>
      </c>
      <c r="Z198" s="282">
        <f>IFERROR(IF(Z194="",0,Z194),"0")+IFERROR(IF(Z195="",0,Z195),"0")+IFERROR(IF(Z196="",0,Z196),"0")+IFERROR(IF(Z197="",0,Z197),"0")</f>
        <v>0.186</v>
      </c>
      <c r="AA198" s="283"/>
      <c r="AB198" s="283"/>
      <c r="AC198" s="283"/>
    </row>
    <row r="199" spans="1:68" x14ac:dyDescent="0.2">
      <c r="A199" s="291"/>
      <c r="B199" s="291"/>
      <c r="C199" s="291"/>
      <c r="D199" s="291"/>
      <c r="E199" s="291"/>
      <c r="F199" s="291"/>
      <c r="G199" s="291"/>
      <c r="H199" s="291"/>
      <c r="I199" s="291"/>
      <c r="J199" s="291"/>
      <c r="K199" s="291"/>
      <c r="L199" s="291"/>
      <c r="M199" s="291"/>
      <c r="N199" s="291"/>
      <c r="O199" s="292"/>
      <c r="P199" s="293" t="s">
        <v>73</v>
      </c>
      <c r="Q199" s="294"/>
      <c r="R199" s="294"/>
      <c r="S199" s="294"/>
      <c r="T199" s="294"/>
      <c r="U199" s="294"/>
      <c r="V199" s="295"/>
      <c r="W199" s="37" t="s">
        <v>74</v>
      </c>
      <c r="X199" s="282">
        <f>IFERROR(SUMPRODUCT(X194:X197*H194:H197),"0")</f>
        <v>67.199999999999989</v>
      </c>
      <c r="Y199" s="282">
        <f>IFERROR(SUMPRODUCT(Y194:Y197*H194:H197),"0")</f>
        <v>67.199999999999989</v>
      </c>
      <c r="Z199" s="37"/>
      <c r="AA199" s="283"/>
      <c r="AB199" s="283"/>
      <c r="AC199" s="283"/>
    </row>
    <row r="200" spans="1:68" ht="16.5" customHeight="1" x14ac:dyDescent="0.25">
      <c r="A200" s="311" t="s">
        <v>289</v>
      </c>
      <c r="B200" s="291"/>
      <c r="C200" s="291"/>
      <c r="D200" s="291"/>
      <c r="E200" s="291"/>
      <c r="F200" s="291"/>
      <c r="G200" s="291"/>
      <c r="H200" s="291"/>
      <c r="I200" s="291"/>
      <c r="J200" s="291"/>
      <c r="K200" s="291"/>
      <c r="L200" s="291"/>
      <c r="M200" s="291"/>
      <c r="N200" s="291"/>
      <c r="O200" s="291"/>
      <c r="P200" s="291"/>
      <c r="Q200" s="291"/>
      <c r="R200" s="291"/>
      <c r="S200" s="291"/>
      <c r="T200" s="291"/>
      <c r="U200" s="291"/>
      <c r="V200" s="291"/>
      <c r="W200" s="291"/>
      <c r="X200" s="291"/>
      <c r="Y200" s="291"/>
      <c r="Z200" s="291"/>
      <c r="AA200" s="275"/>
      <c r="AB200" s="275"/>
      <c r="AC200" s="275"/>
    </row>
    <row r="201" spans="1:68" ht="14.25" customHeight="1" x14ac:dyDescent="0.25">
      <c r="A201" s="296" t="s">
        <v>64</v>
      </c>
      <c r="B201" s="291"/>
      <c r="C201" s="291"/>
      <c r="D201" s="291"/>
      <c r="E201" s="291"/>
      <c r="F201" s="291"/>
      <c r="G201" s="291"/>
      <c r="H201" s="291"/>
      <c r="I201" s="291"/>
      <c r="J201" s="291"/>
      <c r="K201" s="291"/>
      <c r="L201" s="291"/>
      <c r="M201" s="291"/>
      <c r="N201" s="291"/>
      <c r="O201" s="291"/>
      <c r="P201" s="291"/>
      <c r="Q201" s="291"/>
      <c r="R201" s="291"/>
      <c r="S201" s="291"/>
      <c r="T201" s="291"/>
      <c r="U201" s="291"/>
      <c r="V201" s="291"/>
      <c r="W201" s="291"/>
      <c r="X201" s="291"/>
      <c r="Y201" s="291"/>
      <c r="Z201" s="291"/>
      <c r="AA201" s="274"/>
      <c r="AB201" s="274"/>
      <c r="AC201" s="274"/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88">
        <v>4607111035912</v>
      </c>
      <c r="E202" s="289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5"/>
      <c r="R202" s="285"/>
      <c r="S202" s="285"/>
      <c r="T202" s="286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288">
        <v>4607111035929</v>
      </c>
      <c r="E203" s="289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5"/>
      <c r="R203" s="285"/>
      <c r="S203" s="285"/>
      <c r="T203" s="286"/>
      <c r="U203" s="34"/>
      <c r="V203" s="34"/>
      <c r="W203" s="35" t="s">
        <v>70</v>
      </c>
      <c r="X203" s="280">
        <v>36</v>
      </c>
      <c r="Y203" s="281">
        <f>IFERROR(IF(X203="","",X203),"")</f>
        <v>36</v>
      </c>
      <c r="Z203" s="36">
        <f>IFERROR(IF(X203="","",X203*0.0155),"")</f>
        <v>0.55800000000000005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268.92</v>
      </c>
      <c r="BN203" s="67">
        <f>IFERROR(Y203*I203,"0")</f>
        <v>268.92</v>
      </c>
      <c r="BO203" s="67">
        <f>IFERROR(X203/J203,"0")</f>
        <v>0.42857142857142855</v>
      </c>
      <c r="BP203" s="67">
        <f>IFERROR(Y203/J203,"0")</f>
        <v>0.42857142857142855</v>
      </c>
    </row>
    <row r="204" spans="1:68" ht="27" customHeight="1" x14ac:dyDescent="0.25">
      <c r="A204" s="54" t="s">
        <v>295</v>
      </c>
      <c r="B204" s="54" t="s">
        <v>296</v>
      </c>
      <c r="C204" s="31">
        <v>4301070915</v>
      </c>
      <c r="D204" s="288">
        <v>4607111035882</v>
      </c>
      <c r="E204" s="289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5"/>
      <c r="R204" s="285"/>
      <c r="S204" s="285"/>
      <c r="T204" s="286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4301070921</v>
      </c>
      <c r="D205" s="288">
        <v>4607111035905</v>
      </c>
      <c r="E205" s="289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5"/>
      <c r="R205" s="285"/>
      <c r="S205" s="285"/>
      <c r="T205" s="286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0"/>
      <c r="B206" s="291"/>
      <c r="C206" s="291"/>
      <c r="D206" s="291"/>
      <c r="E206" s="291"/>
      <c r="F206" s="291"/>
      <c r="G206" s="291"/>
      <c r="H206" s="291"/>
      <c r="I206" s="291"/>
      <c r="J206" s="291"/>
      <c r="K206" s="291"/>
      <c r="L206" s="291"/>
      <c r="M206" s="291"/>
      <c r="N206" s="291"/>
      <c r="O206" s="292"/>
      <c r="P206" s="293" t="s">
        <v>73</v>
      </c>
      <c r="Q206" s="294"/>
      <c r="R206" s="294"/>
      <c r="S206" s="294"/>
      <c r="T206" s="294"/>
      <c r="U206" s="294"/>
      <c r="V206" s="295"/>
      <c r="W206" s="37" t="s">
        <v>70</v>
      </c>
      <c r="X206" s="282">
        <f>IFERROR(SUM(X202:X205),"0")</f>
        <v>36</v>
      </c>
      <c r="Y206" s="282">
        <f>IFERROR(SUM(Y202:Y205),"0")</f>
        <v>36</v>
      </c>
      <c r="Z206" s="282">
        <f>IFERROR(IF(Z202="",0,Z202),"0")+IFERROR(IF(Z203="",0,Z203),"0")+IFERROR(IF(Z204="",0,Z204),"0")+IFERROR(IF(Z205="",0,Z205),"0")</f>
        <v>0.55800000000000005</v>
      </c>
      <c r="AA206" s="283"/>
      <c r="AB206" s="283"/>
      <c r="AC206" s="283"/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93" t="s">
        <v>73</v>
      </c>
      <c r="Q207" s="294"/>
      <c r="R207" s="294"/>
      <c r="S207" s="294"/>
      <c r="T207" s="294"/>
      <c r="U207" s="294"/>
      <c r="V207" s="295"/>
      <c r="W207" s="37" t="s">
        <v>74</v>
      </c>
      <c r="X207" s="282">
        <f>IFERROR(SUMPRODUCT(X202:X205*H202:H205),"0")</f>
        <v>259.2</v>
      </c>
      <c r="Y207" s="282">
        <f>IFERROR(SUMPRODUCT(Y202:Y205*H202:H205),"0")</f>
        <v>259.2</v>
      </c>
      <c r="Z207" s="37"/>
      <c r="AA207" s="283"/>
      <c r="AB207" s="283"/>
      <c r="AC207" s="283"/>
    </row>
    <row r="208" spans="1:68" ht="16.5" customHeight="1" x14ac:dyDescent="0.25">
      <c r="A208" s="311" t="s">
        <v>300</v>
      </c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1"/>
      <c r="P208" s="291"/>
      <c r="Q208" s="291"/>
      <c r="R208" s="291"/>
      <c r="S208" s="291"/>
      <c r="T208" s="291"/>
      <c r="U208" s="291"/>
      <c r="V208" s="291"/>
      <c r="W208" s="291"/>
      <c r="X208" s="291"/>
      <c r="Y208" s="291"/>
      <c r="Z208" s="291"/>
      <c r="AA208" s="275"/>
      <c r="AB208" s="275"/>
      <c r="AC208" s="275"/>
    </row>
    <row r="209" spans="1:68" ht="14.25" customHeight="1" x14ac:dyDescent="0.25">
      <c r="A209" s="296" t="s">
        <v>64</v>
      </c>
      <c r="B209" s="291"/>
      <c r="C209" s="291"/>
      <c r="D209" s="291"/>
      <c r="E209" s="291"/>
      <c r="F209" s="291"/>
      <c r="G209" s="291"/>
      <c r="H209" s="291"/>
      <c r="I209" s="291"/>
      <c r="J209" s="291"/>
      <c r="K209" s="291"/>
      <c r="L209" s="291"/>
      <c r="M209" s="291"/>
      <c r="N209" s="291"/>
      <c r="O209" s="291"/>
      <c r="P209" s="291"/>
      <c r="Q209" s="291"/>
      <c r="R209" s="291"/>
      <c r="S209" s="291"/>
      <c r="T209" s="291"/>
      <c r="U209" s="291"/>
      <c r="V209" s="291"/>
      <c r="W209" s="291"/>
      <c r="X209" s="291"/>
      <c r="Y209" s="291"/>
      <c r="Z209" s="291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288">
        <v>4620207491096</v>
      </c>
      <c r="E210" s="289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2" t="s">
        <v>303</v>
      </c>
      <c r="Q210" s="285"/>
      <c r="R210" s="285"/>
      <c r="S210" s="285"/>
      <c r="T210" s="286"/>
      <c r="U210" s="34"/>
      <c r="V210" s="34"/>
      <c r="W210" s="35" t="s">
        <v>70</v>
      </c>
      <c r="X210" s="280">
        <v>84</v>
      </c>
      <c r="Y210" s="281">
        <f>IFERROR(IF(X210="","",X210),"")</f>
        <v>84</v>
      </c>
      <c r="Z210" s="36">
        <f>IFERROR(IF(X210="","",X210*0.0155),"")</f>
        <v>1.302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439.32000000000005</v>
      </c>
      <c r="BN210" s="67">
        <f>IFERROR(Y210*I210,"0")</f>
        <v>439.32000000000005</v>
      </c>
      <c r="BO210" s="67">
        <f>IFERROR(X210/J210,"0")</f>
        <v>1</v>
      </c>
      <c r="BP210" s="67">
        <f>IFERROR(Y210/J210,"0")</f>
        <v>1</v>
      </c>
    </row>
    <row r="211" spans="1:68" x14ac:dyDescent="0.2">
      <c r="A211" s="290"/>
      <c r="B211" s="291"/>
      <c r="C211" s="291"/>
      <c r="D211" s="291"/>
      <c r="E211" s="291"/>
      <c r="F211" s="291"/>
      <c r="G211" s="291"/>
      <c r="H211" s="291"/>
      <c r="I211" s="291"/>
      <c r="J211" s="291"/>
      <c r="K211" s="291"/>
      <c r="L211" s="291"/>
      <c r="M211" s="291"/>
      <c r="N211" s="291"/>
      <c r="O211" s="292"/>
      <c r="P211" s="293" t="s">
        <v>73</v>
      </c>
      <c r="Q211" s="294"/>
      <c r="R211" s="294"/>
      <c r="S211" s="294"/>
      <c r="T211" s="294"/>
      <c r="U211" s="294"/>
      <c r="V211" s="295"/>
      <c r="W211" s="37" t="s">
        <v>70</v>
      </c>
      <c r="X211" s="282">
        <f>IFERROR(SUM(X210:X210),"0")</f>
        <v>84</v>
      </c>
      <c r="Y211" s="282">
        <f>IFERROR(SUM(Y210:Y210),"0")</f>
        <v>84</v>
      </c>
      <c r="Z211" s="282">
        <f>IFERROR(IF(Z210="",0,Z210),"0")</f>
        <v>1.302</v>
      </c>
      <c r="AA211" s="283"/>
      <c r="AB211" s="283"/>
      <c r="AC211" s="283"/>
    </row>
    <row r="212" spans="1:68" x14ac:dyDescent="0.2">
      <c r="A212" s="291"/>
      <c r="B212" s="291"/>
      <c r="C212" s="291"/>
      <c r="D212" s="291"/>
      <c r="E212" s="291"/>
      <c r="F212" s="291"/>
      <c r="G212" s="291"/>
      <c r="H212" s="291"/>
      <c r="I212" s="291"/>
      <c r="J212" s="291"/>
      <c r="K212" s="291"/>
      <c r="L212" s="291"/>
      <c r="M212" s="291"/>
      <c r="N212" s="291"/>
      <c r="O212" s="292"/>
      <c r="P212" s="293" t="s">
        <v>73</v>
      </c>
      <c r="Q212" s="294"/>
      <c r="R212" s="294"/>
      <c r="S212" s="294"/>
      <c r="T212" s="294"/>
      <c r="U212" s="294"/>
      <c r="V212" s="295"/>
      <c r="W212" s="37" t="s">
        <v>74</v>
      </c>
      <c r="X212" s="282">
        <f>IFERROR(SUMPRODUCT(X210:X210*H210:H210),"0")</f>
        <v>420</v>
      </c>
      <c r="Y212" s="282">
        <f>IFERROR(SUMPRODUCT(Y210:Y210*H210:H210),"0")</f>
        <v>420</v>
      </c>
      <c r="Z212" s="37"/>
      <c r="AA212" s="283"/>
      <c r="AB212" s="283"/>
      <c r="AC212" s="283"/>
    </row>
    <row r="213" spans="1:68" ht="16.5" customHeight="1" x14ac:dyDescent="0.25">
      <c r="A213" s="311" t="s">
        <v>305</v>
      </c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  <c r="AA213" s="275"/>
      <c r="AB213" s="275"/>
      <c r="AC213" s="275"/>
    </row>
    <row r="214" spans="1:68" ht="14.25" customHeight="1" x14ac:dyDescent="0.25">
      <c r="A214" s="296" t="s">
        <v>64</v>
      </c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1"/>
      <c r="P214" s="291"/>
      <c r="Q214" s="291"/>
      <c r="R214" s="291"/>
      <c r="S214" s="291"/>
      <c r="T214" s="291"/>
      <c r="U214" s="291"/>
      <c r="V214" s="291"/>
      <c r="W214" s="291"/>
      <c r="X214" s="291"/>
      <c r="Y214" s="291"/>
      <c r="Z214" s="291"/>
      <c r="AA214" s="274"/>
      <c r="AB214" s="274"/>
      <c r="AC214" s="274"/>
    </row>
    <row r="215" spans="1:68" ht="27" customHeight="1" x14ac:dyDescent="0.25">
      <c r="A215" s="54" t="s">
        <v>306</v>
      </c>
      <c r="B215" s="54" t="s">
        <v>307</v>
      </c>
      <c r="C215" s="31">
        <v>4301071093</v>
      </c>
      <c r="D215" s="288">
        <v>4620207490709</v>
      </c>
      <c r="E215" s="289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0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5"/>
      <c r="R215" s="285"/>
      <c r="S215" s="285"/>
      <c r="T215" s="286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90"/>
      <c r="B216" s="291"/>
      <c r="C216" s="291"/>
      <c r="D216" s="291"/>
      <c r="E216" s="291"/>
      <c r="F216" s="291"/>
      <c r="G216" s="291"/>
      <c r="H216" s="291"/>
      <c r="I216" s="291"/>
      <c r="J216" s="291"/>
      <c r="K216" s="291"/>
      <c r="L216" s="291"/>
      <c r="M216" s="291"/>
      <c r="N216" s="291"/>
      <c r="O216" s="292"/>
      <c r="P216" s="293" t="s">
        <v>73</v>
      </c>
      <c r="Q216" s="294"/>
      <c r="R216" s="294"/>
      <c r="S216" s="294"/>
      <c r="T216" s="294"/>
      <c r="U216" s="294"/>
      <c r="V216" s="295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x14ac:dyDescent="0.2">
      <c r="A217" s="291"/>
      <c r="B217" s="291"/>
      <c r="C217" s="291"/>
      <c r="D217" s="291"/>
      <c r="E217" s="291"/>
      <c r="F217" s="291"/>
      <c r="G217" s="291"/>
      <c r="H217" s="291"/>
      <c r="I217" s="291"/>
      <c r="J217" s="291"/>
      <c r="K217" s="291"/>
      <c r="L217" s="291"/>
      <c r="M217" s="291"/>
      <c r="N217" s="291"/>
      <c r="O217" s="292"/>
      <c r="P217" s="293" t="s">
        <v>73</v>
      </c>
      <c r="Q217" s="294"/>
      <c r="R217" s="294"/>
      <c r="S217" s="294"/>
      <c r="T217" s="294"/>
      <c r="U217" s="294"/>
      <c r="V217" s="295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customHeight="1" x14ac:dyDescent="0.25">
      <c r="A218" s="296" t="s">
        <v>127</v>
      </c>
      <c r="B218" s="291"/>
      <c r="C218" s="291"/>
      <c r="D218" s="291"/>
      <c r="E218" s="291"/>
      <c r="F218" s="291"/>
      <c r="G218" s="291"/>
      <c r="H218" s="291"/>
      <c r="I218" s="291"/>
      <c r="J218" s="291"/>
      <c r="K218" s="291"/>
      <c r="L218" s="291"/>
      <c r="M218" s="291"/>
      <c r="N218" s="291"/>
      <c r="O218" s="291"/>
      <c r="P218" s="291"/>
      <c r="Q218" s="291"/>
      <c r="R218" s="291"/>
      <c r="S218" s="291"/>
      <c r="T218" s="291"/>
      <c r="U218" s="291"/>
      <c r="V218" s="291"/>
      <c r="W218" s="291"/>
      <c r="X218" s="291"/>
      <c r="Y218" s="291"/>
      <c r="Z218" s="291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288">
        <v>4620207490570</v>
      </c>
      <c r="E219" s="289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8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5"/>
      <c r="R219" s="285"/>
      <c r="S219" s="285"/>
      <c r="T219" s="286"/>
      <c r="U219" s="34"/>
      <c r="V219" s="34"/>
      <c r="W219" s="35" t="s">
        <v>70</v>
      </c>
      <c r="X219" s="280">
        <v>14</v>
      </c>
      <c r="Y219" s="281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customHeight="1" x14ac:dyDescent="0.25">
      <c r="A220" s="54" t="s">
        <v>312</v>
      </c>
      <c r="B220" s="54" t="s">
        <v>313</v>
      </c>
      <c r="C220" s="31">
        <v>4301135691</v>
      </c>
      <c r="D220" s="288">
        <v>4620207490549</v>
      </c>
      <c r="E220" s="289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5"/>
      <c r="R220" s="285"/>
      <c r="S220" s="285"/>
      <c r="T220" s="286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314</v>
      </c>
      <c r="B221" s="54" t="s">
        <v>315</v>
      </c>
      <c r="C221" s="31">
        <v>4301135694</v>
      </c>
      <c r="D221" s="288">
        <v>4620207490501</v>
      </c>
      <c r="E221" s="289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5"/>
      <c r="R221" s="285"/>
      <c r="S221" s="285"/>
      <c r="T221" s="286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0"/>
      <c r="B222" s="291"/>
      <c r="C222" s="291"/>
      <c r="D222" s="291"/>
      <c r="E222" s="291"/>
      <c r="F222" s="291"/>
      <c r="G222" s="291"/>
      <c r="H222" s="291"/>
      <c r="I222" s="291"/>
      <c r="J222" s="291"/>
      <c r="K222" s="291"/>
      <c r="L222" s="291"/>
      <c r="M222" s="291"/>
      <c r="N222" s="291"/>
      <c r="O222" s="292"/>
      <c r="P222" s="293" t="s">
        <v>73</v>
      </c>
      <c r="Q222" s="294"/>
      <c r="R222" s="294"/>
      <c r="S222" s="294"/>
      <c r="T222" s="294"/>
      <c r="U222" s="294"/>
      <c r="V222" s="295"/>
      <c r="W222" s="37" t="s">
        <v>70</v>
      </c>
      <c r="X222" s="282">
        <f>IFERROR(SUM(X219:X221),"0")</f>
        <v>14</v>
      </c>
      <c r="Y222" s="282">
        <f>IFERROR(SUM(Y219:Y221),"0")</f>
        <v>14</v>
      </c>
      <c r="Z222" s="282">
        <f>IFERROR(IF(Z219="",0,Z219),"0")+IFERROR(IF(Z220="",0,Z220),"0")+IFERROR(IF(Z221="",0,Z221),"0")</f>
        <v>0.25031999999999999</v>
      </c>
      <c r="AA222" s="283"/>
      <c r="AB222" s="283"/>
      <c r="AC222" s="283"/>
    </row>
    <row r="223" spans="1:68" x14ac:dyDescent="0.2">
      <c r="A223" s="291"/>
      <c r="B223" s="291"/>
      <c r="C223" s="291"/>
      <c r="D223" s="291"/>
      <c r="E223" s="291"/>
      <c r="F223" s="291"/>
      <c r="G223" s="291"/>
      <c r="H223" s="291"/>
      <c r="I223" s="291"/>
      <c r="J223" s="291"/>
      <c r="K223" s="291"/>
      <c r="L223" s="291"/>
      <c r="M223" s="291"/>
      <c r="N223" s="291"/>
      <c r="O223" s="292"/>
      <c r="P223" s="293" t="s">
        <v>73</v>
      </c>
      <c r="Q223" s="294"/>
      <c r="R223" s="294"/>
      <c r="S223" s="294"/>
      <c r="T223" s="294"/>
      <c r="U223" s="294"/>
      <c r="V223" s="295"/>
      <c r="W223" s="37" t="s">
        <v>74</v>
      </c>
      <c r="X223" s="282">
        <f>IFERROR(SUMPRODUCT(X219:X221*H219:H221),"0")</f>
        <v>33.6</v>
      </c>
      <c r="Y223" s="282">
        <f>IFERROR(SUMPRODUCT(Y219:Y221*H219:H221),"0")</f>
        <v>33.6</v>
      </c>
      <c r="Z223" s="37"/>
      <c r="AA223" s="283"/>
      <c r="AB223" s="283"/>
      <c r="AC223" s="283"/>
    </row>
    <row r="224" spans="1:68" ht="16.5" customHeight="1" x14ac:dyDescent="0.25">
      <c r="A224" s="311" t="s">
        <v>316</v>
      </c>
      <c r="B224" s="291"/>
      <c r="C224" s="291"/>
      <c r="D224" s="291"/>
      <c r="E224" s="291"/>
      <c r="F224" s="291"/>
      <c r="G224" s="291"/>
      <c r="H224" s="291"/>
      <c r="I224" s="291"/>
      <c r="J224" s="291"/>
      <c r="K224" s="291"/>
      <c r="L224" s="291"/>
      <c r="M224" s="291"/>
      <c r="N224" s="291"/>
      <c r="O224" s="291"/>
      <c r="P224" s="291"/>
      <c r="Q224" s="291"/>
      <c r="R224" s="291"/>
      <c r="S224" s="291"/>
      <c r="T224" s="291"/>
      <c r="U224" s="291"/>
      <c r="V224" s="291"/>
      <c r="W224" s="291"/>
      <c r="X224" s="291"/>
      <c r="Y224" s="291"/>
      <c r="Z224" s="291"/>
      <c r="AA224" s="275"/>
      <c r="AB224" s="275"/>
      <c r="AC224" s="275"/>
    </row>
    <row r="225" spans="1:68" ht="14.25" customHeight="1" x14ac:dyDescent="0.25">
      <c r="A225" s="296" t="s">
        <v>64</v>
      </c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1"/>
      <c r="P225" s="291"/>
      <c r="Q225" s="291"/>
      <c r="R225" s="291"/>
      <c r="S225" s="291"/>
      <c r="T225" s="291"/>
      <c r="U225" s="291"/>
      <c r="V225" s="291"/>
      <c r="W225" s="291"/>
      <c r="X225" s="291"/>
      <c r="Y225" s="291"/>
      <c r="Z225" s="291"/>
      <c r="AA225" s="274"/>
      <c r="AB225" s="274"/>
      <c r="AC225" s="274"/>
    </row>
    <row r="226" spans="1:68" ht="16.5" customHeight="1" x14ac:dyDescent="0.25">
      <c r="A226" s="54" t="s">
        <v>317</v>
      </c>
      <c r="B226" s="54" t="s">
        <v>318</v>
      </c>
      <c r="C226" s="31">
        <v>4301071063</v>
      </c>
      <c r="D226" s="288">
        <v>4607111039019</v>
      </c>
      <c r="E226" s="289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5"/>
      <c r="R226" s="285"/>
      <c r="S226" s="285"/>
      <c r="T226" s="286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288">
        <v>4607111038708</v>
      </c>
      <c r="E227" s="289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5"/>
      <c r="R227" s="285"/>
      <c r="S227" s="285"/>
      <c r="T227" s="286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290"/>
      <c r="B228" s="291"/>
      <c r="C228" s="291"/>
      <c r="D228" s="291"/>
      <c r="E228" s="291"/>
      <c r="F228" s="291"/>
      <c r="G228" s="291"/>
      <c r="H228" s="291"/>
      <c r="I228" s="291"/>
      <c r="J228" s="291"/>
      <c r="K228" s="291"/>
      <c r="L228" s="291"/>
      <c r="M228" s="291"/>
      <c r="N228" s="291"/>
      <c r="O228" s="292"/>
      <c r="P228" s="293" t="s">
        <v>73</v>
      </c>
      <c r="Q228" s="294"/>
      <c r="R228" s="294"/>
      <c r="S228" s="294"/>
      <c r="T228" s="294"/>
      <c r="U228" s="294"/>
      <c r="V228" s="295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291"/>
      <c r="B229" s="291"/>
      <c r="C229" s="291"/>
      <c r="D229" s="291"/>
      <c r="E229" s="291"/>
      <c r="F229" s="291"/>
      <c r="G229" s="291"/>
      <c r="H229" s="291"/>
      <c r="I229" s="291"/>
      <c r="J229" s="291"/>
      <c r="K229" s="291"/>
      <c r="L229" s="291"/>
      <c r="M229" s="291"/>
      <c r="N229" s="291"/>
      <c r="O229" s="292"/>
      <c r="P229" s="293" t="s">
        <v>73</v>
      </c>
      <c r="Q229" s="294"/>
      <c r="R229" s="294"/>
      <c r="S229" s="294"/>
      <c r="T229" s="294"/>
      <c r="U229" s="294"/>
      <c r="V229" s="295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customHeight="1" x14ac:dyDescent="0.2">
      <c r="A230" s="339" t="s">
        <v>322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48"/>
      <c r="AB230" s="48"/>
      <c r="AC230" s="48"/>
    </row>
    <row r="231" spans="1:68" ht="16.5" customHeight="1" x14ac:dyDescent="0.25">
      <c r="A231" s="311" t="s">
        <v>323</v>
      </c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1"/>
      <c r="P231" s="291"/>
      <c r="Q231" s="291"/>
      <c r="R231" s="291"/>
      <c r="S231" s="291"/>
      <c r="T231" s="291"/>
      <c r="U231" s="291"/>
      <c r="V231" s="291"/>
      <c r="W231" s="291"/>
      <c r="X231" s="291"/>
      <c r="Y231" s="291"/>
      <c r="Z231" s="291"/>
      <c r="AA231" s="275"/>
      <c r="AB231" s="275"/>
      <c r="AC231" s="275"/>
    </row>
    <row r="232" spans="1:68" ht="14.25" customHeight="1" x14ac:dyDescent="0.25">
      <c r="A232" s="296" t="s">
        <v>64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291"/>
      <c r="Q232" s="291"/>
      <c r="R232" s="291"/>
      <c r="S232" s="291"/>
      <c r="T232" s="291"/>
      <c r="U232" s="291"/>
      <c r="V232" s="291"/>
      <c r="W232" s="291"/>
      <c r="X232" s="291"/>
      <c r="Y232" s="291"/>
      <c r="Z232" s="291"/>
      <c r="AA232" s="274"/>
      <c r="AB232" s="274"/>
      <c r="AC232" s="274"/>
    </row>
    <row r="233" spans="1:68" ht="27" customHeight="1" x14ac:dyDescent="0.25">
      <c r="A233" s="54" t="s">
        <v>324</v>
      </c>
      <c r="B233" s="54" t="s">
        <v>325</v>
      </c>
      <c r="C233" s="31">
        <v>4301071036</v>
      </c>
      <c r="D233" s="288">
        <v>4607111036162</v>
      </c>
      <c r="E233" s="289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5"/>
      <c r="R233" s="285"/>
      <c r="S233" s="285"/>
      <c r="T233" s="286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290"/>
      <c r="B234" s="291"/>
      <c r="C234" s="291"/>
      <c r="D234" s="291"/>
      <c r="E234" s="291"/>
      <c r="F234" s="291"/>
      <c r="G234" s="291"/>
      <c r="H234" s="291"/>
      <c r="I234" s="291"/>
      <c r="J234" s="291"/>
      <c r="K234" s="291"/>
      <c r="L234" s="291"/>
      <c r="M234" s="291"/>
      <c r="N234" s="291"/>
      <c r="O234" s="292"/>
      <c r="P234" s="293" t="s">
        <v>73</v>
      </c>
      <c r="Q234" s="294"/>
      <c r="R234" s="294"/>
      <c r="S234" s="294"/>
      <c r="T234" s="294"/>
      <c r="U234" s="294"/>
      <c r="V234" s="295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x14ac:dyDescent="0.2">
      <c r="A235" s="291"/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2"/>
      <c r="P235" s="293" t="s">
        <v>73</v>
      </c>
      <c r="Q235" s="294"/>
      <c r="R235" s="294"/>
      <c r="S235" s="294"/>
      <c r="T235" s="294"/>
      <c r="U235" s="294"/>
      <c r="V235" s="295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customHeight="1" x14ac:dyDescent="0.2">
      <c r="A236" s="339" t="s">
        <v>327</v>
      </c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  <c r="AA236" s="48"/>
      <c r="AB236" s="48"/>
      <c r="AC236" s="48"/>
    </row>
    <row r="237" spans="1:68" ht="16.5" customHeight="1" x14ac:dyDescent="0.25">
      <c r="A237" s="311" t="s">
        <v>328</v>
      </c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1"/>
      <c r="P237" s="291"/>
      <c r="Q237" s="291"/>
      <c r="R237" s="291"/>
      <c r="S237" s="291"/>
      <c r="T237" s="291"/>
      <c r="U237" s="291"/>
      <c r="V237" s="291"/>
      <c r="W237" s="291"/>
      <c r="X237" s="291"/>
      <c r="Y237" s="291"/>
      <c r="Z237" s="291"/>
      <c r="AA237" s="275"/>
      <c r="AB237" s="275"/>
      <c r="AC237" s="275"/>
    </row>
    <row r="238" spans="1:68" ht="14.25" customHeight="1" x14ac:dyDescent="0.25">
      <c r="A238" s="296" t="s">
        <v>64</v>
      </c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1"/>
      <c r="P238" s="291"/>
      <c r="Q238" s="291"/>
      <c r="R238" s="291"/>
      <c r="S238" s="291"/>
      <c r="T238" s="291"/>
      <c r="U238" s="291"/>
      <c r="V238" s="291"/>
      <c r="W238" s="291"/>
      <c r="X238" s="291"/>
      <c r="Y238" s="291"/>
      <c r="Z238" s="291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288">
        <v>4607111035899</v>
      </c>
      <c r="E239" s="289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5"/>
      <c r="R239" s="285"/>
      <c r="S239" s="285"/>
      <c r="T239" s="286"/>
      <c r="U239" s="34"/>
      <c r="V239" s="34"/>
      <c r="W239" s="35" t="s">
        <v>70</v>
      </c>
      <c r="X239" s="280">
        <v>48</v>
      </c>
      <c r="Y239" s="281">
        <f>IFERROR(IF(X239="","",X239),"")</f>
        <v>48</v>
      </c>
      <c r="Z239" s="36">
        <f>IFERROR(IF(X239="","",X239*0.0155),"")</f>
        <v>0.74399999999999999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252.57599999999996</v>
      </c>
      <c r="BN239" s="67">
        <f>IFERROR(Y239*I239,"0")</f>
        <v>252.57599999999996</v>
      </c>
      <c r="BO239" s="67">
        <f>IFERROR(X239/J239,"0")</f>
        <v>0.5714285714285714</v>
      </c>
      <c r="BP239" s="67">
        <f>IFERROR(Y239/J239,"0")</f>
        <v>0.5714285714285714</v>
      </c>
    </row>
    <row r="240" spans="1:68" x14ac:dyDescent="0.2">
      <c r="A240" s="290"/>
      <c r="B240" s="291"/>
      <c r="C240" s="291"/>
      <c r="D240" s="291"/>
      <c r="E240" s="291"/>
      <c r="F240" s="291"/>
      <c r="G240" s="291"/>
      <c r="H240" s="291"/>
      <c r="I240" s="291"/>
      <c r="J240" s="291"/>
      <c r="K240" s="291"/>
      <c r="L240" s="291"/>
      <c r="M240" s="291"/>
      <c r="N240" s="291"/>
      <c r="O240" s="292"/>
      <c r="P240" s="293" t="s">
        <v>73</v>
      </c>
      <c r="Q240" s="294"/>
      <c r="R240" s="294"/>
      <c r="S240" s="294"/>
      <c r="T240" s="294"/>
      <c r="U240" s="294"/>
      <c r="V240" s="295"/>
      <c r="W240" s="37" t="s">
        <v>70</v>
      </c>
      <c r="X240" s="282">
        <f>IFERROR(SUM(X239:X239),"0")</f>
        <v>48</v>
      </c>
      <c r="Y240" s="282">
        <f>IFERROR(SUM(Y239:Y239),"0")</f>
        <v>48</v>
      </c>
      <c r="Z240" s="282">
        <f>IFERROR(IF(Z239="",0,Z239),"0")</f>
        <v>0.74399999999999999</v>
      </c>
      <c r="AA240" s="283"/>
      <c r="AB240" s="283"/>
      <c r="AC240" s="283"/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93" t="s">
        <v>73</v>
      </c>
      <c r="Q241" s="294"/>
      <c r="R241" s="294"/>
      <c r="S241" s="294"/>
      <c r="T241" s="294"/>
      <c r="U241" s="294"/>
      <c r="V241" s="295"/>
      <c r="W241" s="37" t="s">
        <v>74</v>
      </c>
      <c r="X241" s="282">
        <f>IFERROR(SUMPRODUCT(X239:X239*H239:H239),"0")</f>
        <v>240</v>
      </c>
      <c r="Y241" s="282">
        <f>IFERROR(SUMPRODUCT(Y239:Y239*H239:H239),"0")</f>
        <v>240</v>
      </c>
      <c r="Z241" s="37"/>
      <c r="AA241" s="283"/>
      <c r="AB241" s="283"/>
      <c r="AC241" s="283"/>
    </row>
    <row r="242" spans="1:68" ht="27.75" customHeight="1" x14ac:dyDescent="0.2">
      <c r="A242" s="339" t="s">
        <v>331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48"/>
      <c r="AB242" s="48"/>
      <c r="AC242" s="48"/>
    </row>
    <row r="243" spans="1:68" ht="16.5" customHeight="1" x14ac:dyDescent="0.25">
      <c r="A243" s="311" t="s">
        <v>332</v>
      </c>
      <c r="B243" s="291"/>
      <c r="C243" s="291"/>
      <c r="D243" s="291"/>
      <c r="E243" s="291"/>
      <c r="F243" s="291"/>
      <c r="G243" s="291"/>
      <c r="H243" s="291"/>
      <c r="I243" s="291"/>
      <c r="J243" s="291"/>
      <c r="K243" s="291"/>
      <c r="L243" s="291"/>
      <c r="M243" s="291"/>
      <c r="N243" s="291"/>
      <c r="O243" s="291"/>
      <c r="P243" s="291"/>
      <c r="Q243" s="291"/>
      <c r="R243" s="291"/>
      <c r="S243" s="291"/>
      <c r="T243" s="291"/>
      <c r="U243" s="291"/>
      <c r="V243" s="291"/>
      <c r="W243" s="291"/>
      <c r="X243" s="291"/>
      <c r="Y243" s="291"/>
      <c r="Z243" s="291"/>
      <c r="AA243" s="275"/>
      <c r="AB243" s="275"/>
      <c r="AC243" s="275"/>
    </row>
    <row r="244" spans="1:68" ht="14.25" customHeight="1" x14ac:dyDescent="0.25">
      <c r="A244" s="296" t="s">
        <v>333</v>
      </c>
      <c r="B244" s="291"/>
      <c r="C244" s="291"/>
      <c r="D244" s="291"/>
      <c r="E244" s="291"/>
      <c r="F244" s="291"/>
      <c r="G244" s="291"/>
      <c r="H244" s="291"/>
      <c r="I244" s="291"/>
      <c r="J244" s="291"/>
      <c r="K244" s="291"/>
      <c r="L244" s="291"/>
      <c r="M244" s="291"/>
      <c r="N244" s="291"/>
      <c r="O244" s="291"/>
      <c r="P244" s="291"/>
      <c r="Q244" s="291"/>
      <c r="R244" s="291"/>
      <c r="S244" s="291"/>
      <c r="T244" s="291"/>
      <c r="U244" s="291"/>
      <c r="V244" s="291"/>
      <c r="W244" s="291"/>
      <c r="X244" s="291"/>
      <c r="Y244" s="291"/>
      <c r="Z244" s="291"/>
      <c r="AA244" s="274"/>
      <c r="AB244" s="274"/>
      <c r="AC244" s="274"/>
    </row>
    <row r="245" spans="1:68" ht="27" customHeight="1" x14ac:dyDescent="0.25">
      <c r="A245" s="54" t="s">
        <v>334</v>
      </c>
      <c r="B245" s="54" t="s">
        <v>335</v>
      </c>
      <c r="C245" s="31">
        <v>4301133004</v>
      </c>
      <c r="D245" s="288">
        <v>4607111039774</v>
      </c>
      <c r="E245" s="289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5"/>
      <c r="R245" s="285"/>
      <c r="S245" s="285"/>
      <c r="T245" s="286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90"/>
      <c r="B246" s="291"/>
      <c r="C246" s="291"/>
      <c r="D246" s="291"/>
      <c r="E246" s="291"/>
      <c r="F246" s="291"/>
      <c r="G246" s="291"/>
      <c r="H246" s="291"/>
      <c r="I246" s="291"/>
      <c r="J246" s="291"/>
      <c r="K246" s="291"/>
      <c r="L246" s="291"/>
      <c r="M246" s="291"/>
      <c r="N246" s="291"/>
      <c r="O246" s="292"/>
      <c r="P246" s="293" t="s">
        <v>73</v>
      </c>
      <c r="Q246" s="294"/>
      <c r="R246" s="294"/>
      <c r="S246" s="294"/>
      <c r="T246" s="294"/>
      <c r="U246" s="294"/>
      <c r="V246" s="295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x14ac:dyDescent="0.2">
      <c r="A247" s="291"/>
      <c r="B247" s="291"/>
      <c r="C247" s="291"/>
      <c r="D247" s="291"/>
      <c r="E247" s="291"/>
      <c r="F247" s="291"/>
      <c r="G247" s="291"/>
      <c r="H247" s="291"/>
      <c r="I247" s="291"/>
      <c r="J247" s="291"/>
      <c r="K247" s="291"/>
      <c r="L247" s="291"/>
      <c r="M247" s="291"/>
      <c r="N247" s="291"/>
      <c r="O247" s="292"/>
      <c r="P247" s="293" t="s">
        <v>73</v>
      </c>
      <c r="Q247" s="294"/>
      <c r="R247" s="294"/>
      <c r="S247" s="294"/>
      <c r="T247" s="294"/>
      <c r="U247" s="294"/>
      <c r="V247" s="295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customHeight="1" x14ac:dyDescent="0.25">
      <c r="A248" s="296" t="s">
        <v>127</v>
      </c>
      <c r="B248" s="291"/>
      <c r="C248" s="291"/>
      <c r="D248" s="291"/>
      <c r="E248" s="291"/>
      <c r="F248" s="291"/>
      <c r="G248" s="291"/>
      <c r="H248" s="291"/>
      <c r="I248" s="291"/>
      <c r="J248" s="291"/>
      <c r="K248" s="291"/>
      <c r="L248" s="291"/>
      <c r="M248" s="291"/>
      <c r="N248" s="291"/>
      <c r="O248" s="291"/>
      <c r="P248" s="291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  <c r="AA248" s="274"/>
      <c r="AB248" s="274"/>
      <c r="AC248" s="274"/>
    </row>
    <row r="249" spans="1:68" ht="37.5" customHeight="1" x14ac:dyDescent="0.25">
      <c r="A249" s="54" t="s">
        <v>337</v>
      </c>
      <c r="B249" s="54" t="s">
        <v>338</v>
      </c>
      <c r="C249" s="31">
        <v>4301135400</v>
      </c>
      <c r="D249" s="288">
        <v>4607111039361</v>
      </c>
      <c r="E249" s="289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5"/>
      <c r="R249" s="285"/>
      <c r="S249" s="285"/>
      <c r="T249" s="286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90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93" t="s">
        <v>73</v>
      </c>
      <c r="Q250" s="294"/>
      <c r="R250" s="294"/>
      <c r="S250" s="294"/>
      <c r="T250" s="294"/>
      <c r="U250" s="294"/>
      <c r="V250" s="295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x14ac:dyDescent="0.2">
      <c r="A251" s="291"/>
      <c r="B251" s="291"/>
      <c r="C251" s="291"/>
      <c r="D251" s="291"/>
      <c r="E251" s="291"/>
      <c r="F251" s="291"/>
      <c r="G251" s="291"/>
      <c r="H251" s="291"/>
      <c r="I251" s="291"/>
      <c r="J251" s="291"/>
      <c r="K251" s="291"/>
      <c r="L251" s="291"/>
      <c r="M251" s="291"/>
      <c r="N251" s="291"/>
      <c r="O251" s="292"/>
      <c r="P251" s="293" t="s">
        <v>73</v>
      </c>
      <c r="Q251" s="294"/>
      <c r="R251" s="294"/>
      <c r="S251" s="294"/>
      <c r="T251" s="294"/>
      <c r="U251" s="294"/>
      <c r="V251" s="295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customHeight="1" x14ac:dyDescent="0.2">
      <c r="A252" s="339" t="s">
        <v>339</v>
      </c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  <c r="AA252" s="48"/>
      <c r="AB252" s="48"/>
      <c r="AC252" s="48"/>
    </row>
    <row r="253" spans="1:68" ht="16.5" customHeight="1" x14ac:dyDescent="0.25">
      <c r="A253" s="311" t="s">
        <v>339</v>
      </c>
      <c r="B253" s="291"/>
      <c r="C253" s="291"/>
      <c r="D253" s="291"/>
      <c r="E253" s="291"/>
      <c r="F253" s="291"/>
      <c r="G253" s="291"/>
      <c r="H253" s="291"/>
      <c r="I253" s="291"/>
      <c r="J253" s="291"/>
      <c r="K253" s="291"/>
      <c r="L253" s="291"/>
      <c r="M253" s="291"/>
      <c r="N253" s="291"/>
      <c r="O253" s="291"/>
      <c r="P253" s="291"/>
      <c r="Q253" s="291"/>
      <c r="R253" s="291"/>
      <c r="S253" s="291"/>
      <c r="T253" s="291"/>
      <c r="U253" s="291"/>
      <c r="V253" s="291"/>
      <c r="W253" s="291"/>
      <c r="X253" s="291"/>
      <c r="Y253" s="291"/>
      <c r="Z253" s="291"/>
      <c r="AA253" s="275"/>
      <c r="AB253" s="275"/>
      <c r="AC253" s="275"/>
    </row>
    <row r="254" spans="1:68" ht="14.25" customHeight="1" x14ac:dyDescent="0.25">
      <c r="A254" s="296" t="s">
        <v>64</v>
      </c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1"/>
      <c r="P254" s="291"/>
      <c r="Q254" s="291"/>
      <c r="R254" s="291"/>
      <c r="S254" s="291"/>
      <c r="T254" s="291"/>
      <c r="U254" s="291"/>
      <c r="V254" s="291"/>
      <c r="W254" s="291"/>
      <c r="X254" s="291"/>
      <c r="Y254" s="291"/>
      <c r="Z254" s="291"/>
      <c r="AA254" s="274"/>
      <c r="AB254" s="274"/>
      <c r="AC254" s="274"/>
    </row>
    <row r="255" spans="1:68" ht="27" customHeight="1" x14ac:dyDescent="0.25">
      <c r="A255" s="54" t="s">
        <v>340</v>
      </c>
      <c r="B255" s="54" t="s">
        <v>341</v>
      </c>
      <c r="C255" s="31">
        <v>4301071014</v>
      </c>
      <c r="D255" s="288">
        <v>4640242181264</v>
      </c>
      <c r="E255" s="289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4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5"/>
      <c r="R255" s="285"/>
      <c r="S255" s="285"/>
      <c r="T255" s="286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343</v>
      </c>
      <c r="B256" s="54" t="s">
        <v>344</v>
      </c>
      <c r="C256" s="31">
        <v>4301071021</v>
      </c>
      <c r="D256" s="288">
        <v>4640242181325</v>
      </c>
      <c r="E256" s="289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5"/>
      <c r="R256" s="285"/>
      <c r="S256" s="285"/>
      <c r="T256" s="286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345</v>
      </c>
      <c r="B257" s="54" t="s">
        <v>346</v>
      </c>
      <c r="C257" s="31">
        <v>4301070993</v>
      </c>
      <c r="D257" s="288">
        <v>4640242180670</v>
      </c>
      <c r="E257" s="289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5"/>
      <c r="R257" s="285"/>
      <c r="S257" s="285"/>
      <c r="T257" s="286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290"/>
      <c r="B258" s="291"/>
      <c r="C258" s="291"/>
      <c r="D258" s="291"/>
      <c r="E258" s="291"/>
      <c r="F258" s="291"/>
      <c r="G258" s="291"/>
      <c r="H258" s="291"/>
      <c r="I258" s="291"/>
      <c r="J258" s="291"/>
      <c r="K258" s="291"/>
      <c r="L258" s="291"/>
      <c r="M258" s="291"/>
      <c r="N258" s="291"/>
      <c r="O258" s="292"/>
      <c r="P258" s="293" t="s">
        <v>73</v>
      </c>
      <c r="Q258" s="294"/>
      <c r="R258" s="294"/>
      <c r="S258" s="294"/>
      <c r="T258" s="294"/>
      <c r="U258" s="294"/>
      <c r="V258" s="295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x14ac:dyDescent="0.2">
      <c r="A259" s="291"/>
      <c r="B259" s="291"/>
      <c r="C259" s="291"/>
      <c r="D259" s="291"/>
      <c r="E259" s="291"/>
      <c r="F259" s="291"/>
      <c r="G259" s="291"/>
      <c r="H259" s="291"/>
      <c r="I259" s="291"/>
      <c r="J259" s="291"/>
      <c r="K259" s="291"/>
      <c r="L259" s="291"/>
      <c r="M259" s="291"/>
      <c r="N259" s="291"/>
      <c r="O259" s="292"/>
      <c r="P259" s="293" t="s">
        <v>73</v>
      </c>
      <c r="Q259" s="294"/>
      <c r="R259" s="294"/>
      <c r="S259" s="294"/>
      <c r="T259" s="294"/>
      <c r="U259" s="294"/>
      <c r="V259" s="295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customHeight="1" x14ac:dyDescent="0.25">
      <c r="A260" s="296" t="s">
        <v>77</v>
      </c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1"/>
      <c r="P260" s="291"/>
      <c r="Q260" s="291"/>
      <c r="R260" s="291"/>
      <c r="S260" s="291"/>
      <c r="T260" s="291"/>
      <c r="U260" s="291"/>
      <c r="V260" s="291"/>
      <c r="W260" s="291"/>
      <c r="X260" s="291"/>
      <c r="Y260" s="291"/>
      <c r="Z260" s="291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288">
        <v>4640242180397</v>
      </c>
      <c r="E261" s="289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0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5"/>
      <c r="R261" s="285"/>
      <c r="S261" s="285"/>
      <c r="T261" s="286"/>
      <c r="U261" s="34"/>
      <c r="V261" s="34"/>
      <c r="W261" s="35" t="s">
        <v>70</v>
      </c>
      <c r="X261" s="280">
        <v>120</v>
      </c>
      <c r="Y261" s="281">
        <f>IFERROR(IF(X261="","",X261),"")</f>
        <v>120</v>
      </c>
      <c r="Z261" s="36">
        <f>IFERROR(IF(X261="","",X261*0.0155),"")</f>
        <v>1.8599999999999999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751.19999999999993</v>
      </c>
      <c r="BN261" s="67">
        <f>IFERROR(Y261*I261,"0")</f>
        <v>751.19999999999993</v>
      </c>
      <c r="BO261" s="67">
        <f>IFERROR(X261/J261,"0")</f>
        <v>1.4285714285714286</v>
      </c>
      <c r="BP261" s="67">
        <f>IFERROR(Y261/J261,"0")</f>
        <v>1.4285714285714286</v>
      </c>
    </row>
    <row r="262" spans="1:68" ht="27" customHeight="1" x14ac:dyDescent="0.25">
      <c r="A262" s="54" t="s">
        <v>351</v>
      </c>
      <c r="B262" s="54" t="s">
        <v>352</v>
      </c>
      <c r="C262" s="31">
        <v>4301132104</v>
      </c>
      <c r="D262" s="288">
        <v>4640242181219</v>
      </c>
      <c r="E262" s="289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5"/>
      <c r="R262" s="285"/>
      <c r="S262" s="285"/>
      <c r="T262" s="286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0"/>
      <c r="B263" s="291"/>
      <c r="C263" s="291"/>
      <c r="D263" s="291"/>
      <c r="E263" s="291"/>
      <c r="F263" s="291"/>
      <c r="G263" s="291"/>
      <c r="H263" s="291"/>
      <c r="I263" s="291"/>
      <c r="J263" s="291"/>
      <c r="K263" s="291"/>
      <c r="L263" s="291"/>
      <c r="M263" s="291"/>
      <c r="N263" s="291"/>
      <c r="O263" s="292"/>
      <c r="P263" s="293" t="s">
        <v>73</v>
      </c>
      <c r="Q263" s="294"/>
      <c r="R263" s="294"/>
      <c r="S263" s="294"/>
      <c r="T263" s="294"/>
      <c r="U263" s="294"/>
      <c r="V263" s="295"/>
      <c r="W263" s="37" t="s">
        <v>70</v>
      </c>
      <c r="X263" s="282">
        <f>IFERROR(SUM(X261:X262),"0")</f>
        <v>120</v>
      </c>
      <c r="Y263" s="282">
        <f>IFERROR(SUM(Y261:Y262),"0")</f>
        <v>120</v>
      </c>
      <c r="Z263" s="282">
        <f>IFERROR(IF(Z261="",0,Z261),"0")+IFERROR(IF(Z262="",0,Z262),"0")</f>
        <v>1.8599999999999999</v>
      </c>
      <c r="AA263" s="283"/>
      <c r="AB263" s="283"/>
      <c r="AC263" s="283"/>
    </row>
    <row r="264" spans="1:68" x14ac:dyDescent="0.2">
      <c r="A264" s="291"/>
      <c r="B264" s="291"/>
      <c r="C264" s="291"/>
      <c r="D264" s="291"/>
      <c r="E264" s="291"/>
      <c r="F264" s="291"/>
      <c r="G264" s="291"/>
      <c r="H264" s="291"/>
      <c r="I264" s="291"/>
      <c r="J264" s="291"/>
      <c r="K264" s="291"/>
      <c r="L264" s="291"/>
      <c r="M264" s="291"/>
      <c r="N264" s="291"/>
      <c r="O264" s="292"/>
      <c r="P264" s="293" t="s">
        <v>73</v>
      </c>
      <c r="Q264" s="294"/>
      <c r="R264" s="294"/>
      <c r="S264" s="294"/>
      <c r="T264" s="294"/>
      <c r="U264" s="294"/>
      <c r="V264" s="295"/>
      <c r="W264" s="37" t="s">
        <v>74</v>
      </c>
      <c r="X264" s="282">
        <f>IFERROR(SUMPRODUCT(X261:X262*H261:H262),"0")</f>
        <v>720</v>
      </c>
      <c r="Y264" s="282">
        <f>IFERROR(SUMPRODUCT(Y261:Y262*H261:H262),"0")</f>
        <v>720</v>
      </c>
      <c r="Z264" s="37"/>
      <c r="AA264" s="283"/>
      <c r="AB264" s="283"/>
      <c r="AC264" s="283"/>
    </row>
    <row r="265" spans="1:68" ht="14.25" customHeight="1" x14ac:dyDescent="0.25">
      <c r="A265" s="296" t="s">
        <v>121</v>
      </c>
      <c r="B265" s="291"/>
      <c r="C265" s="291"/>
      <c r="D265" s="291"/>
      <c r="E265" s="291"/>
      <c r="F265" s="291"/>
      <c r="G265" s="291"/>
      <c r="H265" s="291"/>
      <c r="I265" s="291"/>
      <c r="J265" s="291"/>
      <c r="K265" s="291"/>
      <c r="L265" s="291"/>
      <c r="M265" s="291"/>
      <c r="N265" s="291"/>
      <c r="O265" s="291"/>
      <c r="P265" s="291"/>
      <c r="Q265" s="291"/>
      <c r="R265" s="291"/>
      <c r="S265" s="291"/>
      <c r="T265" s="291"/>
      <c r="U265" s="291"/>
      <c r="V265" s="291"/>
      <c r="W265" s="291"/>
      <c r="X265" s="291"/>
      <c r="Y265" s="291"/>
      <c r="Z265" s="291"/>
      <c r="AA265" s="274"/>
      <c r="AB265" s="274"/>
      <c r="AC265" s="274"/>
    </row>
    <row r="266" spans="1:68" ht="27" customHeight="1" x14ac:dyDescent="0.25">
      <c r="A266" s="54" t="s">
        <v>353</v>
      </c>
      <c r="B266" s="54" t="s">
        <v>354</v>
      </c>
      <c r="C266" s="31">
        <v>4301136051</v>
      </c>
      <c r="D266" s="288">
        <v>4640242180304</v>
      </c>
      <c r="E266" s="289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5"/>
      <c r="R266" s="285"/>
      <c r="S266" s="285"/>
      <c r="T266" s="286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288">
        <v>4640242180236</v>
      </c>
      <c r="E267" s="289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5"/>
      <c r="R267" s="285"/>
      <c r="S267" s="285"/>
      <c r="T267" s="286"/>
      <c r="U267" s="34"/>
      <c r="V267" s="34"/>
      <c r="W267" s="35" t="s">
        <v>70</v>
      </c>
      <c r="X267" s="280">
        <v>96</v>
      </c>
      <c r="Y267" s="281">
        <f>IFERROR(IF(X267="","",X267),"")</f>
        <v>96</v>
      </c>
      <c r="Z267" s="36">
        <f>IFERROR(IF(X267="","",X267*0.0155),"")</f>
        <v>1.488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502.56000000000006</v>
      </c>
      <c r="BN267" s="67">
        <f>IFERROR(Y267*I267,"0")</f>
        <v>502.56000000000006</v>
      </c>
      <c r="BO267" s="67">
        <f>IFERROR(X267/J267,"0")</f>
        <v>1.1428571428571428</v>
      </c>
      <c r="BP267" s="67">
        <f>IFERROR(Y267/J267,"0")</f>
        <v>1.1428571428571428</v>
      </c>
    </row>
    <row r="268" spans="1:68" ht="27" customHeight="1" x14ac:dyDescent="0.25">
      <c r="A268" s="54" t="s">
        <v>358</v>
      </c>
      <c r="B268" s="54" t="s">
        <v>359</v>
      </c>
      <c r="C268" s="31">
        <v>4301136052</v>
      </c>
      <c r="D268" s="288">
        <v>4640242180410</v>
      </c>
      <c r="E268" s="289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5"/>
      <c r="R268" s="285"/>
      <c r="S268" s="285"/>
      <c r="T268" s="286"/>
      <c r="U268" s="34"/>
      <c r="V268" s="34"/>
      <c r="W268" s="35" t="s">
        <v>70</v>
      </c>
      <c r="X268" s="280">
        <v>28</v>
      </c>
      <c r="Y268" s="281">
        <f>IFERROR(IF(X268="","",X268),"")</f>
        <v>28</v>
      </c>
      <c r="Z268" s="36">
        <f>IFERROR(IF(X268="","",X268*0.00936),"")</f>
        <v>0.26207999999999998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68.096000000000004</v>
      </c>
      <c r="BN268" s="67">
        <f>IFERROR(Y268*I268,"0")</f>
        <v>68.096000000000004</v>
      </c>
      <c r="BO268" s="67">
        <f>IFERROR(X268/J268,"0")</f>
        <v>0.22222222222222221</v>
      </c>
      <c r="BP268" s="67">
        <f>IFERROR(Y268/J268,"0")</f>
        <v>0.22222222222222221</v>
      </c>
    </row>
    <row r="269" spans="1:68" x14ac:dyDescent="0.2">
      <c r="A269" s="290"/>
      <c r="B269" s="291"/>
      <c r="C269" s="291"/>
      <c r="D269" s="291"/>
      <c r="E269" s="291"/>
      <c r="F269" s="291"/>
      <c r="G269" s="291"/>
      <c r="H269" s="291"/>
      <c r="I269" s="291"/>
      <c r="J269" s="291"/>
      <c r="K269" s="291"/>
      <c r="L269" s="291"/>
      <c r="M269" s="291"/>
      <c r="N269" s="291"/>
      <c r="O269" s="292"/>
      <c r="P269" s="293" t="s">
        <v>73</v>
      </c>
      <c r="Q269" s="294"/>
      <c r="R269" s="294"/>
      <c r="S269" s="294"/>
      <c r="T269" s="294"/>
      <c r="U269" s="294"/>
      <c r="V269" s="295"/>
      <c r="W269" s="37" t="s">
        <v>70</v>
      </c>
      <c r="X269" s="282">
        <f>IFERROR(SUM(X266:X268),"0")</f>
        <v>124</v>
      </c>
      <c r="Y269" s="282">
        <f>IFERROR(SUM(Y266:Y268),"0")</f>
        <v>124</v>
      </c>
      <c r="Z269" s="282">
        <f>IFERROR(IF(Z266="",0,Z266),"0")+IFERROR(IF(Z267="",0,Z267),"0")+IFERROR(IF(Z268="",0,Z268),"0")</f>
        <v>1.7500800000000001</v>
      </c>
      <c r="AA269" s="283"/>
      <c r="AB269" s="283"/>
      <c r="AC269" s="283"/>
    </row>
    <row r="270" spans="1:68" x14ac:dyDescent="0.2">
      <c r="A270" s="291"/>
      <c r="B270" s="291"/>
      <c r="C270" s="291"/>
      <c r="D270" s="291"/>
      <c r="E270" s="291"/>
      <c r="F270" s="291"/>
      <c r="G270" s="291"/>
      <c r="H270" s="291"/>
      <c r="I270" s="291"/>
      <c r="J270" s="291"/>
      <c r="K270" s="291"/>
      <c r="L270" s="291"/>
      <c r="M270" s="291"/>
      <c r="N270" s="291"/>
      <c r="O270" s="292"/>
      <c r="P270" s="293" t="s">
        <v>73</v>
      </c>
      <c r="Q270" s="294"/>
      <c r="R270" s="294"/>
      <c r="S270" s="294"/>
      <c r="T270" s="294"/>
      <c r="U270" s="294"/>
      <c r="V270" s="295"/>
      <c r="W270" s="37" t="s">
        <v>74</v>
      </c>
      <c r="X270" s="282">
        <f>IFERROR(SUMPRODUCT(X266:X268*H266:H268),"0")</f>
        <v>542.72</v>
      </c>
      <c r="Y270" s="282">
        <f>IFERROR(SUMPRODUCT(Y266:Y268*H266:H268),"0")</f>
        <v>542.72</v>
      </c>
      <c r="Z270" s="37"/>
      <c r="AA270" s="283"/>
      <c r="AB270" s="283"/>
      <c r="AC270" s="283"/>
    </row>
    <row r="271" spans="1:68" ht="14.25" customHeight="1" x14ac:dyDescent="0.25">
      <c r="A271" s="296" t="s">
        <v>127</v>
      </c>
      <c r="B271" s="291"/>
      <c r="C271" s="291"/>
      <c r="D271" s="291"/>
      <c r="E271" s="291"/>
      <c r="F271" s="291"/>
      <c r="G271" s="291"/>
      <c r="H271" s="291"/>
      <c r="I271" s="291"/>
      <c r="J271" s="291"/>
      <c r="K271" s="291"/>
      <c r="L271" s="291"/>
      <c r="M271" s="291"/>
      <c r="N271" s="291"/>
      <c r="O271" s="291"/>
      <c r="P271" s="291"/>
      <c r="Q271" s="291"/>
      <c r="R271" s="291"/>
      <c r="S271" s="291"/>
      <c r="T271" s="291"/>
      <c r="U271" s="291"/>
      <c r="V271" s="291"/>
      <c r="W271" s="291"/>
      <c r="X271" s="291"/>
      <c r="Y271" s="291"/>
      <c r="Z271" s="291"/>
      <c r="AA271" s="274"/>
      <c r="AB271" s="274"/>
      <c r="AC271" s="274"/>
    </row>
    <row r="272" spans="1:68" ht="37.5" customHeight="1" x14ac:dyDescent="0.25">
      <c r="A272" s="54" t="s">
        <v>360</v>
      </c>
      <c r="B272" s="54" t="s">
        <v>361</v>
      </c>
      <c r="C272" s="31">
        <v>4301135504</v>
      </c>
      <c r="D272" s="288">
        <v>4640242181554</v>
      </c>
      <c r="E272" s="289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5"/>
      <c r="R272" s="285"/>
      <c r="S272" s="285"/>
      <c r="T272" s="286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288">
        <v>4640242181561</v>
      </c>
      <c r="E273" s="289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3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5"/>
      <c r="R273" s="285"/>
      <c r="S273" s="285"/>
      <c r="T273" s="286"/>
      <c r="U273" s="34"/>
      <c r="V273" s="34"/>
      <c r="W273" s="35" t="s">
        <v>70</v>
      </c>
      <c r="X273" s="280">
        <v>0</v>
      </c>
      <c r="Y273" s="281">
        <f t="shared" si="12"/>
        <v>0</v>
      </c>
      <c r="Z273" s="36">
        <f>IFERROR(IF(X273="","",X273*0.00936),"")</f>
        <v>0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366</v>
      </c>
      <c r="B274" s="54" t="s">
        <v>367</v>
      </c>
      <c r="C274" s="31">
        <v>4301135374</v>
      </c>
      <c r="D274" s="288">
        <v>4640242181424</v>
      </c>
      <c r="E274" s="289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5"/>
      <c r="R274" s="285"/>
      <c r="S274" s="285"/>
      <c r="T274" s="286"/>
      <c r="U274" s="34"/>
      <c r="V274" s="34"/>
      <c r="W274" s="35" t="s">
        <v>70</v>
      </c>
      <c r="X274" s="280">
        <v>12</v>
      </c>
      <c r="Y274" s="281">
        <f t="shared" si="12"/>
        <v>12</v>
      </c>
      <c r="Z274" s="36">
        <f>IFERROR(IF(X274="","",X274*0.0155),"")</f>
        <v>0.186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68.820000000000007</v>
      </c>
      <c r="BN274" s="67">
        <f t="shared" si="14"/>
        <v>68.820000000000007</v>
      </c>
      <c r="BO274" s="67">
        <f t="shared" si="15"/>
        <v>0.14285714285714285</v>
      </c>
      <c r="BP274" s="67">
        <f t="shared" si="16"/>
        <v>0.14285714285714285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288">
        <v>4640242181523</v>
      </c>
      <c r="E275" s="289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85"/>
      <c r="R275" s="285"/>
      <c r="S275" s="285"/>
      <c r="T275" s="286"/>
      <c r="U275" s="34"/>
      <c r="V275" s="34"/>
      <c r="W275" s="35" t="s">
        <v>70</v>
      </c>
      <c r="X275" s="280">
        <v>28</v>
      </c>
      <c r="Y275" s="281">
        <f t="shared" si="12"/>
        <v>28</v>
      </c>
      <c r="Z275" s="36">
        <f t="shared" ref="Z275:Z280" si="17">IFERROR(IF(X275="","",X275*0.00936),"")</f>
        <v>0.26207999999999998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89.376000000000005</v>
      </c>
      <c r="BN275" s="67">
        <f t="shared" si="14"/>
        <v>89.376000000000005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288">
        <v>4640242181486</v>
      </c>
      <c r="E276" s="289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85"/>
      <c r="R276" s="285"/>
      <c r="S276" s="285"/>
      <c r="T276" s="286"/>
      <c r="U276" s="34"/>
      <c r="V276" s="34"/>
      <c r="W276" s="35" t="s">
        <v>70</v>
      </c>
      <c r="X276" s="280">
        <v>14</v>
      </c>
      <c r="Y276" s="281">
        <f t="shared" si="12"/>
        <v>14</v>
      </c>
      <c r="Z276" s="36">
        <f t="shared" si="17"/>
        <v>0.13103999999999999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54.488</v>
      </c>
      <c r="BN276" s="67">
        <f t="shared" si="14"/>
        <v>54.488</v>
      </c>
      <c r="BO276" s="67">
        <f t="shared" si="15"/>
        <v>0.1111111111111111</v>
      </c>
      <c r="BP276" s="67">
        <f t="shared" si="16"/>
        <v>0.1111111111111111</v>
      </c>
    </row>
    <row r="277" spans="1:68" ht="37.5" customHeight="1" x14ac:dyDescent="0.25">
      <c r="A277" s="54" t="s">
        <v>372</v>
      </c>
      <c r="B277" s="54" t="s">
        <v>373</v>
      </c>
      <c r="C277" s="31">
        <v>4301135402</v>
      </c>
      <c r="D277" s="288">
        <v>4640242181493</v>
      </c>
      <c r="E277" s="289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85"/>
      <c r="R277" s="285"/>
      <c r="S277" s="285"/>
      <c r="T277" s="286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customHeight="1" x14ac:dyDescent="0.25">
      <c r="A278" s="54" t="s">
        <v>374</v>
      </c>
      <c r="B278" s="54" t="s">
        <v>375</v>
      </c>
      <c r="C278" s="31">
        <v>4301135403</v>
      </c>
      <c r="D278" s="288">
        <v>4640242181509</v>
      </c>
      <c r="E278" s="289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85"/>
      <c r="R278" s="285"/>
      <c r="S278" s="285"/>
      <c r="T278" s="286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4301135304</v>
      </c>
      <c r="D279" s="288">
        <v>4640242181240</v>
      </c>
      <c r="E279" s="289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85"/>
      <c r="R279" s="285"/>
      <c r="S279" s="285"/>
      <c r="T279" s="286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4301135610</v>
      </c>
      <c r="D280" s="288">
        <v>4640242181318</v>
      </c>
      <c r="E280" s="289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85"/>
      <c r="R280" s="285"/>
      <c r="S280" s="285"/>
      <c r="T280" s="286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4301135306</v>
      </c>
      <c r="D281" s="288">
        <v>4640242181387</v>
      </c>
      <c r="E281" s="289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85"/>
      <c r="R281" s="285"/>
      <c r="S281" s="285"/>
      <c r="T281" s="286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4301135309</v>
      </c>
      <c r="D282" s="288">
        <v>4640242181332</v>
      </c>
      <c r="E282" s="289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85"/>
      <c r="R282" s="285"/>
      <c r="S282" s="285"/>
      <c r="T282" s="286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4301135308</v>
      </c>
      <c r="D283" s="288">
        <v>4640242181349</v>
      </c>
      <c r="E283" s="289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85"/>
      <c r="R283" s="285"/>
      <c r="S283" s="285"/>
      <c r="T283" s="286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386</v>
      </c>
      <c r="B284" s="54" t="s">
        <v>387</v>
      </c>
      <c r="C284" s="31">
        <v>4301135307</v>
      </c>
      <c r="D284" s="288">
        <v>4640242181370</v>
      </c>
      <c r="E284" s="289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85"/>
      <c r="R284" s="285"/>
      <c r="S284" s="285"/>
      <c r="T284" s="286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0"/>
      <c r="B285" s="291"/>
      <c r="C285" s="291"/>
      <c r="D285" s="291"/>
      <c r="E285" s="291"/>
      <c r="F285" s="291"/>
      <c r="G285" s="291"/>
      <c r="H285" s="291"/>
      <c r="I285" s="291"/>
      <c r="J285" s="291"/>
      <c r="K285" s="291"/>
      <c r="L285" s="291"/>
      <c r="M285" s="291"/>
      <c r="N285" s="291"/>
      <c r="O285" s="292"/>
      <c r="P285" s="293" t="s">
        <v>73</v>
      </c>
      <c r="Q285" s="294"/>
      <c r="R285" s="294"/>
      <c r="S285" s="294"/>
      <c r="T285" s="294"/>
      <c r="U285" s="294"/>
      <c r="V285" s="295"/>
      <c r="W285" s="37" t="s">
        <v>70</v>
      </c>
      <c r="X285" s="282">
        <f>IFERROR(SUM(X272:X284),"0")</f>
        <v>54</v>
      </c>
      <c r="Y285" s="282">
        <f>IFERROR(SUM(Y272:Y284),"0")</f>
        <v>54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0.57911999999999997</v>
      </c>
      <c r="AA285" s="283"/>
      <c r="AB285" s="283"/>
      <c r="AC285" s="283"/>
    </row>
    <row r="286" spans="1:68" x14ac:dyDescent="0.2">
      <c r="A286" s="291"/>
      <c r="B286" s="291"/>
      <c r="C286" s="291"/>
      <c r="D286" s="291"/>
      <c r="E286" s="291"/>
      <c r="F286" s="291"/>
      <c r="G286" s="291"/>
      <c r="H286" s="291"/>
      <c r="I286" s="291"/>
      <c r="J286" s="291"/>
      <c r="K286" s="291"/>
      <c r="L286" s="291"/>
      <c r="M286" s="291"/>
      <c r="N286" s="291"/>
      <c r="O286" s="292"/>
      <c r="P286" s="293" t="s">
        <v>73</v>
      </c>
      <c r="Q286" s="294"/>
      <c r="R286" s="294"/>
      <c r="S286" s="294"/>
      <c r="T286" s="294"/>
      <c r="U286" s="294"/>
      <c r="V286" s="295"/>
      <c r="W286" s="37" t="s">
        <v>74</v>
      </c>
      <c r="X286" s="282">
        <f>IFERROR(SUMPRODUCT(X272:X284*H272:H284),"0")</f>
        <v>201.8</v>
      </c>
      <c r="Y286" s="282">
        <f>IFERROR(SUMPRODUCT(Y272:Y284*H272:H284),"0")</f>
        <v>201.8</v>
      </c>
      <c r="Z286" s="37"/>
      <c r="AA286" s="283"/>
      <c r="AB286" s="283"/>
      <c r="AC286" s="283"/>
    </row>
    <row r="287" spans="1:68" ht="15" customHeight="1" x14ac:dyDescent="0.2">
      <c r="A287" s="404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91"/>
      <c r="O287" s="391"/>
      <c r="P287" s="385" t="s">
        <v>389</v>
      </c>
      <c r="Q287" s="359"/>
      <c r="R287" s="359"/>
      <c r="S287" s="359"/>
      <c r="T287" s="359"/>
      <c r="U287" s="359"/>
      <c r="V287" s="360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10441.119999999999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10441.119999999999</v>
      </c>
      <c r="Z287" s="37"/>
      <c r="AA287" s="283"/>
      <c r="AB287" s="283"/>
      <c r="AC287" s="283"/>
    </row>
    <row r="288" spans="1:68" x14ac:dyDescent="0.2">
      <c r="A288" s="291"/>
      <c r="B288" s="291"/>
      <c r="C288" s="291"/>
      <c r="D288" s="291"/>
      <c r="E288" s="291"/>
      <c r="F288" s="291"/>
      <c r="G288" s="291"/>
      <c r="H288" s="291"/>
      <c r="I288" s="291"/>
      <c r="J288" s="291"/>
      <c r="K288" s="291"/>
      <c r="L288" s="291"/>
      <c r="M288" s="291"/>
      <c r="N288" s="291"/>
      <c r="O288" s="391"/>
      <c r="P288" s="385" t="s">
        <v>390</v>
      </c>
      <c r="Q288" s="359"/>
      <c r="R288" s="359"/>
      <c r="S288" s="359"/>
      <c r="T288" s="359"/>
      <c r="U288" s="359"/>
      <c r="V288" s="360"/>
      <c r="W288" s="37" t="s">
        <v>74</v>
      </c>
      <c r="X288" s="282">
        <f>IFERROR(SUM(BM22:BM284),"0")</f>
        <v>11391.832399999996</v>
      </c>
      <c r="Y288" s="282">
        <f>IFERROR(SUM(BN22:BN284),"0")</f>
        <v>11391.832399999996</v>
      </c>
      <c r="Z288" s="37"/>
      <c r="AA288" s="283"/>
      <c r="AB288" s="283"/>
      <c r="AC288" s="283"/>
    </row>
    <row r="289" spans="1:32" x14ac:dyDescent="0.2">
      <c r="A289" s="291"/>
      <c r="B289" s="291"/>
      <c r="C289" s="291"/>
      <c r="D289" s="291"/>
      <c r="E289" s="291"/>
      <c r="F289" s="291"/>
      <c r="G289" s="291"/>
      <c r="H289" s="291"/>
      <c r="I289" s="291"/>
      <c r="J289" s="291"/>
      <c r="K289" s="291"/>
      <c r="L289" s="291"/>
      <c r="M289" s="291"/>
      <c r="N289" s="291"/>
      <c r="O289" s="391"/>
      <c r="P289" s="385" t="s">
        <v>391</v>
      </c>
      <c r="Q289" s="359"/>
      <c r="R289" s="359"/>
      <c r="S289" s="359"/>
      <c r="T289" s="359"/>
      <c r="U289" s="359"/>
      <c r="V289" s="360"/>
      <c r="W289" s="37" t="s">
        <v>392</v>
      </c>
      <c r="X289" s="38">
        <f>ROUNDUP(SUM(BO22:BO284),0)</f>
        <v>28</v>
      </c>
      <c r="Y289" s="38">
        <f>ROUNDUP(SUM(BP22:BP284),0)</f>
        <v>28</v>
      </c>
      <c r="Z289" s="37"/>
      <c r="AA289" s="283"/>
      <c r="AB289" s="283"/>
      <c r="AC289" s="283"/>
    </row>
    <row r="290" spans="1:32" x14ac:dyDescent="0.2">
      <c r="A290" s="291"/>
      <c r="B290" s="291"/>
      <c r="C290" s="291"/>
      <c r="D290" s="291"/>
      <c r="E290" s="291"/>
      <c r="F290" s="291"/>
      <c r="G290" s="291"/>
      <c r="H290" s="291"/>
      <c r="I290" s="291"/>
      <c r="J290" s="291"/>
      <c r="K290" s="291"/>
      <c r="L290" s="291"/>
      <c r="M290" s="291"/>
      <c r="N290" s="291"/>
      <c r="O290" s="391"/>
      <c r="P290" s="385" t="s">
        <v>393</v>
      </c>
      <c r="Q290" s="359"/>
      <c r="R290" s="359"/>
      <c r="S290" s="359"/>
      <c r="T290" s="359"/>
      <c r="U290" s="359"/>
      <c r="V290" s="360"/>
      <c r="W290" s="37" t="s">
        <v>74</v>
      </c>
      <c r="X290" s="282">
        <f>GrossWeightTotal+PalletQtyTotal*25</f>
        <v>12091.832399999996</v>
      </c>
      <c r="Y290" s="282">
        <f>GrossWeightTotalR+PalletQtyTotalR*25</f>
        <v>12091.832399999996</v>
      </c>
      <c r="Z290" s="37"/>
      <c r="AA290" s="283"/>
      <c r="AB290" s="283"/>
      <c r="AC290" s="283"/>
    </row>
    <row r="291" spans="1:32" x14ac:dyDescent="0.2">
      <c r="A291" s="291"/>
      <c r="B291" s="291"/>
      <c r="C291" s="291"/>
      <c r="D291" s="291"/>
      <c r="E291" s="291"/>
      <c r="F291" s="291"/>
      <c r="G291" s="291"/>
      <c r="H291" s="291"/>
      <c r="I291" s="291"/>
      <c r="J291" s="291"/>
      <c r="K291" s="291"/>
      <c r="L291" s="291"/>
      <c r="M291" s="291"/>
      <c r="N291" s="291"/>
      <c r="O291" s="391"/>
      <c r="P291" s="385" t="s">
        <v>394</v>
      </c>
      <c r="Q291" s="359"/>
      <c r="R291" s="359"/>
      <c r="S291" s="359"/>
      <c r="T291" s="359"/>
      <c r="U291" s="359"/>
      <c r="V291" s="360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2386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2386</v>
      </c>
      <c r="Z291" s="37"/>
      <c r="AA291" s="283"/>
      <c r="AB291" s="283"/>
      <c r="AC291" s="283"/>
    </row>
    <row r="292" spans="1:32" ht="14.25" customHeight="1" x14ac:dyDescent="0.2">
      <c r="A292" s="291"/>
      <c r="B292" s="291"/>
      <c r="C292" s="291"/>
      <c r="D292" s="291"/>
      <c r="E292" s="291"/>
      <c r="F292" s="291"/>
      <c r="G292" s="291"/>
      <c r="H292" s="291"/>
      <c r="I292" s="291"/>
      <c r="J292" s="291"/>
      <c r="K292" s="291"/>
      <c r="L292" s="291"/>
      <c r="M292" s="291"/>
      <c r="N292" s="291"/>
      <c r="O292" s="391"/>
      <c r="P292" s="385" t="s">
        <v>395</v>
      </c>
      <c r="Q292" s="359"/>
      <c r="R292" s="359"/>
      <c r="S292" s="359"/>
      <c r="T292" s="359"/>
      <c r="U292" s="359"/>
      <c r="V292" s="360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35.558619999999998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00" t="s">
        <v>75</v>
      </c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7"/>
      <c r="U294" s="272" t="s">
        <v>233</v>
      </c>
      <c r="V294" s="272" t="s">
        <v>242</v>
      </c>
      <c r="W294" s="300" t="s">
        <v>261</v>
      </c>
      <c r="X294" s="376"/>
      <c r="Y294" s="376"/>
      <c r="Z294" s="376"/>
      <c r="AA294" s="376"/>
      <c r="AB294" s="377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398" t="s">
        <v>398</v>
      </c>
      <c r="B295" s="300" t="s">
        <v>63</v>
      </c>
      <c r="C295" s="300" t="s">
        <v>76</v>
      </c>
      <c r="D295" s="300" t="s">
        <v>85</v>
      </c>
      <c r="E295" s="300" t="s">
        <v>95</v>
      </c>
      <c r="F295" s="300" t="s">
        <v>110</v>
      </c>
      <c r="G295" s="300" t="s">
        <v>135</v>
      </c>
      <c r="H295" s="300" t="s">
        <v>142</v>
      </c>
      <c r="I295" s="300" t="s">
        <v>146</v>
      </c>
      <c r="J295" s="300" t="s">
        <v>154</v>
      </c>
      <c r="K295" s="300" t="s">
        <v>169</v>
      </c>
      <c r="L295" s="300" t="s">
        <v>175</v>
      </c>
      <c r="M295" s="300" t="s">
        <v>199</v>
      </c>
      <c r="N295" s="273"/>
      <c r="O295" s="300" t="s">
        <v>205</v>
      </c>
      <c r="P295" s="300" t="s">
        <v>212</v>
      </c>
      <c r="Q295" s="300" t="s">
        <v>217</v>
      </c>
      <c r="R295" s="300" t="s">
        <v>221</v>
      </c>
      <c r="S295" s="300" t="s">
        <v>224</v>
      </c>
      <c r="T295" s="300" t="s">
        <v>229</v>
      </c>
      <c r="U295" s="300" t="s">
        <v>234</v>
      </c>
      <c r="V295" s="300" t="s">
        <v>243</v>
      </c>
      <c r="W295" s="300" t="s">
        <v>262</v>
      </c>
      <c r="X295" s="300" t="s">
        <v>278</v>
      </c>
      <c r="Y295" s="300" t="s">
        <v>289</v>
      </c>
      <c r="Z295" s="300" t="s">
        <v>300</v>
      </c>
      <c r="AA295" s="300" t="s">
        <v>305</v>
      </c>
      <c r="AB295" s="300" t="s">
        <v>316</v>
      </c>
      <c r="AC295" s="300" t="s">
        <v>323</v>
      </c>
      <c r="AD295" s="300" t="s">
        <v>328</v>
      </c>
      <c r="AE295" s="300" t="s">
        <v>332</v>
      </c>
      <c r="AF295" s="300" t="s">
        <v>339</v>
      </c>
    </row>
    <row r="296" spans="1:32" ht="13.5" customHeight="1" thickBot="1" x14ac:dyDescent="0.25">
      <c r="A296" s="39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273"/>
      <c r="O296" s="301"/>
      <c r="P296" s="301"/>
      <c r="Q296" s="301"/>
      <c r="R296" s="301"/>
      <c r="S296" s="301"/>
      <c r="T296" s="301"/>
      <c r="U296" s="301"/>
      <c r="V296" s="301"/>
      <c r="W296" s="301"/>
      <c r="X296" s="301"/>
      <c r="Y296" s="301"/>
      <c r="Z296" s="301"/>
      <c r="AA296" s="301"/>
      <c r="AB296" s="301"/>
      <c r="AC296" s="301"/>
      <c r="AD296" s="301"/>
      <c r="AE296" s="301"/>
      <c r="AF296" s="301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189</v>
      </c>
      <c r="D297" s="46">
        <f>IFERROR(X34*H34,"0")+IFERROR(X35*H35,"0")+IFERROR(X36*H36,"0")</f>
        <v>0</v>
      </c>
      <c r="E297" s="46">
        <f>IFERROR(X41*H41,"0")+IFERROR(X42*H42,"0")+IFERROR(X43*H43,"0")+IFERROR(X44*H44,"0")</f>
        <v>672</v>
      </c>
      <c r="F297" s="46">
        <f>IFERROR(X49*H49,"0")+IFERROR(X53*H53,"0")+IFERROR(X57*H57,"0")+IFERROR(X61*H61,"0")+IFERROR(X62*H62,"0")+IFERROR(X66*H66,"0")+IFERROR(X67*H67,"0")+IFERROR(X68*H68,"0")</f>
        <v>67.2</v>
      </c>
      <c r="G297" s="46">
        <f>IFERROR(X73*H73,"0")+IFERROR(X74*H74,"0")</f>
        <v>1380</v>
      </c>
      <c r="H297" s="46">
        <f>IFERROR(X79*H79,"0")</f>
        <v>0</v>
      </c>
      <c r="I297" s="46">
        <f>IFERROR(X84*H84,"0")+IFERROR(X85*H85,"0")</f>
        <v>201.6</v>
      </c>
      <c r="J297" s="46">
        <f>IFERROR(X90*H90,"0")+IFERROR(X91*H91,"0")+IFERROR(X92*H92,"0")+IFERROR(X93*H93,"0")+IFERROR(X94*H94,"0")+IFERROR(X95*H95,"0")</f>
        <v>462.00000000000006</v>
      </c>
      <c r="K297" s="46">
        <f>IFERROR(X100*H100,"0")+IFERROR(X101*H101,"0")</f>
        <v>0</v>
      </c>
      <c r="L297" s="46">
        <f>IFERROR(X106*H106,"0")+IFERROR(X107*H107,"0")+IFERROR(X108*H108,"0")+IFERROR(X109*H109,"0")+IFERROR(X110*H110,"0")+IFERROR(X111*H111,"0")+IFERROR(X115*H115,"0")+IFERROR(X119*H119,"0")</f>
        <v>2842.5600000000004</v>
      </c>
      <c r="M297" s="46">
        <f>IFERROR(X124*H124,"0")+IFERROR(X125*H125,"0")</f>
        <v>630</v>
      </c>
      <c r="N297" s="273"/>
      <c r="O297" s="46">
        <f>IFERROR(X130*H130,"0")+IFERROR(X131*H131,"0")</f>
        <v>252</v>
      </c>
      <c r="P297" s="46">
        <f>IFERROR(X136*H136,"0")+IFERROR(X137*H137,"0")</f>
        <v>201.6</v>
      </c>
      <c r="Q297" s="46">
        <f>IFERROR(X142*H142,"0")</f>
        <v>84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120</v>
      </c>
      <c r="V297" s="46">
        <f>IFERROR(X170*H170,"0")+IFERROR(X171*H171,"0")+IFERROR(X172*H172,"0")+IFERROR(X176*H176,"0")</f>
        <v>672</v>
      </c>
      <c r="W297" s="46">
        <f>IFERROR(X182*H182,"0")+IFERROR(X186*H186,"0")+IFERROR(X187*H187,"0")+IFERROR(X188*H188,"0")+IFERROR(X189*H189,"0")</f>
        <v>105.84</v>
      </c>
      <c r="X297" s="46">
        <f>IFERROR(X194*H194,"0")+IFERROR(X195*H195,"0")+IFERROR(X196*H196,"0")+IFERROR(X197*H197,"0")</f>
        <v>67.199999999999989</v>
      </c>
      <c r="Y297" s="46">
        <f>IFERROR(X202*H202,"0")+IFERROR(X203*H203,"0")+IFERROR(X204*H204,"0")+IFERROR(X205*H205,"0")</f>
        <v>259.2</v>
      </c>
      <c r="Z297" s="46">
        <f>IFERROR(X210*H210,"0")</f>
        <v>420</v>
      </c>
      <c r="AA297" s="46">
        <f>IFERROR(X215*H215,"0")+IFERROR(X219*H219,"0")+IFERROR(X220*H220,"0")+IFERROR(X221*H221,"0")</f>
        <v>33.6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240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1464.52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6040.8</v>
      </c>
      <c r="B300" s="60">
        <f>SUMPRODUCT(--(BB:BB="ПГП"),--(W:W="кор"),H:H,Y:Y)+SUMPRODUCT(--(BB:BB="ПГП"),--(W:W="кг"),Y:Y)</f>
        <v>4400.32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7">
    <mergeCell ref="P216:V216"/>
    <mergeCell ref="D266:E266"/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P202:T202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A20:Z20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D49:E49"/>
    <mergeCell ref="A58:O59"/>
    <mergeCell ref="P290:V290"/>
    <mergeCell ref="D107:E107"/>
    <mergeCell ref="D163:E163"/>
    <mergeCell ref="D278:E27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A248:Z248"/>
    <mergeCell ref="A175:Z175"/>
    <mergeCell ref="A185:Z185"/>
    <mergeCell ref="P196:T196"/>
    <mergeCell ref="P287:V287"/>
    <mergeCell ref="D226:E226"/>
    <mergeCell ref="D164:E164"/>
    <mergeCell ref="P62:T62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P285:V285"/>
    <mergeCell ref="D239:E239"/>
    <mergeCell ref="D95:E95"/>
    <mergeCell ref="Y295:Y296"/>
    <mergeCell ref="P176:T176"/>
    <mergeCell ref="P41:T41"/>
    <mergeCell ref="D84:E84"/>
    <mergeCell ref="D22:E22"/>
    <mergeCell ref="F295:F296"/>
    <mergeCell ref="H295:H296"/>
    <mergeCell ref="P34:T34"/>
    <mergeCell ref="A102:O103"/>
    <mergeCell ref="P276:T276"/>
    <mergeCell ref="D257:E257"/>
    <mergeCell ref="P49:T49"/>
    <mergeCell ref="P36:T3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P79:T79"/>
    <mergeCell ref="P73:T73"/>
    <mergeCell ref="D187:E187"/>
    <mergeCell ref="A190:O191"/>
    <mergeCell ref="A165:O166"/>
    <mergeCell ref="P87:V87"/>
    <mergeCell ref="A83:Z8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P164:T164"/>
    <mergeCell ref="A9:C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2025-09-04T08:32:43Z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