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5,09,25 ПОКОМ КИ Новороссийск\1 машина Новороссийск_Горина\"/>
    </mc:Choice>
  </mc:AlternateContent>
  <xr:revisionPtr revIDLastSave="0" documentId="13_ncr:1_{40059561-DFD5-4A14-89EB-342D62E7FF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N308" i="1"/>
  <c r="BM308" i="1"/>
  <c r="Z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6" i="1" s="1"/>
  <c r="BO22" i="1"/>
  <c r="BM22" i="1"/>
  <c r="X503" i="1" s="1"/>
  <c r="Y22" i="1"/>
  <c r="P22" i="1"/>
  <c r="H10" i="1"/>
  <c r="A9" i="1"/>
  <c r="F10" i="1" s="1"/>
  <c r="D7" i="1"/>
  <c r="Q6" i="1"/>
  <c r="P2" i="1"/>
  <c r="BP31" i="1" l="1"/>
  <c r="BN31" i="1"/>
  <c r="BP54" i="1"/>
  <c r="BN54" i="1"/>
  <c r="Z54" i="1"/>
  <c r="BP104" i="1"/>
  <c r="BN104" i="1"/>
  <c r="Z104" i="1"/>
  <c r="BP148" i="1"/>
  <c r="BN148" i="1"/>
  <c r="Z148" i="1"/>
  <c r="BP193" i="1"/>
  <c r="BN193" i="1"/>
  <c r="Z193" i="1"/>
  <c r="BP211" i="1"/>
  <c r="BN211" i="1"/>
  <c r="Z211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Z31" i="1"/>
  <c r="BP74" i="1"/>
  <c r="BN74" i="1"/>
  <c r="Z74" i="1"/>
  <c r="BP116" i="1"/>
  <c r="BN116" i="1"/>
  <c r="Z116" i="1"/>
  <c r="BP166" i="1"/>
  <c r="BN166" i="1"/>
  <c r="Z166" i="1"/>
  <c r="BP203" i="1"/>
  <c r="BN203" i="1"/>
  <c r="Z203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7" i="1"/>
  <c r="Y270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Z450" i="1" s="1"/>
  <c r="BP457" i="1"/>
  <c r="BN457" i="1"/>
  <c r="Z457" i="1"/>
  <c r="BP477" i="1"/>
  <c r="BN477" i="1"/>
  <c r="Z477" i="1"/>
  <c r="Y490" i="1"/>
  <c r="BP488" i="1"/>
  <c r="BN488" i="1"/>
  <c r="Z488" i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60" i="1"/>
  <c r="BN160" i="1"/>
  <c r="Z164" i="1"/>
  <c r="BN164" i="1"/>
  <c r="Z172" i="1"/>
  <c r="BN172" i="1"/>
  <c r="Z187" i="1"/>
  <c r="BN187" i="1"/>
  <c r="BP187" i="1"/>
  <c r="Z195" i="1"/>
  <c r="BN195" i="1"/>
  <c r="Z199" i="1"/>
  <c r="BN199" i="1"/>
  <c r="Z205" i="1"/>
  <c r="BN205" i="1"/>
  <c r="Z209" i="1"/>
  <c r="BN209" i="1"/>
  <c r="Z215" i="1"/>
  <c r="BN215" i="1"/>
  <c r="Z227" i="1"/>
  <c r="BN227" i="1"/>
  <c r="Z228" i="1"/>
  <c r="BN228" i="1"/>
  <c r="Z237" i="1"/>
  <c r="Z238" i="1" s="1"/>
  <c r="BN237" i="1"/>
  <c r="BP237" i="1"/>
  <c r="Y238" i="1"/>
  <c r="Z241" i="1"/>
  <c r="BN241" i="1"/>
  <c r="Z242" i="1"/>
  <c r="BN242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Z331" i="1" s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H9" i="1"/>
  <c r="A10" i="1"/>
  <c r="Y24" i="1"/>
  <c r="Y32" i="1"/>
  <c r="Y44" i="1"/>
  <c r="Y59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BP359" i="1"/>
  <c r="BN359" i="1"/>
  <c r="Z359" i="1"/>
  <c r="Z360" i="1" s="1"/>
  <c r="Y361" i="1"/>
  <c r="BP369" i="1"/>
  <c r="BN369" i="1"/>
  <c r="Z369" i="1"/>
  <c r="Y371" i="1"/>
  <c r="F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Z129" i="1" s="1"/>
  <c r="Y130" i="1"/>
  <c r="Y135" i="1"/>
  <c r="BP132" i="1"/>
  <c r="BN132" i="1"/>
  <c r="Z132" i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Y247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65" i="1" l="1"/>
  <c r="Z459" i="1"/>
  <c r="Z480" i="1"/>
  <c r="Z318" i="1"/>
  <c r="Z312" i="1"/>
  <c r="Z263" i="1"/>
  <c r="Z212" i="1"/>
  <c r="Z189" i="1"/>
  <c r="Z174" i="1"/>
  <c r="Z134" i="1"/>
  <c r="Z78" i="1"/>
  <c r="Z64" i="1"/>
  <c r="Z355" i="1"/>
  <c r="Z325" i="1"/>
  <c r="Z139" i="1"/>
  <c r="Z444" i="1"/>
  <c r="Z246" i="1"/>
  <c r="Z294" i="1"/>
  <c r="Z380" i="1"/>
  <c r="Z350" i="1"/>
  <c r="Z217" i="1"/>
  <c r="Z118" i="1"/>
  <c r="Z58" i="1"/>
  <c r="Z371" i="1"/>
  <c r="Z474" i="1"/>
  <c r="Z399" i="1"/>
  <c r="Z230" i="1"/>
  <c r="Y504" i="1"/>
  <c r="Z304" i="1"/>
  <c r="Z105" i="1"/>
  <c r="Z90" i="1"/>
  <c r="Z416" i="1"/>
  <c r="Z255" i="1"/>
  <c r="Z200" i="1"/>
  <c r="Z168" i="1"/>
  <c r="Z70" i="1"/>
  <c r="Z32" i="1"/>
  <c r="Y506" i="1"/>
  <c r="Y503" i="1"/>
  <c r="Z150" i="1"/>
  <c r="Y502" i="1"/>
  <c r="Y505" i="1" l="1"/>
  <c r="Z507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<sst xmlns="http://schemas.openxmlformats.org/spreadsheetml/2006/main" count="2217" uniqueCount="793">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</sst>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6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9" t="s">
        <v>0</v>
      </c>
      <c r="E1" s="587"/>
      <c r="F1" s="587"/>
      <c r="G1" s="12" t="s">
        <v>1</v>
      </c>
      <c r="H1" s="639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91" t="s">
        <v>8</v>
      </c>
      <c r="B5" s="582"/>
      <c r="C5" s="583"/>
      <c r="D5" s="648"/>
      <c r="E5" s="649"/>
      <c r="F5" s="835" t="s">
        <v>9</v>
      </c>
      <c r="G5" s="583"/>
      <c r="H5" s="648"/>
      <c r="I5" s="793"/>
      <c r="J5" s="793"/>
      <c r="K5" s="793"/>
      <c r="L5" s="793"/>
      <c r="M5" s="649"/>
      <c r="N5" s="58"/>
      <c r="P5" s="24" t="s">
        <v>10</v>
      </c>
      <c r="Q5" s="854">
        <v>45918</v>
      </c>
      <c r="R5" s="666"/>
      <c r="T5" s="726" t="s">
        <v>11</v>
      </c>
      <c r="U5" s="637"/>
      <c r="V5" s="728" t="s">
        <v>12</v>
      </c>
      <c r="W5" s="666"/>
      <c r="AB5" s="51"/>
      <c r="AC5" s="51"/>
      <c r="AD5" s="51"/>
      <c r="AE5" s="51"/>
    </row>
    <row r="6" spans="1:32" s="548" customFormat="1" ht="24" customHeight="1" x14ac:dyDescent="0.2">
      <c r="A6" s="691" t="s">
        <v>13</v>
      </c>
      <c r="B6" s="582"/>
      <c r="C6" s="583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66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61"/>
      <c r="T6" s="712" t="s">
        <v>16</v>
      </c>
      <c r="U6" s="637"/>
      <c r="V6" s="780" t="s">
        <v>17</v>
      </c>
      <c r="W6" s="7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79"/>
      <c r="N7" s="60"/>
      <c r="P7" s="24"/>
      <c r="Q7" s="42"/>
      <c r="R7" s="42"/>
      <c r="T7" s="556"/>
      <c r="U7" s="637"/>
      <c r="V7" s="781"/>
      <c r="W7" s="782"/>
      <c r="AB7" s="51"/>
      <c r="AC7" s="51"/>
      <c r="AD7" s="51"/>
      <c r="AE7" s="51"/>
    </row>
    <row r="8" spans="1:32" s="548" customFormat="1" ht="25.5" customHeight="1" x14ac:dyDescent="0.2">
      <c r="A8" s="873" t="s">
        <v>18</v>
      </c>
      <c r="B8" s="558"/>
      <c r="C8" s="559"/>
      <c r="D8" s="699" t="s">
        <v>19</v>
      </c>
      <c r="E8" s="700"/>
      <c r="F8" s="700"/>
      <c r="G8" s="700"/>
      <c r="H8" s="700"/>
      <c r="I8" s="700"/>
      <c r="J8" s="700"/>
      <c r="K8" s="700"/>
      <c r="L8" s="700"/>
      <c r="M8" s="701"/>
      <c r="N8" s="61"/>
      <c r="P8" s="24" t="s">
        <v>20</v>
      </c>
      <c r="Q8" s="678">
        <v>0.41666666666666669</v>
      </c>
      <c r="R8" s="679"/>
      <c r="T8" s="556"/>
      <c r="U8" s="637"/>
      <c r="V8" s="781"/>
      <c r="W8" s="782"/>
      <c r="AB8" s="51"/>
      <c r="AC8" s="51"/>
      <c r="AD8" s="51"/>
      <c r="AE8" s="51"/>
    </row>
    <row r="9" spans="1:32" s="548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92"/>
      <c r="E9" s="57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549"/>
      <c r="P9" s="26" t="s">
        <v>21</v>
      </c>
      <c r="Q9" s="662"/>
      <c r="R9" s="663"/>
      <c r="T9" s="556"/>
      <c r="U9" s="637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92"/>
      <c r="E10" s="57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68" t="str">
        <f>IFERROR(VLOOKUP($D$10,Proxy,2,FALSE),"")</f>
        <v/>
      </c>
      <c r="I10" s="556"/>
      <c r="J10" s="556"/>
      <c r="K10" s="556"/>
      <c r="L10" s="556"/>
      <c r="M10" s="556"/>
      <c r="N10" s="547"/>
      <c r="P10" s="26" t="s">
        <v>22</v>
      </c>
      <c r="Q10" s="713"/>
      <c r="R10" s="714"/>
      <c r="U10" s="24" t="s">
        <v>23</v>
      </c>
      <c r="V10" s="70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14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3"/>
      <c r="N12" s="62"/>
      <c r="P12" s="24" t="s">
        <v>30</v>
      </c>
      <c r="Q12" s="678"/>
      <c r="R12" s="679"/>
      <c r="S12" s="23"/>
      <c r="U12" s="24"/>
      <c r="V12" s="587"/>
      <c r="W12" s="556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62"/>
      <c r="O13" s="26"/>
      <c r="P13" s="26" t="s">
        <v>32</v>
      </c>
      <c r="Q13" s="814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3" t="s">
        <v>34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3"/>
      <c r="N15" s="63"/>
      <c r="P15" s="70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683" t="s">
        <v>38</v>
      </c>
      <c r="D17" s="584" t="s">
        <v>39</v>
      </c>
      <c r="E17" s="644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643"/>
      <c r="R17" s="643"/>
      <c r="S17" s="643"/>
      <c r="T17" s="644"/>
      <c r="U17" s="878" t="s">
        <v>51</v>
      </c>
      <c r="V17" s="583"/>
      <c r="W17" s="584" t="s">
        <v>52</v>
      </c>
      <c r="X17" s="584" t="s">
        <v>53</v>
      </c>
      <c r="Y17" s="879" t="s">
        <v>54</v>
      </c>
      <c r="Z17" s="776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85"/>
      <c r="B18" s="585"/>
      <c r="C18" s="585"/>
      <c r="D18" s="645"/>
      <c r="E18" s="647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45"/>
      <c r="Q18" s="646"/>
      <c r="R18" s="646"/>
      <c r="S18" s="646"/>
      <c r="T18" s="647"/>
      <c r="U18" s="67" t="s">
        <v>61</v>
      </c>
      <c r="V18" s="67" t="s">
        <v>62</v>
      </c>
      <c r="W18" s="585"/>
      <c r="X18" s="585"/>
      <c r="Y18" s="880"/>
      <c r="Z18" s="777"/>
      <c r="AA18" s="770"/>
      <c r="AB18" s="770"/>
      <c r="AC18" s="770"/>
      <c r="AD18" s="848"/>
      <c r="AE18" s="849"/>
      <c r="AF18" s="850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04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5"/>
      <c r="AB20" s="545"/>
      <c r="AC20" s="545"/>
    </row>
    <row r="21" spans="1:68" ht="14.25" customHeight="1" x14ac:dyDescent="0.25">
      <c r="A21" s="555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2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3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3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55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9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2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3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3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2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3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3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04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5"/>
      <c r="AB39" s="545"/>
      <c r="AC39" s="545"/>
    </row>
    <row r="40" spans="1:68" ht="14.25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2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3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3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customHeight="1" x14ac:dyDescent="0.25">
      <c r="A46" s="555" t="s">
        <v>73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2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3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3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4" t="s">
        <v>119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5"/>
      <c r="AB50" s="545"/>
      <c r="AC50" s="545"/>
    </row>
    <row r="51" spans="1:68" ht="14.25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4"/>
      <c r="V53" s="34"/>
      <c r="W53" s="35" t="s">
        <v>69</v>
      </c>
      <c r="X53" s="551">
        <v>100</v>
      </c>
      <c r="Y53" s="552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4"/>
      <c r="V57" s="34"/>
      <c r="W57" s="35" t="s">
        <v>69</v>
      </c>
      <c r="X57" s="551">
        <v>13.5</v>
      </c>
      <c r="Y57" s="552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62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3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3">
        <f>IFERROR(X52/H52,"0")+IFERROR(X53/H53,"0")+IFERROR(X54/H54,"0")+IFERROR(X55/H55,"0")+IFERROR(X56/H56,"0")+IFERROR(X57/H57,"0")</f>
        <v>12.25925925925926</v>
      </c>
      <c r="Y58" s="553">
        <f>IFERROR(Y52/H52,"0")+IFERROR(Y53/H53,"0")+IFERROR(Y54/H54,"0")+IFERROR(Y55/H55,"0")+IFERROR(Y56/H56,"0")+IFERROR(Y57/H57,"0")</f>
        <v>13</v>
      </c>
      <c r="Z58" s="553">
        <f>IFERROR(IF(Z52="",0,Z52),"0")+IFERROR(IF(Z53="",0,Z53),"0")+IFERROR(IF(Z54="",0,Z54),"0")+IFERROR(IF(Z55="",0,Z55),"0")+IFERROR(IF(Z56="",0,Z56),"0")+IFERROR(IF(Z57="",0,Z57),"0")</f>
        <v>0.21686</v>
      </c>
      <c r="AA58" s="554"/>
      <c r="AB58" s="554"/>
      <c r="AC58" s="55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3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3">
        <f>IFERROR(SUM(X52:X57),"0")</f>
        <v>113.5</v>
      </c>
      <c r="Y59" s="553">
        <f>IFERROR(SUM(Y52:Y57),"0")</f>
        <v>121.5</v>
      </c>
      <c r="Z59" s="37"/>
      <c r="AA59" s="554"/>
      <c r="AB59" s="554"/>
      <c r="AC59" s="554"/>
    </row>
    <row r="60" spans="1:68" ht="14.25" customHeight="1" x14ac:dyDescent="0.25">
      <c r="A60" s="555" t="s">
        <v>139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60">
        <v>4680115885950</v>
      </c>
      <c r="E62" s="561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0">
        <v>4680115881433</v>
      </c>
      <c r="E63" s="561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5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4"/>
      <c r="V63" s="34"/>
      <c r="W63" s="35" t="s">
        <v>69</v>
      </c>
      <c r="X63" s="551">
        <v>5.4</v>
      </c>
      <c r="Y63" s="552">
        <f>IFERROR(IF(X63="",0,CEILING((X63/$H63),1)*$H63),"")</f>
        <v>5.4</v>
      </c>
      <c r="Z63" s="36">
        <f>IFERROR(IF(Y63=0,"",ROUNDUP(Y63/H63,0)*0.00651),"")</f>
        <v>1.302E-2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5.76</v>
      </c>
      <c r="BN63" s="64">
        <f>IFERROR(Y63*I63/H63,"0")</f>
        <v>5.76</v>
      </c>
      <c r="BO63" s="64">
        <f>IFERROR(1/J63*(X63/H63),"0")</f>
        <v>1.098901098901099E-2</v>
      </c>
      <c r="BP63" s="64">
        <f>IFERROR(1/J63*(Y63/H63),"0")</f>
        <v>1.098901098901099E-2</v>
      </c>
    </row>
    <row r="64" spans="1:68" x14ac:dyDescent="0.2">
      <c r="A64" s="562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3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3">
        <f>IFERROR(X61/H61,"0")+IFERROR(X62/H62,"0")+IFERROR(X63/H63,"0")</f>
        <v>2</v>
      </c>
      <c r="Y64" s="553">
        <f>IFERROR(Y61/H61,"0")+IFERROR(Y62/H62,"0")+IFERROR(Y63/H63,"0")</f>
        <v>2</v>
      </c>
      <c r="Z64" s="553">
        <f>IFERROR(IF(Z61="",0,Z61),"0")+IFERROR(IF(Z62="",0,Z62),"0")+IFERROR(IF(Z63="",0,Z63),"0")</f>
        <v>1.302E-2</v>
      </c>
      <c r="AA64" s="554"/>
      <c r="AB64" s="554"/>
      <c r="AC64" s="55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3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3">
        <f>IFERROR(SUM(X61:X63),"0")</f>
        <v>5.4</v>
      </c>
      <c r="Y65" s="553">
        <f>IFERROR(SUM(Y61:Y63),"0")</f>
        <v>5.4</v>
      </c>
      <c r="Z65" s="37"/>
      <c r="AA65" s="554"/>
      <c r="AB65" s="554"/>
      <c r="AC65" s="554"/>
    </row>
    <row r="66" spans="1:68" ht="14.25" customHeight="1" x14ac:dyDescent="0.25">
      <c r="A66" s="555" t="s">
        <v>64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6"/>
      <c r="AB66" s="546"/>
      <c r="AC66" s="546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60">
        <v>4680115885073</v>
      </c>
      <c r="E67" s="561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60">
        <v>4680115885059</v>
      </c>
      <c r="E68" s="561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60">
        <v>4680115885097</v>
      </c>
      <c r="E69" s="561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2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3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3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55" t="s">
        <v>73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6"/>
      <c r="AB72" s="546"/>
      <c r="AC72" s="546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60">
        <v>4680115881891</v>
      </c>
      <c r="E73" s="561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60">
        <v>4680115885769</v>
      </c>
      <c r="E74" s="561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60">
        <v>4680115884311</v>
      </c>
      <c r="E75" s="561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60">
        <v>4680115885929</v>
      </c>
      <c r="E76" s="561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60">
        <v>4680115884403</v>
      </c>
      <c r="E77" s="561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2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3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3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55" t="s">
        <v>169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6"/>
      <c r="AB80" s="546"/>
      <c r="AC80" s="546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60">
        <v>4680115881532</v>
      </c>
      <c r="E81" s="561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60">
        <v>4680115881464</v>
      </c>
      <c r="E82" s="561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2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3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3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04" t="s">
        <v>176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5"/>
      <c r="AB85" s="545"/>
      <c r="AC85" s="545"/>
    </row>
    <row r="86" spans="1:68" ht="14.25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0">
        <v>4680115881327</v>
      </c>
      <c r="E87" s="561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60">
        <v>4680115881518</v>
      </c>
      <c r="E88" s="561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60">
        <v>4680115881303</v>
      </c>
      <c r="E89" s="561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2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3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3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customHeight="1" x14ac:dyDescent="0.25">
      <c r="A92" s="555" t="s">
        <v>73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0">
        <v>4607091386967</v>
      </c>
      <c r="E93" s="561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2" t="s">
        <v>186</v>
      </c>
      <c r="Q93" s="565"/>
      <c r="R93" s="565"/>
      <c r="S93" s="565"/>
      <c r="T93" s="566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60">
        <v>4680115884953</v>
      </c>
      <c r="E94" s="561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60">
        <v>4607091385731</v>
      </c>
      <c r="E95" s="561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60">
        <v>4680115880894</v>
      </c>
      <c r="E96" s="561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2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3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3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customHeight="1" x14ac:dyDescent="0.25">
      <c r="A99" s="604" t="s">
        <v>196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5"/>
      <c r="AB99" s="545"/>
      <c r="AC99" s="545"/>
    </row>
    <row r="100" spans="1:68" ht="14.25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60">
        <v>4680115882133</v>
      </c>
      <c r="E101" s="561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60">
        <v>4680115880269</v>
      </c>
      <c r="E102" s="561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60">
        <v>4680115880429</v>
      </c>
      <c r="E103" s="561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5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60">
        <v>4680115881457</v>
      </c>
      <c r="E104" s="561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2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3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3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customHeight="1" x14ac:dyDescent="0.25">
      <c r="A107" s="555" t="s">
        <v>139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6"/>
      <c r="AB107" s="546"/>
      <c r="AC107" s="546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60">
        <v>4680115881488</v>
      </c>
      <c r="E108" s="561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60">
        <v>4680115882775</v>
      </c>
      <c r="E109" s="561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60">
        <v>4680115880658</v>
      </c>
      <c r="E110" s="561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2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3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3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55" t="s">
        <v>73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60">
        <v>4607091385168</v>
      </c>
      <c r="E114" s="561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4"/>
      <c r="V114" s="34"/>
      <c r="W114" s="35" t="s">
        <v>69</v>
      </c>
      <c r="X114" s="551">
        <v>0</v>
      </c>
      <c r="Y114" s="55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60">
        <v>4607091383256</v>
      </c>
      <c r="E115" s="561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60">
        <v>4607091385748</v>
      </c>
      <c r="E116" s="561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60">
        <v>4680115884533</v>
      </c>
      <c r="E117" s="561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2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3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3">
        <f>IFERROR(X114/H114,"0")+IFERROR(X115/H115,"0")+IFERROR(X116/H116,"0")+IFERROR(X117/H117,"0")</f>
        <v>0</v>
      </c>
      <c r="Y118" s="553">
        <f>IFERROR(Y114/H114,"0")+IFERROR(Y115/H115,"0")+IFERROR(Y116/H116,"0")+IFERROR(Y117/H117,"0")</f>
        <v>0</v>
      </c>
      <c r="Z118" s="553">
        <f>IFERROR(IF(Z114="",0,Z114),"0")+IFERROR(IF(Z115="",0,Z115),"0")+IFERROR(IF(Z116="",0,Z116),"0")+IFERROR(IF(Z117="",0,Z117),"0")</f>
        <v>0</v>
      </c>
      <c r="AA118" s="554"/>
      <c r="AB118" s="554"/>
      <c r="AC118" s="55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3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3">
        <f>IFERROR(SUM(X114:X117),"0")</f>
        <v>0</v>
      </c>
      <c r="Y119" s="553">
        <f>IFERROR(SUM(Y114:Y117),"0")</f>
        <v>0</v>
      </c>
      <c r="Z119" s="37"/>
      <c r="AA119" s="554"/>
      <c r="AB119" s="554"/>
      <c r="AC119" s="554"/>
    </row>
    <row r="120" spans="1:68" ht="14.25" customHeight="1" x14ac:dyDescent="0.25">
      <c r="A120" s="555" t="s">
        <v>169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6"/>
      <c r="AB120" s="546"/>
      <c r="AC120" s="546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60">
        <v>4680115882652</v>
      </c>
      <c r="E121" s="561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60">
        <v>4680115880238</v>
      </c>
      <c r="E122" s="561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62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3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3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604" t="s">
        <v>229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5"/>
      <c r="AB125" s="545"/>
      <c r="AC125" s="545"/>
    </row>
    <row r="126" spans="1:68" ht="14.25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60">
        <v>4680115882577</v>
      </c>
      <c r="E127" s="561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5"/>
      <c r="R127" s="565"/>
      <c r="S127" s="565"/>
      <c r="T127" s="566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60">
        <v>4680115882577</v>
      </c>
      <c r="E128" s="561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5"/>
      <c r="R128" s="565"/>
      <c r="S128" s="565"/>
      <c r="T128" s="566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2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3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3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55" t="s">
        <v>64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6"/>
      <c r="AB131" s="546"/>
      <c r="AC131" s="546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60">
        <v>4680115883444</v>
      </c>
      <c r="E132" s="561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60">
        <v>4680115883444</v>
      </c>
      <c r="E133" s="561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2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3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3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55" t="s">
        <v>73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6"/>
      <c r="AB136" s="546"/>
      <c r="AC136" s="546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60">
        <v>4680115882584</v>
      </c>
      <c r="E137" s="561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60">
        <v>4680115882584</v>
      </c>
      <c r="E138" s="561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62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3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3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604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5"/>
      <c r="AB141" s="545"/>
      <c r="AC141" s="545"/>
    </row>
    <row r="142" spans="1:68" ht="14.25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60">
        <v>4607091384604</v>
      </c>
      <c r="E143" s="561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2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63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56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3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55" t="s">
        <v>64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5"/>
      <c r="R147" s="565"/>
      <c r="S147" s="565"/>
      <c r="T147" s="566"/>
      <c r="U147" s="34"/>
      <c r="V147" s="34"/>
      <c r="W147" s="35" t="s">
        <v>69</v>
      </c>
      <c r="X147" s="551">
        <v>10</v>
      </c>
      <c r="Y147" s="552">
        <f>IFERROR(IF(X147="",0,CEILING((X147/$H147),1)*$H147),"")</f>
        <v>18</v>
      </c>
      <c r="Z147" s="36">
        <f>IFERROR(IF(Y147=0,"",ROUNDUP(Y147/H147,0)*0.01898),"")</f>
        <v>3.7960000000000001E-2</v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10.65</v>
      </c>
      <c r="BN147" s="64">
        <f>IFERROR(Y147*I147/H147,"0")</f>
        <v>19.170000000000002</v>
      </c>
      <c r="BO147" s="64">
        <f>IFERROR(1/J147*(X147/H147),"0")</f>
        <v>1.7361111111111112E-2</v>
      </c>
      <c r="BP147" s="64">
        <f>IFERROR(1/J147*(Y147/H147),"0")</f>
        <v>3.125E-2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5"/>
      <c r="R148" s="565"/>
      <c r="S148" s="565"/>
      <c r="T148" s="566"/>
      <c r="U148" s="34"/>
      <c r="V148" s="34"/>
      <c r="W148" s="35" t="s">
        <v>69</v>
      </c>
      <c r="X148" s="551">
        <v>10</v>
      </c>
      <c r="Y148" s="552">
        <f>IFERROR(IF(X148="",0,CEILING((X148/$H148),1)*$H148),"")</f>
        <v>12.600000000000001</v>
      </c>
      <c r="Z148" s="36">
        <f>IFERROR(IF(Y148=0,"",ROUNDUP(Y148/H148,0)*0.00651),"")</f>
        <v>1.9529999999999999E-2</v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10.642857142857141</v>
      </c>
      <c r="BN148" s="64">
        <f>IFERROR(Y148*I148/H148,"0")</f>
        <v>13.41</v>
      </c>
      <c r="BO148" s="64">
        <f>IFERROR(1/J148*(X148/H148),"0")</f>
        <v>1.3082155939298797E-2</v>
      </c>
      <c r="BP148" s="64">
        <f>IFERROR(1/J148*(Y148/H148),"0")</f>
        <v>1.6483516483516484E-2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5"/>
      <c r="R149" s="565"/>
      <c r="S149" s="565"/>
      <c r="T149" s="566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2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63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3">
        <f>IFERROR(X147/H147,"0")+IFERROR(X148/H148,"0")+IFERROR(X149/H149,"0")</f>
        <v>3.4920634920634921</v>
      </c>
      <c r="Y150" s="553">
        <f>IFERROR(Y147/H147,"0")+IFERROR(Y148/H148,"0")+IFERROR(Y149/H149,"0")</f>
        <v>5</v>
      </c>
      <c r="Z150" s="553">
        <f>IFERROR(IF(Z147="",0,Z147),"0")+IFERROR(IF(Z148="",0,Z148),"0")+IFERROR(IF(Z149="",0,Z149),"0")</f>
        <v>5.7489999999999999E-2</v>
      </c>
      <c r="AA150" s="554"/>
      <c r="AB150" s="554"/>
      <c r="AC150" s="554"/>
    </row>
    <row r="151" spans="1:68" x14ac:dyDescent="0.2">
      <c r="A151" s="556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3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3">
        <f>IFERROR(SUM(X147:X149),"0")</f>
        <v>20</v>
      </c>
      <c r="Y151" s="553">
        <f>IFERROR(SUM(Y147:Y149),"0")</f>
        <v>30.6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04" t="s">
        <v>254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5"/>
      <c r="AB153" s="545"/>
      <c r="AC153" s="545"/>
    </row>
    <row r="154" spans="1:68" ht="14.25" customHeight="1" x14ac:dyDescent="0.25">
      <c r="A154" s="555" t="s">
        <v>139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6"/>
      <c r="AB154" s="546"/>
      <c r="AC154" s="546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60">
        <v>4680115886223</v>
      </c>
      <c r="E155" s="561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5"/>
      <c r="R155" s="565"/>
      <c r="S155" s="565"/>
      <c r="T155" s="566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2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63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56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3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55" t="s">
        <v>64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60">
        <v>4680115880993</v>
      </c>
      <c r="E159" s="561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5"/>
      <c r="R159" s="565"/>
      <c r="S159" s="565"/>
      <c r="T159" s="566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60">
        <v>4680115881761</v>
      </c>
      <c r="E160" s="561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5"/>
      <c r="R160" s="565"/>
      <c r="S160" s="565"/>
      <c r="T160" s="566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60">
        <v>4680115881563</v>
      </c>
      <c r="E161" s="561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5"/>
      <c r="R161" s="565"/>
      <c r="S161" s="565"/>
      <c r="T161" s="566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60">
        <v>4680115880986</v>
      </c>
      <c r="E162" s="561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5"/>
      <c r="R162" s="565"/>
      <c r="S162" s="565"/>
      <c r="T162" s="566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60">
        <v>4680115881785</v>
      </c>
      <c r="E163" s="561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5"/>
      <c r="R163" s="565"/>
      <c r="S163" s="565"/>
      <c r="T163" s="566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60">
        <v>4680115886537</v>
      </c>
      <c r="E164" s="561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5"/>
      <c r="R164" s="565"/>
      <c r="S164" s="565"/>
      <c r="T164" s="566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60">
        <v>4680115881679</v>
      </c>
      <c r="E165" s="561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5"/>
      <c r="R165" s="565"/>
      <c r="S165" s="565"/>
      <c r="T165" s="566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60">
        <v>4680115880191</v>
      </c>
      <c r="E166" s="561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5"/>
      <c r="R166" s="565"/>
      <c r="S166" s="565"/>
      <c r="T166" s="566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60">
        <v>4680115883963</v>
      </c>
      <c r="E167" s="561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5"/>
      <c r="R167" s="565"/>
      <c r="S167" s="565"/>
      <c r="T167" s="566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2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63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x14ac:dyDescent="0.2">
      <c r="A169" s="556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3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customHeight="1" x14ac:dyDescent="0.25">
      <c r="A170" s="555" t="s">
        <v>95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60">
        <v>4680115886780</v>
      </c>
      <c r="E171" s="561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5"/>
      <c r="R171" s="565"/>
      <c r="S171" s="565"/>
      <c r="T171" s="566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60">
        <v>4680115886742</v>
      </c>
      <c r="E172" s="561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5"/>
      <c r="R172" s="565"/>
      <c r="S172" s="565"/>
      <c r="T172" s="566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60">
        <v>4680115886766</v>
      </c>
      <c r="E173" s="561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5"/>
      <c r="R173" s="565"/>
      <c r="S173" s="565"/>
      <c r="T173" s="566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2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63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56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3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55" t="s">
        <v>291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60">
        <v>4680115886797</v>
      </c>
      <c r="E177" s="561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80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5"/>
      <c r="R177" s="565"/>
      <c r="S177" s="565"/>
      <c r="T177" s="566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2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63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56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3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604" t="s">
        <v>294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5"/>
      <c r="AB180" s="545"/>
      <c r="AC180" s="545"/>
    </row>
    <row r="181" spans="1:68" ht="14.25" customHeight="1" x14ac:dyDescent="0.25">
      <c r="A181" s="555" t="s">
        <v>103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6"/>
      <c r="AB181" s="546"/>
      <c r="AC181" s="546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60">
        <v>4680115881402</v>
      </c>
      <c r="E182" s="561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5"/>
      <c r="R182" s="565"/>
      <c r="S182" s="565"/>
      <c r="T182" s="566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60">
        <v>4680115881396</v>
      </c>
      <c r="E183" s="561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5"/>
      <c r="R183" s="565"/>
      <c r="S183" s="565"/>
      <c r="T183" s="566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2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63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56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3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55" t="s">
        <v>139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46"/>
      <c r="AB186" s="546"/>
      <c r="AC186" s="546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60">
        <v>4680115882935</v>
      </c>
      <c r="E187" s="561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5"/>
      <c r="R187" s="565"/>
      <c r="S187" s="565"/>
      <c r="T187" s="566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60">
        <v>4680115880764</v>
      </c>
      <c r="E188" s="561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5"/>
      <c r="R188" s="565"/>
      <c r="S188" s="565"/>
      <c r="T188" s="566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2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63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56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3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55" t="s">
        <v>64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60">
        <v>4680115882683</v>
      </c>
      <c r="E192" s="561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5"/>
      <c r="R192" s="565"/>
      <c r="S192" s="565"/>
      <c r="T192" s="566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60">
        <v>4680115882690</v>
      </c>
      <c r="E193" s="561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5"/>
      <c r="R193" s="565"/>
      <c r="S193" s="565"/>
      <c r="T193" s="566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60">
        <v>4680115882669</v>
      </c>
      <c r="E194" s="561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5"/>
      <c r="R194" s="565"/>
      <c r="S194" s="565"/>
      <c r="T194" s="566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60">
        <v>4680115882676</v>
      </c>
      <c r="E195" s="561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5"/>
      <c r="R195" s="565"/>
      <c r="S195" s="565"/>
      <c r="T195" s="566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60">
        <v>4680115884014</v>
      </c>
      <c r="E196" s="561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5"/>
      <c r="R196" s="565"/>
      <c r="S196" s="565"/>
      <c r="T196" s="566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60">
        <v>4680115884007</v>
      </c>
      <c r="E197" s="561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5"/>
      <c r="R197" s="565"/>
      <c r="S197" s="565"/>
      <c r="T197" s="566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60">
        <v>4680115884038</v>
      </c>
      <c r="E198" s="561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5"/>
      <c r="R198" s="565"/>
      <c r="S198" s="565"/>
      <c r="T198" s="566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60">
        <v>4680115884021</v>
      </c>
      <c r="E199" s="561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5"/>
      <c r="R199" s="565"/>
      <c r="S199" s="565"/>
      <c r="T199" s="566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2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63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56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3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55" t="s">
        <v>73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546"/>
      <c r="AB202" s="546"/>
      <c r="AC202" s="546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60">
        <v>4680115881594</v>
      </c>
      <c r="E203" s="561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5"/>
      <c r="R203" s="565"/>
      <c r="S203" s="565"/>
      <c r="T203" s="566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60">
        <v>4680115881617</v>
      </c>
      <c r="E204" s="561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5"/>
      <c r="R204" s="565"/>
      <c r="S204" s="565"/>
      <c r="T204" s="566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60">
        <v>4680115880573</v>
      </c>
      <c r="E205" s="561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5"/>
      <c r="R205" s="565"/>
      <c r="S205" s="565"/>
      <c r="T205" s="566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60">
        <v>4680115882195</v>
      </c>
      <c r="E206" s="561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5"/>
      <c r="R206" s="565"/>
      <c r="S206" s="565"/>
      <c r="T206" s="566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60">
        <v>4680115882607</v>
      </c>
      <c r="E207" s="561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5"/>
      <c r="R207" s="565"/>
      <c r="S207" s="565"/>
      <c r="T207" s="566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60">
        <v>4680115880092</v>
      </c>
      <c r="E208" s="561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5"/>
      <c r="R208" s="565"/>
      <c r="S208" s="565"/>
      <c r="T208" s="566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60">
        <v>4680115880221</v>
      </c>
      <c r="E209" s="561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5"/>
      <c r="R209" s="565"/>
      <c r="S209" s="565"/>
      <c r="T209" s="566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60">
        <v>4680115880504</v>
      </c>
      <c r="E210" s="561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5"/>
      <c r="R210" s="565"/>
      <c r="S210" s="565"/>
      <c r="T210" s="566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60">
        <v>4680115882164</v>
      </c>
      <c r="E211" s="561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5"/>
      <c r="R211" s="565"/>
      <c r="S211" s="565"/>
      <c r="T211" s="566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2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63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x14ac:dyDescent="0.2">
      <c r="A213" s="556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3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customHeight="1" x14ac:dyDescent="0.25">
      <c r="A214" s="555" t="s">
        <v>169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546"/>
      <c r="AB214" s="546"/>
      <c r="AC214" s="546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60">
        <v>4680115880818</v>
      </c>
      <c r="E215" s="561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5"/>
      <c r="R215" s="565"/>
      <c r="S215" s="565"/>
      <c r="T215" s="566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60">
        <v>4680115880801</v>
      </c>
      <c r="E216" s="561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5"/>
      <c r="R216" s="565"/>
      <c r="S216" s="565"/>
      <c r="T216" s="566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2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63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56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3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604" t="s">
        <v>354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5"/>
      <c r="AB219" s="545"/>
      <c r="AC219" s="545"/>
    </row>
    <row r="220" spans="1:68" ht="14.25" customHeight="1" x14ac:dyDescent="0.25">
      <c r="A220" s="555" t="s">
        <v>103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6"/>
      <c r="AB220" s="546"/>
      <c r="AC220" s="546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60">
        <v>4680115884137</v>
      </c>
      <c r="E221" s="561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5"/>
      <c r="R221" s="565"/>
      <c r="S221" s="565"/>
      <c r="T221" s="566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60">
        <v>4680115884236</v>
      </c>
      <c r="E222" s="561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5"/>
      <c r="R222" s="565"/>
      <c r="S222" s="565"/>
      <c r="T222" s="566"/>
      <c r="U222" s="34"/>
      <c r="V222" s="34"/>
      <c r="W222" s="35" t="s">
        <v>69</v>
      </c>
      <c r="X222" s="551">
        <v>20</v>
      </c>
      <c r="Y222" s="552">
        <f t="shared" si="27"/>
        <v>23.2</v>
      </c>
      <c r="Z222" s="36">
        <f>IFERROR(IF(Y222=0,"",ROUNDUP(Y222/H222,0)*0.01898),"")</f>
        <v>3.7960000000000001E-2</v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20.75</v>
      </c>
      <c r="BN222" s="64">
        <f t="shared" si="29"/>
        <v>24.07</v>
      </c>
      <c r="BO222" s="64">
        <f t="shared" si="30"/>
        <v>2.6939655172413795E-2</v>
      </c>
      <c r="BP222" s="64">
        <f t="shared" si="31"/>
        <v>3.125E-2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60">
        <v>4680115884175</v>
      </c>
      <c r="E223" s="561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5"/>
      <c r="R223" s="565"/>
      <c r="S223" s="565"/>
      <c r="T223" s="566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60">
        <v>4680115884144</v>
      </c>
      <c r="E224" s="561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1" t="s">
        <v>366</v>
      </c>
      <c r="Q224" s="565"/>
      <c r="R224" s="565"/>
      <c r="S224" s="565"/>
      <c r="T224" s="566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60">
        <v>4680115884144</v>
      </c>
      <c r="E225" s="561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60">
        <v>4680115886551</v>
      </c>
      <c r="E226" s="561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5"/>
      <c r="R226" s="565"/>
      <c r="S226" s="565"/>
      <c r="T226" s="566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60">
        <v>4680115884182</v>
      </c>
      <c r="E227" s="561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5"/>
      <c r="R227" s="565"/>
      <c r="S227" s="565"/>
      <c r="T227" s="566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60">
        <v>4680115884205</v>
      </c>
      <c r="E228" s="561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2" t="s">
        <v>375</v>
      </c>
      <c r="Q228" s="565"/>
      <c r="R228" s="565"/>
      <c r="S228" s="565"/>
      <c r="T228" s="566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60">
        <v>4680115884205</v>
      </c>
      <c r="E229" s="561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2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63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1.7241379310344829</v>
      </c>
      <c r="Y230" s="553">
        <f>IFERROR(Y221/H221,"0")+IFERROR(Y222/H222,"0")+IFERROR(Y223/H223,"0")+IFERROR(Y224/H224,"0")+IFERROR(Y225/H225,"0")+IFERROR(Y226/H226,"0")+IFERROR(Y227/H227,"0")+IFERROR(Y228/H228,"0")+IFERROR(Y229/H229,"0")</f>
        <v>2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3.7960000000000001E-2</v>
      </c>
      <c r="AA230" s="554"/>
      <c r="AB230" s="554"/>
      <c r="AC230" s="554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3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3">
        <f>IFERROR(SUM(X221:X229),"0")</f>
        <v>20</v>
      </c>
      <c r="Y231" s="553">
        <f>IFERROR(SUM(Y221:Y229),"0")</f>
        <v>23.2</v>
      </c>
      <c r="Z231" s="37"/>
      <c r="AA231" s="554"/>
      <c r="AB231" s="554"/>
      <c r="AC231" s="554"/>
    </row>
    <row r="232" spans="1:68" ht="14.25" customHeight="1" x14ac:dyDescent="0.25">
      <c r="A232" s="555" t="s">
        <v>139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6"/>
      <c r="AB232" s="546"/>
      <c r="AC232" s="546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60">
        <v>4680115885981</v>
      </c>
      <c r="E233" s="561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5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5"/>
      <c r="R233" s="565"/>
      <c r="S233" s="565"/>
      <c r="T233" s="566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2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63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3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55" t="s">
        <v>381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60">
        <v>4680115886803</v>
      </c>
      <c r="E237" s="561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8" t="s">
        <v>384</v>
      </c>
      <c r="Q237" s="565"/>
      <c r="R237" s="565"/>
      <c r="S237" s="565"/>
      <c r="T237" s="566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2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63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3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55" t="s">
        <v>386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6"/>
      <c r="AB240" s="546"/>
      <c r="AC240" s="546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60">
        <v>4680115886704</v>
      </c>
      <c r="E241" s="561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5"/>
      <c r="R241" s="565"/>
      <c r="S241" s="565"/>
      <c r="T241" s="566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60">
        <v>4680115886681</v>
      </c>
      <c r="E242" s="561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6" t="s">
        <v>392</v>
      </c>
      <c r="Q242" s="565"/>
      <c r="R242" s="565"/>
      <c r="S242" s="565"/>
      <c r="T242" s="566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60">
        <v>4680115886735</v>
      </c>
      <c r="E243" s="561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5"/>
      <c r="R243" s="565"/>
      <c r="S243" s="565"/>
      <c r="T243" s="566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60">
        <v>4680115886728</v>
      </c>
      <c r="E244" s="561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5"/>
      <c r="R244" s="565"/>
      <c r="S244" s="565"/>
      <c r="T244" s="566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56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5"/>
      <c r="R245" s="565"/>
      <c r="S245" s="565"/>
      <c r="T245" s="566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2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3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3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604" t="s">
        <v>400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5"/>
      <c r="AB248" s="545"/>
      <c r="AC248" s="545"/>
    </row>
    <row r="249" spans="1:68" ht="14.25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5"/>
      <c r="R250" s="565"/>
      <c r="S250" s="565"/>
      <c r="T250" s="566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5"/>
      <c r="R251" s="565"/>
      <c r="S251" s="565"/>
      <c r="T251" s="566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5"/>
      <c r="R252" s="565"/>
      <c r="S252" s="565"/>
      <c r="T252" s="566"/>
      <c r="U252" s="34"/>
      <c r="V252" s="34"/>
      <c r="W252" s="35" t="s">
        <v>69</v>
      </c>
      <c r="X252" s="551">
        <v>12</v>
      </c>
      <c r="Y252" s="552">
        <f>IFERROR(IF(X252="",0,CEILING((X252/$H252),1)*$H252),"")</f>
        <v>21.6</v>
      </c>
      <c r="Z252" s="36">
        <f>IFERROR(IF(Y252=0,"",ROUNDUP(Y252/H252,0)*0.01898),"")</f>
        <v>3.7960000000000001E-2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12.483333333333333</v>
      </c>
      <c r="BN252" s="64">
        <f>IFERROR(Y252*I252/H252,"0")</f>
        <v>22.47</v>
      </c>
      <c r="BO252" s="64">
        <f>IFERROR(1/J252*(X252/H252),"0")</f>
        <v>1.7361111111111108E-2</v>
      </c>
      <c r="BP252" s="64">
        <f>IFERROR(1/J252*(Y252/H252),"0")</f>
        <v>3.125E-2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5"/>
      <c r="R253" s="565"/>
      <c r="S253" s="565"/>
      <c r="T253" s="566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5"/>
      <c r="R254" s="565"/>
      <c r="S254" s="565"/>
      <c r="T254" s="566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2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3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3">
        <f>IFERROR(X250/H250,"0")+IFERROR(X251/H251,"0")+IFERROR(X252/H252,"0")+IFERROR(X253/H253,"0")+IFERROR(X254/H254,"0")</f>
        <v>1.1111111111111109</v>
      </c>
      <c r="Y255" s="553">
        <f>IFERROR(Y250/H250,"0")+IFERROR(Y251/H251,"0")+IFERROR(Y252/H252,"0")+IFERROR(Y253/H253,"0")+IFERROR(Y254/H254,"0")</f>
        <v>2</v>
      </c>
      <c r="Z255" s="553">
        <f>IFERROR(IF(Z250="",0,Z250),"0")+IFERROR(IF(Z251="",0,Z251),"0")+IFERROR(IF(Z252="",0,Z252),"0")+IFERROR(IF(Z253="",0,Z253),"0")+IFERROR(IF(Z254="",0,Z254),"0")</f>
        <v>3.7960000000000001E-2</v>
      </c>
      <c r="AA255" s="554"/>
      <c r="AB255" s="554"/>
      <c r="AC255" s="554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3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3">
        <f>IFERROR(SUM(X250:X254),"0")</f>
        <v>12</v>
      </c>
      <c r="Y256" s="553">
        <f>IFERROR(SUM(Y250:Y254),"0")</f>
        <v>21.6</v>
      </c>
      <c r="Z256" s="37"/>
      <c r="AA256" s="554"/>
      <c r="AB256" s="554"/>
      <c r="AC256" s="554"/>
    </row>
    <row r="257" spans="1:68" ht="16.5" customHeight="1" x14ac:dyDescent="0.25">
      <c r="A257" s="604" t="s">
        <v>416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5"/>
      <c r="AB257" s="545"/>
      <c r="AC257" s="545"/>
    </row>
    <row r="258" spans="1:68" ht="14.25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5"/>
      <c r="R259" s="565"/>
      <c r="S259" s="565"/>
      <c r="T259" s="566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65"/>
      <c r="R260" s="565"/>
      <c r="S260" s="565"/>
      <c r="T260" s="566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5"/>
      <c r="R261" s="565"/>
      <c r="S261" s="565"/>
      <c r="T261" s="566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4" t="s">
        <v>428</v>
      </c>
      <c r="Q262" s="565"/>
      <c r="R262" s="565"/>
      <c r="S262" s="565"/>
      <c r="T262" s="566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2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3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3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4" t="s">
        <v>430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5"/>
      <c r="AB265" s="545"/>
      <c r="AC265" s="545"/>
    </row>
    <row r="266" spans="1:68" ht="14.25" customHeight="1" x14ac:dyDescent="0.25">
      <c r="A266" s="555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5"/>
      <c r="R267" s="565"/>
      <c r="S267" s="565"/>
      <c r="T267" s="566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5"/>
      <c r="R268" s="565"/>
      <c r="S268" s="565"/>
      <c r="T268" s="566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5"/>
      <c r="R269" s="565"/>
      <c r="S269" s="565"/>
      <c r="T269" s="566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2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3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3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4" t="s">
        <v>440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5"/>
      <c r="AB272" s="545"/>
      <c r="AC272" s="545"/>
    </row>
    <row r="273" spans="1:68" ht="14.25" customHeight="1" x14ac:dyDescent="0.25">
      <c r="A273" s="555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5"/>
      <c r="R274" s="565"/>
      <c r="S274" s="565"/>
      <c r="T274" s="566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2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3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3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55" t="s">
        <v>73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5"/>
      <c r="R278" s="565"/>
      <c r="S278" s="565"/>
      <c r="T278" s="566"/>
      <c r="U278" s="34"/>
      <c r="V278" s="34"/>
      <c r="W278" s="35" t="s">
        <v>69</v>
      </c>
      <c r="X278" s="551">
        <v>7.1999999999999993</v>
      </c>
      <c r="Y278" s="552">
        <f>IFERROR(IF(X278="",0,CEILING((X278/$H278),1)*$H278),"")</f>
        <v>7.2</v>
      </c>
      <c r="Z278" s="36">
        <f>IFERROR(IF(Y278=0,"",ROUNDUP(Y278/H278,0)*0.00902),"")</f>
        <v>1.804E-2</v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7.6199999999999992</v>
      </c>
      <c r="BN278" s="64">
        <f>IFERROR(Y278*I278/H278,"0")</f>
        <v>7.62</v>
      </c>
      <c r="BO278" s="64">
        <f>IFERROR(1/J278*(X278/H278),"0")</f>
        <v>1.515151515151515E-2</v>
      </c>
      <c r="BP278" s="64">
        <f>IFERROR(1/J278*(Y278/H278),"0")</f>
        <v>1.5151515151515152E-2</v>
      </c>
    </row>
    <row r="279" spans="1:68" x14ac:dyDescent="0.2">
      <c r="A279" s="562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3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3">
        <f>IFERROR(X278/H278,"0")</f>
        <v>1.9999999999999998</v>
      </c>
      <c r="Y279" s="553">
        <f>IFERROR(Y278/H278,"0")</f>
        <v>2</v>
      </c>
      <c r="Z279" s="553">
        <f>IFERROR(IF(Z278="",0,Z278),"0")</f>
        <v>1.804E-2</v>
      </c>
      <c r="AA279" s="554"/>
      <c r="AB279" s="554"/>
      <c r="AC279" s="554"/>
    </row>
    <row r="280" spans="1:68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3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3">
        <f>IFERROR(SUM(X278:X278),"0")</f>
        <v>7.1999999999999993</v>
      </c>
      <c r="Y280" s="553">
        <f>IFERROR(SUM(Y278:Y278),"0")</f>
        <v>7.2</v>
      </c>
      <c r="Z280" s="37"/>
      <c r="AA280" s="554"/>
      <c r="AB280" s="554"/>
      <c r="AC280" s="554"/>
    </row>
    <row r="281" spans="1:68" ht="16.5" customHeight="1" x14ac:dyDescent="0.25">
      <c r="A281" s="604" t="s">
        <v>447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45"/>
      <c r="AB281" s="545"/>
      <c r="AC281" s="545"/>
    </row>
    <row r="282" spans="1:68" ht="14.25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5"/>
      <c r="R283" s="565"/>
      <c r="S283" s="565"/>
      <c r="T283" s="566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2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3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3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4" t="s">
        <v>452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45"/>
      <c r="AB286" s="545"/>
      <c r="AC286" s="545"/>
    </row>
    <row r="287" spans="1:68" ht="14.25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60">
        <v>4607091386004</v>
      </c>
      <c r="E288" s="561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5"/>
      <c r="R288" s="565"/>
      <c r="S288" s="565"/>
      <c r="T288" s="566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60">
        <v>4680115885615</v>
      </c>
      <c r="E289" s="561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5"/>
      <c r="R289" s="565"/>
      <c r="S289" s="565"/>
      <c r="T289" s="566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60">
        <v>4680115885646</v>
      </c>
      <c r="E290" s="561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5"/>
      <c r="R290" s="565"/>
      <c r="S290" s="565"/>
      <c r="T290" s="566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0">
        <v>4680115885554</v>
      </c>
      <c r="E291" s="561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5"/>
      <c r="R291" s="565"/>
      <c r="S291" s="565"/>
      <c r="T291" s="566"/>
      <c r="U291" s="34"/>
      <c r="V291" s="34"/>
      <c r="W291" s="35" t="s">
        <v>69</v>
      </c>
      <c r="X291" s="551">
        <v>50</v>
      </c>
      <c r="Y291" s="552">
        <f t="shared" si="33"/>
        <v>54</v>
      </c>
      <c r="Z291" s="36">
        <f>IFERROR(IF(Y291=0,"",ROUNDUP(Y291/H291,0)*0.01898),"")</f>
        <v>9.4899999999999998E-2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52.013888888888886</v>
      </c>
      <c r="BN291" s="64">
        <f t="shared" si="35"/>
        <v>56.17499999999999</v>
      </c>
      <c r="BO291" s="64">
        <f t="shared" si="36"/>
        <v>7.2337962962962965E-2</v>
      </c>
      <c r="BP291" s="64">
        <f t="shared" si="37"/>
        <v>7.8125E-2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60">
        <v>4680115885622</v>
      </c>
      <c r="E292" s="561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5"/>
      <c r="R292" s="565"/>
      <c r="S292" s="565"/>
      <c r="T292" s="566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60">
        <v>4680115885608</v>
      </c>
      <c r="E293" s="561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5"/>
      <c r="R293" s="565"/>
      <c r="S293" s="565"/>
      <c r="T293" s="566"/>
      <c r="U293" s="34"/>
      <c r="V293" s="34"/>
      <c r="W293" s="35" t="s">
        <v>69</v>
      </c>
      <c r="X293" s="551">
        <v>4</v>
      </c>
      <c r="Y293" s="552">
        <f t="shared" si="33"/>
        <v>4</v>
      </c>
      <c r="Z293" s="36">
        <f>IFERROR(IF(Y293=0,"",ROUNDUP(Y293/H293,0)*0.00902),"")</f>
        <v>9.0200000000000002E-3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4.21</v>
      </c>
      <c r="BN293" s="64">
        <f t="shared" si="35"/>
        <v>4.21</v>
      </c>
      <c r="BO293" s="64">
        <f t="shared" si="36"/>
        <v>7.575757575757576E-3</v>
      </c>
      <c r="BP293" s="64">
        <f t="shared" si="37"/>
        <v>7.575757575757576E-3</v>
      </c>
    </row>
    <row r="294" spans="1:68" x14ac:dyDescent="0.2">
      <c r="A294" s="562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3"/>
      <c r="P294" s="557" t="s">
        <v>71</v>
      </c>
      <c r="Q294" s="558"/>
      <c r="R294" s="558"/>
      <c r="S294" s="558"/>
      <c r="T294" s="558"/>
      <c r="U294" s="558"/>
      <c r="V294" s="559"/>
      <c r="W294" s="37" t="s">
        <v>72</v>
      </c>
      <c r="X294" s="553">
        <f>IFERROR(X288/H288,"0")+IFERROR(X289/H289,"0")+IFERROR(X290/H290,"0")+IFERROR(X291/H291,"0")+IFERROR(X292/H292,"0")+IFERROR(X293/H293,"0")</f>
        <v>5.6296296296296298</v>
      </c>
      <c r="Y294" s="553">
        <f>IFERROR(Y288/H288,"0")+IFERROR(Y289/H289,"0")+IFERROR(Y290/H290,"0")+IFERROR(Y291/H291,"0")+IFERROR(Y292/H292,"0")+IFERROR(Y293/H293,"0")</f>
        <v>6</v>
      </c>
      <c r="Z294" s="553">
        <f>IFERROR(IF(Z288="",0,Z288),"0")+IFERROR(IF(Z289="",0,Z289),"0")+IFERROR(IF(Z290="",0,Z290),"0")+IFERROR(IF(Z291="",0,Z291),"0")+IFERROR(IF(Z292="",0,Z292),"0")+IFERROR(IF(Z293="",0,Z293),"0")</f>
        <v>0.10392</v>
      </c>
      <c r="AA294" s="554"/>
      <c r="AB294" s="554"/>
      <c r="AC294" s="554"/>
    </row>
    <row r="295" spans="1:68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63"/>
      <c r="P295" s="557" t="s">
        <v>71</v>
      </c>
      <c r="Q295" s="558"/>
      <c r="R295" s="558"/>
      <c r="S295" s="558"/>
      <c r="T295" s="558"/>
      <c r="U295" s="558"/>
      <c r="V295" s="559"/>
      <c r="W295" s="37" t="s">
        <v>69</v>
      </c>
      <c r="X295" s="553">
        <f>IFERROR(SUM(X288:X293),"0")</f>
        <v>54</v>
      </c>
      <c r="Y295" s="553">
        <f>IFERROR(SUM(Y288:Y293),"0")</f>
        <v>58</v>
      </c>
      <c r="Z295" s="37"/>
      <c r="AA295" s="554"/>
      <c r="AB295" s="554"/>
      <c r="AC295" s="554"/>
    </row>
    <row r="296" spans="1:68" ht="14.25" customHeight="1" x14ac:dyDescent="0.25">
      <c r="A296" s="555" t="s">
        <v>64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60">
        <v>4607091387193</v>
      </c>
      <c r="E297" s="561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5"/>
      <c r="R297" s="565"/>
      <c r="S297" s="565"/>
      <c r="T297" s="566"/>
      <c r="U297" s="34"/>
      <c r="V297" s="34"/>
      <c r="W297" s="35" t="s">
        <v>69</v>
      </c>
      <c r="X297" s="551">
        <v>15</v>
      </c>
      <c r="Y297" s="552">
        <f t="shared" ref="Y297:Y303" si="38">IFERROR(IF(X297="",0,CEILING((X297/$H297),1)*$H297),"")</f>
        <v>16.8</v>
      </c>
      <c r="Z297" s="36">
        <f>IFERROR(IF(Y297=0,"",ROUNDUP(Y297/H297,0)*0.00902),"")</f>
        <v>3.6080000000000001E-2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15.964285714285714</v>
      </c>
      <c r="BN297" s="64">
        <f t="shared" ref="BN297:BN303" si="40">IFERROR(Y297*I297/H297,"0")</f>
        <v>17.88</v>
      </c>
      <c r="BO297" s="64">
        <f t="shared" ref="BO297:BO303" si="41">IFERROR(1/J297*(X297/H297),"0")</f>
        <v>2.7056277056277056E-2</v>
      </c>
      <c r="BP297" s="64">
        <f t="shared" ref="BP297:BP303" si="42">IFERROR(1/J297*(Y297/H297),"0")</f>
        <v>3.0303030303030304E-2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0">
        <v>4607091387230</v>
      </c>
      <c r="E298" s="561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5"/>
      <c r="R298" s="565"/>
      <c r="S298" s="565"/>
      <c r="T298" s="566"/>
      <c r="U298" s="34"/>
      <c r="V298" s="34"/>
      <c r="W298" s="35" t="s">
        <v>69</v>
      </c>
      <c r="X298" s="551">
        <v>50</v>
      </c>
      <c r="Y298" s="552">
        <f t="shared" si="38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53.214285714285715</v>
      </c>
      <c r="BN298" s="64">
        <f t="shared" si="40"/>
        <v>53.64</v>
      </c>
      <c r="BO298" s="64">
        <f t="shared" si="41"/>
        <v>9.0187590187590191E-2</v>
      </c>
      <c r="BP298" s="64">
        <f t="shared" si="42"/>
        <v>9.0909090909090912E-2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60">
        <v>4607091387292</v>
      </c>
      <c r="E299" s="561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5"/>
      <c r="R299" s="565"/>
      <c r="S299" s="565"/>
      <c r="T299" s="566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60">
        <v>4607091387285</v>
      </c>
      <c r="E300" s="561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5"/>
      <c r="R300" s="565"/>
      <c r="S300" s="565"/>
      <c r="T300" s="566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60">
        <v>4607091389845</v>
      </c>
      <c r="E301" s="561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5"/>
      <c r="R301" s="565"/>
      <c r="S301" s="565"/>
      <c r="T301" s="566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60">
        <v>4680115882881</v>
      </c>
      <c r="E302" s="561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5"/>
      <c r="R302" s="565"/>
      <c r="S302" s="565"/>
      <c r="T302" s="566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60">
        <v>4607091383836</v>
      </c>
      <c r="E303" s="561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5"/>
      <c r="R303" s="565"/>
      <c r="S303" s="565"/>
      <c r="T303" s="566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2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3"/>
      <c r="P304" s="557" t="s">
        <v>71</v>
      </c>
      <c r="Q304" s="558"/>
      <c r="R304" s="558"/>
      <c r="S304" s="558"/>
      <c r="T304" s="558"/>
      <c r="U304" s="558"/>
      <c r="V304" s="559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15.476190476190476</v>
      </c>
      <c r="Y304" s="553">
        <f>IFERROR(Y297/H297,"0")+IFERROR(Y298/H298,"0")+IFERROR(Y299/H299,"0")+IFERROR(Y300/H300,"0")+IFERROR(Y301/H301,"0")+IFERROR(Y302/H302,"0")+IFERROR(Y303/H303,"0")</f>
        <v>16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0.14432</v>
      </c>
      <c r="AA304" s="554"/>
      <c r="AB304" s="554"/>
      <c r="AC304" s="554"/>
    </row>
    <row r="305" spans="1:68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63"/>
      <c r="P305" s="557" t="s">
        <v>71</v>
      </c>
      <c r="Q305" s="558"/>
      <c r="R305" s="558"/>
      <c r="S305" s="558"/>
      <c r="T305" s="558"/>
      <c r="U305" s="558"/>
      <c r="V305" s="559"/>
      <c r="W305" s="37" t="s">
        <v>69</v>
      </c>
      <c r="X305" s="553">
        <f>IFERROR(SUM(X297:X303),"0")</f>
        <v>65</v>
      </c>
      <c r="Y305" s="553">
        <f>IFERROR(SUM(Y297:Y303),"0")</f>
        <v>67.2</v>
      </c>
      <c r="Z305" s="37"/>
      <c r="AA305" s="554"/>
      <c r="AB305" s="554"/>
      <c r="AC305" s="554"/>
    </row>
    <row r="306" spans="1:68" ht="14.25" customHeight="1" x14ac:dyDescent="0.25">
      <c r="A306" s="555" t="s">
        <v>73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60">
        <v>4607091387766</v>
      </c>
      <c r="E307" s="561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5"/>
      <c r="R307" s="565"/>
      <c r="S307" s="565"/>
      <c r="T307" s="566"/>
      <c r="U307" s="34"/>
      <c r="V307" s="34"/>
      <c r="W307" s="35" t="s">
        <v>69</v>
      </c>
      <c r="X307" s="551">
        <v>100</v>
      </c>
      <c r="Y307" s="552">
        <f>IFERROR(IF(X307="",0,CEILING((X307/$H307),1)*$H307),"")</f>
        <v>101.39999999999999</v>
      </c>
      <c r="Z307" s="36">
        <f>IFERROR(IF(Y307=0,"",ROUNDUP(Y307/H307,0)*0.01898),"")</f>
        <v>0.24674000000000001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106.57692307692309</v>
      </c>
      <c r="BN307" s="64">
        <f>IFERROR(Y307*I307/H307,"0")</f>
        <v>108.06899999999999</v>
      </c>
      <c r="BO307" s="64">
        <f>IFERROR(1/J307*(X307/H307),"0")</f>
        <v>0.20032051282051283</v>
      </c>
      <c r="BP307" s="64">
        <f>IFERROR(1/J307*(Y307/H307),"0")</f>
        <v>0.203125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60">
        <v>4607091387957</v>
      </c>
      <c r="E308" s="561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5"/>
      <c r="R308" s="565"/>
      <c r="S308" s="565"/>
      <c r="T308" s="566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60">
        <v>4607091387964</v>
      </c>
      <c r="E309" s="561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5"/>
      <c r="R309" s="565"/>
      <c r="S309" s="565"/>
      <c r="T309" s="566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60">
        <v>4680115884588</v>
      </c>
      <c r="E310" s="561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5"/>
      <c r="R310" s="565"/>
      <c r="S310" s="565"/>
      <c r="T310" s="566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60">
        <v>4607091387513</v>
      </c>
      <c r="E311" s="561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5"/>
      <c r="R311" s="565"/>
      <c r="S311" s="565"/>
      <c r="T311" s="566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2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3"/>
      <c r="P312" s="557" t="s">
        <v>71</v>
      </c>
      <c r="Q312" s="558"/>
      <c r="R312" s="558"/>
      <c r="S312" s="558"/>
      <c r="T312" s="558"/>
      <c r="U312" s="558"/>
      <c r="V312" s="559"/>
      <c r="W312" s="37" t="s">
        <v>72</v>
      </c>
      <c r="X312" s="553">
        <f>IFERROR(X307/H307,"0")+IFERROR(X308/H308,"0")+IFERROR(X309/H309,"0")+IFERROR(X310/H310,"0")+IFERROR(X311/H311,"0")</f>
        <v>12.820512820512821</v>
      </c>
      <c r="Y312" s="553">
        <f>IFERROR(Y307/H307,"0")+IFERROR(Y308/H308,"0")+IFERROR(Y309/H309,"0")+IFERROR(Y310/H310,"0")+IFERROR(Y311/H311,"0")</f>
        <v>13</v>
      </c>
      <c r="Z312" s="553">
        <f>IFERROR(IF(Z307="",0,Z307),"0")+IFERROR(IF(Z308="",0,Z308),"0")+IFERROR(IF(Z309="",0,Z309),"0")+IFERROR(IF(Z310="",0,Z310),"0")+IFERROR(IF(Z311="",0,Z311),"0")</f>
        <v>0.24674000000000001</v>
      </c>
      <c r="AA312" s="554"/>
      <c r="AB312" s="554"/>
      <c r="AC312" s="554"/>
    </row>
    <row r="313" spans="1:68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63"/>
      <c r="P313" s="557" t="s">
        <v>71</v>
      </c>
      <c r="Q313" s="558"/>
      <c r="R313" s="558"/>
      <c r="S313" s="558"/>
      <c r="T313" s="558"/>
      <c r="U313" s="558"/>
      <c r="V313" s="559"/>
      <c r="W313" s="37" t="s">
        <v>69</v>
      </c>
      <c r="X313" s="553">
        <f>IFERROR(SUM(X307:X311),"0")</f>
        <v>100</v>
      </c>
      <c r="Y313" s="553">
        <f>IFERROR(SUM(Y307:Y311),"0")</f>
        <v>101.39999999999999</v>
      </c>
      <c r="Z313" s="37"/>
      <c r="AA313" s="554"/>
      <c r="AB313" s="554"/>
      <c r="AC313" s="554"/>
    </row>
    <row r="314" spans="1:68" ht="14.25" customHeight="1" x14ac:dyDescent="0.25">
      <c r="A314" s="555" t="s">
        <v>169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60">
        <v>4607091380880</v>
      </c>
      <c r="E315" s="561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5"/>
      <c r="R315" s="565"/>
      <c r="S315" s="565"/>
      <c r="T315" s="566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60">
        <v>4607091384482</v>
      </c>
      <c r="E316" s="561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5"/>
      <c r="R316" s="565"/>
      <c r="S316" s="565"/>
      <c r="T316" s="566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60">
        <v>4607091380897</v>
      </c>
      <c r="E317" s="561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5"/>
      <c r="R317" s="565"/>
      <c r="S317" s="565"/>
      <c r="T317" s="566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2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3"/>
      <c r="P318" s="557" t="s">
        <v>71</v>
      </c>
      <c r="Q318" s="558"/>
      <c r="R318" s="558"/>
      <c r="S318" s="558"/>
      <c r="T318" s="558"/>
      <c r="U318" s="558"/>
      <c r="V318" s="559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63"/>
      <c r="P319" s="557" t="s">
        <v>71</v>
      </c>
      <c r="Q319" s="558"/>
      <c r="R319" s="558"/>
      <c r="S319" s="558"/>
      <c r="T319" s="558"/>
      <c r="U319" s="558"/>
      <c r="V319" s="559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55" t="s">
        <v>95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60">
        <v>4607091388381</v>
      </c>
      <c r="E321" s="561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11" t="s">
        <v>515</v>
      </c>
      <c r="Q321" s="565"/>
      <c r="R321" s="565"/>
      <c r="S321" s="565"/>
      <c r="T321" s="566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60">
        <v>4607091388374</v>
      </c>
      <c r="E322" s="561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1" t="s">
        <v>519</v>
      </c>
      <c r="Q322" s="565"/>
      <c r="R322" s="565"/>
      <c r="S322" s="565"/>
      <c r="T322" s="566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60">
        <v>4607091383102</v>
      </c>
      <c r="E323" s="561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5"/>
      <c r="R323" s="565"/>
      <c r="S323" s="565"/>
      <c r="T323" s="566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60">
        <v>4607091388404</v>
      </c>
      <c r="E324" s="561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5"/>
      <c r="R324" s="565"/>
      <c r="S324" s="565"/>
      <c r="T324" s="566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2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3"/>
      <c r="P325" s="557" t="s">
        <v>71</v>
      </c>
      <c r="Q325" s="558"/>
      <c r="R325" s="558"/>
      <c r="S325" s="558"/>
      <c r="T325" s="558"/>
      <c r="U325" s="558"/>
      <c r="V325" s="559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63"/>
      <c r="P326" s="557" t="s">
        <v>71</v>
      </c>
      <c r="Q326" s="558"/>
      <c r="R326" s="558"/>
      <c r="S326" s="558"/>
      <c r="T326" s="558"/>
      <c r="U326" s="558"/>
      <c r="V326" s="559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55" t="s">
        <v>525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60">
        <v>4680115881808</v>
      </c>
      <c r="E328" s="561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5"/>
      <c r="R328" s="565"/>
      <c r="S328" s="565"/>
      <c r="T328" s="566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60">
        <v>4680115881822</v>
      </c>
      <c r="E329" s="561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5"/>
      <c r="R329" s="565"/>
      <c r="S329" s="565"/>
      <c r="T329" s="566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60">
        <v>4680115880016</v>
      </c>
      <c r="E330" s="561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5"/>
      <c r="R330" s="565"/>
      <c r="S330" s="565"/>
      <c r="T330" s="566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2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3"/>
      <c r="P331" s="557" t="s">
        <v>71</v>
      </c>
      <c r="Q331" s="558"/>
      <c r="R331" s="558"/>
      <c r="S331" s="558"/>
      <c r="T331" s="558"/>
      <c r="U331" s="558"/>
      <c r="V331" s="559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63"/>
      <c r="P332" s="557" t="s">
        <v>71</v>
      </c>
      <c r="Q332" s="558"/>
      <c r="R332" s="558"/>
      <c r="S332" s="558"/>
      <c r="T332" s="558"/>
      <c r="U332" s="558"/>
      <c r="V332" s="559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4" t="s">
        <v>534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5"/>
      <c r="AB333" s="545"/>
      <c r="AC333" s="545"/>
    </row>
    <row r="334" spans="1:68" ht="14.25" customHeight="1" x14ac:dyDescent="0.25">
      <c r="A334" s="555" t="s">
        <v>73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60">
        <v>4607091387919</v>
      </c>
      <c r="E335" s="561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5"/>
      <c r="R335" s="565"/>
      <c r="S335" s="565"/>
      <c r="T335" s="566"/>
      <c r="U335" s="34"/>
      <c r="V335" s="34"/>
      <c r="W335" s="35" t="s">
        <v>69</v>
      </c>
      <c r="X335" s="551">
        <v>30</v>
      </c>
      <c r="Y335" s="552">
        <f>IFERROR(IF(X335="",0,CEILING((X335/$H335),1)*$H335),"")</f>
        <v>32.4</v>
      </c>
      <c r="Z335" s="36">
        <f>IFERROR(IF(Y335=0,"",ROUNDUP(Y335/H335,0)*0.01898),"")</f>
        <v>7.5920000000000001E-2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31.922222222222224</v>
      </c>
      <c r="BN335" s="64">
        <f>IFERROR(Y335*I335/H335,"0")</f>
        <v>34.475999999999999</v>
      </c>
      <c r="BO335" s="64">
        <f>IFERROR(1/J335*(X335/H335),"0")</f>
        <v>5.7870370370370371E-2</v>
      </c>
      <c r="BP335" s="64">
        <f>IFERROR(1/J335*(Y335/H335),"0")</f>
        <v>6.25E-2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60">
        <v>4680115883604</v>
      </c>
      <c r="E336" s="561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5"/>
      <c r="R336" s="565"/>
      <c r="S336" s="565"/>
      <c r="T336" s="566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60">
        <v>4680115883567</v>
      </c>
      <c r="E337" s="561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5"/>
      <c r="R337" s="565"/>
      <c r="S337" s="565"/>
      <c r="T337" s="566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2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3"/>
      <c r="P338" s="557" t="s">
        <v>71</v>
      </c>
      <c r="Q338" s="558"/>
      <c r="R338" s="558"/>
      <c r="S338" s="558"/>
      <c r="T338" s="558"/>
      <c r="U338" s="558"/>
      <c r="V338" s="559"/>
      <c r="W338" s="37" t="s">
        <v>72</v>
      </c>
      <c r="X338" s="553">
        <f>IFERROR(X335/H335,"0")+IFERROR(X336/H336,"0")+IFERROR(X337/H337,"0")</f>
        <v>3.7037037037037037</v>
      </c>
      <c r="Y338" s="553">
        <f>IFERROR(Y335/H335,"0")+IFERROR(Y336/H336,"0")+IFERROR(Y337/H337,"0")</f>
        <v>4</v>
      </c>
      <c r="Z338" s="553">
        <f>IFERROR(IF(Z335="",0,Z335),"0")+IFERROR(IF(Z336="",0,Z336),"0")+IFERROR(IF(Z337="",0,Z337),"0")</f>
        <v>7.5920000000000001E-2</v>
      </c>
      <c r="AA338" s="554"/>
      <c r="AB338" s="554"/>
      <c r="AC338" s="554"/>
    </row>
    <row r="339" spans="1:68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63"/>
      <c r="P339" s="557" t="s">
        <v>71</v>
      </c>
      <c r="Q339" s="558"/>
      <c r="R339" s="558"/>
      <c r="S339" s="558"/>
      <c r="T339" s="558"/>
      <c r="U339" s="558"/>
      <c r="V339" s="559"/>
      <c r="W339" s="37" t="s">
        <v>69</v>
      </c>
      <c r="X339" s="553">
        <f>IFERROR(SUM(X335:X337),"0")</f>
        <v>30</v>
      </c>
      <c r="Y339" s="553">
        <f>IFERROR(SUM(Y335:Y337),"0")</f>
        <v>32.4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04" t="s">
        <v>545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5"/>
      <c r="AB341" s="545"/>
      <c r="AC341" s="545"/>
    </row>
    <row r="342" spans="1:68" ht="14.25" customHeight="1" x14ac:dyDescent="0.25">
      <c r="A342" s="555" t="s">
        <v>103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60">
        <v>4680115884847</v>
      </c>
      <c r="E343" s="561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5"/>
      <c r="R343" s="565"/>
      <c r="S343" s="565"/>
      <c r="T343" s="566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60">
        <v>4680115884854</v>
      </c>
      <c r="E344" s="561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5"/>
      <c r="R344" s="565"/>
      <c r="S344" s="565"/>
      <c r="T344" s="566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5"/>
      <c r="R345" s="565"/>
      <c r="S345" s="565"/>
      <c r="T345" s="566"/>
      <c r="U345" s="34"/>
      <c r="V345" s="34"/>
      <c r="W345" s="35" t="s">
        <v>69</v>
      </c>
      <c r="X345" s="551">
        <v>100</v>
      </c>
      <c r="Y345" s="552">
        <f t="shared" si="43"/>
        <v>105</v>
      </c>
      <c r="Z345" s="36">
        <f>IFERROR(IF(Y345=0,"",ROUNDUP(Y345/H345,0)*0.02175),"")</f>
        <v>0.15225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103.2</v>
      </c>
      <c r="BN345" s="64">
        <f t="shared" si="45"/>
        <v>108.36</v>
      </c>
      <c r="BO345" s="64">
        <f t="shared" si="46"/>
        <v>0.1388888888888889</v>
      </c>
      <c r="BP345" s="64">
        <f t="shared" si="47"/>
        <v>0.14583333333333331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60">
        <v>4680115884830</v>
      </c>
      <c r="E346" s="561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5"/>
      <c r="R346" s="565"/>
      <c r="S346" s="565"/>
      <c r="T346" s="566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60">
        <v>4680115882638</v>
      </c>
      <c r="E347" s="561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5"/>
      <c r="R347" s="565"/>
      <c r="S347" s="565"/>
      <c r="T347" s="566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60">
        <v>4680115884922</v>
      </c>
      <c r="E348" s="561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5"/>
      <c r="R348" s="565"/>
      <c r="S348" s="565"/>
      <c r="T348" s="566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60">
        <v>4680115884861</v>
      </c>
      <c r="E349" s="561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5"/>
      <c r="R349" s="565"/>
      <c r="S349" s="565"/>
      <c r="T349" s="566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2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3"/>
      <c r="P350" s="557" t="s">
        <v>71</v>
      </c>
      <c r="Q350" s="558"/>
      <c r="R350" s="558"/>
      <c r="S350" s="558"/>
      <c r="T350" s="558"/>
      <c r="U350" s="558"/>
      <c r="V350" s="559"/>
      <c r="W350" s="37" t="s">
        <v>72</v>
      </c>
      <c r="X350" s="553">
        <f>IFERROR(X343/H343,"0")+IFERROR(X344/H344,"0")+IFERROR(X345/H345,"0")+IFERROR(X346/H346,"0")+IFERROR(X347/H347,"0")+IFERROR(X348/H348,"0")+IFERROR(X349/H349,"0")</f>
        <v>6.666666666666667</v>
      </c>
      <c r="Y350" s="553">
        <f>IFERROR(Y343/H343,"0")+IFERROR(Y344/H344,"0")+IFERROR(Y345/H345,"0")+IFERROR(Y346/H346,"0")+IFERROR(Y347/H347,"0")+IFERROR(Y348/H348,"0")+IFERROR(Y349/H349,"0")</f>
        <v>7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0.15225</v>
      </c>
      <c r="AA350" s="554"/>
      <c r="AB350" s="554"/>
      <c r="AC350" s="554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63"/>
      <c r="P351" s="557" t="s">
        <v>71</v>
      </c>
      <c r="Q351" s="558"/>
      <c r="R351" s="558"/>
      <c r="S351" s="558"/>
      <c r="T351" s="558"/>
      <c r="U351" s="558"/>
      <c r="V351" s="559"/>
      <c r="W351" s="37" t="s">
        <v>69</v>
      </c>
      <c r="X351" s="553">
        <f>IFERROR(SUM(X343:X349),"0")</f>
        <v>100</v>
      </c>
      <c r="Y351" s="553">
        <f>IFERROR(SUM(Y343:Y349),"0")</f>
        <v>105</v>
      </c>
      <c r="Z351" s="37"/>
      <c r="AA351" s="554"/>
      <c r="AB351" s="554"/>
      <c r="AC351" s="554"/>
    </row>
    <row r="352" spans="1:68" ht="14.25" customHeight="1" x14ac:dyDescent="0.25">
      <c r="A352" s="555" t="s">
        <v>139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0">
        <v>4607091383980</v>
      </c>
      <c r="E353" s="561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5"/>
      <c r="R353" s="565"/>
      <c r="S353" s="565"/>
      <c r="T353" s="566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60">
        <v>4607091384178</v>
      </c>
      <c r="E354" s="561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5"/>
      <c r="R354" s="565"/>
      <c r="S354" s="565"/>
      <c r="T354" s="566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2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3"/>
      <c r="P355" s="557" t="s">
        <v>71</v>
      </c>
      <c r="Q355" s="558"/>
      <c r="R355" s="558"/>
      <c r="S355" s="558"/>
      <c r="T355" s="558"/>
      <c r="U355" s="558"/>
      <c r="V355" s="559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63"/>
      <c r="P356" s="557" t="s">
        <v>71</v>
      </c>
      <c r="Q356" s="558"/>
      <c r="R356" s="558"/>
      <c r="S356" s="558"/>
      <c r="T356" s="558"/>
      <c r="U356" s="558"/>
      <c r="V356" s="559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customHeight="1" x14ac:dyDescent="0.25">
      <c r="A357" s="555" t="s">
        <v>73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60">
        <v>4607091383928</v>
      </c>
      <c r="E358" s="561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5"/>
      <c r="R358" s="565"/>
      <c r="S358" s="565"/>
      <c r="T358" s="566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60">
        <v>4607091384260</v>
      </c>
      <c r="E359" s="561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5"/>
      <c r="R359" s="565"/>
      <c r="S359" s="565"/>
      <c r="T359" s="566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2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3"/>
      <c r="P360" s="557" t="s">
        <v>71</v>
      </c>
      <c r="Q360" s="558"/>
      <c r="R360" s="558"/>
      <c r="S360" s="558"/>
      <c r="T360" s="558"/>
      <c r="U360" s="558"/>
      <c r="V360" s="559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63"/>
      <c r="P361" s="557" t="s">
        <v>71</v>
      </c>
      <c r="Q361" s="558"/>
      <c r="R361" s="558"/>
      <c r="S361" s="558"/>
      <c r="T361" s="558"/>
      <c r="U361" s="558"/>
      <c r="V361" s="559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55" t="s">
        <v>169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60">
        <v>4607091384673</v>
      </c>
      <c r="E363" s="561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75" t="s">
        <v>578</v>
      </c>
      <c r="Q363" s="565"/>
      <c r="R363" s="565"/>
      <c r="S363" s="565"/>
      <c r="T363" s="566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2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3"/>
      <c r="P364" s="557" t="s">
        <v>71</v>
      </c>
      <c r="Q364" s="558"/>
      <c r="R364" s="558"/>
      <c r="S364" s="558"/>
      <c r="T364" s="558"/>
      <c r="U364" s="558"/>
      <c r="V364" s="559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63"/>
      <c r="P365" s="557" t="s">
        <v>71</v>
      </c>
      <c r="Q365" s="558"/>
      <c r="R365" s="558"/>
      <c r="S365" s="558"/>
      <c r="T365" s="558"/>
      <c r="U365" s="558"/>
      <c r="V365" s="559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4" t="s">
        <v>580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5"/>
      <c r="AB366" s="545"/>
      <c r="AC366" s="545"/>
    </row>
    <row r="367" spans="1:68" ht="14.25" customHeight="1" x14ac:dyDescent="0.25">
      <c r="A367" s="555" t="s">
        <v>103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60">
        <v>4680115881907</v>
      </c>
      <c r="E368" s="561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5"/>
      <c r="R368" s="565"/>
      <c r="S368" s="565"/>
      <c r="T368" s="566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60">
        <v>4680115884885</v>
      </c>
      <c r="E369" s="561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5"/>
      <c r="R369" s="565"/>
      <c r="S369" s="565"/>
      <c r="T369" s="566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60">
        <v>4680115884908</v>
      </c>
      <c r="E370" s="561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5"/>
      <c r="R370" s="565"/>
      <c r="S370" s="565"/>
      <c r="T370" s="566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2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3"/>
      <c r="P371" s="557" t="s">
        <v>71</v>
      </c>
      <c r="Q371" s="558"/>
      <c r="R371" s="558"/>
      <c r="S371" s="558"/>
      <c r="T371" s="558"/>
      <c r="U371" s="558"/>
      <c r="V371" s="559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63"/>
      <c r="P372" s="557" t="s">
        <v>71</v>
      </c>
      <c r="Q372" s="558"/>
      <c r="R372" s="558"/>
      <c r="S372" s="558"/>
      <c r="T372" s="558"/>
      <c r="U372" s="558"/>
      <c r="V372" s="559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55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60">
        <v>4607091384802</v>
      </c>
      <c r="E374" s="561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5"/>
      <c r="R374" s="565"/>
      <c r="S374" s="565"/>
      <c r="T374" s="566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2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3"/>
      <c r="P375" s="557" t="s">
        <v>71</v>
      </c>
      <c r="Q375" s="558"/>
      <c r="R375" s="558"/>
      <c r="S375" s="558"/>
      <c r="T375" s="558"/>
      <c r="U375" s="558"/>
      <c r="V375" s="559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63"/>
      <c r="P376" s="557" t="s">
        <v>71</v>
      </c>
      <c r="Q376" s="558"/>
      <c r="R376" s="558"/>
      <c r="S376" s="558"/>
      <c r="T376" s="558"/>
      <c r="U376" s="558"/>
      <c r="V376" s="559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55" t="s">
        <v>73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60">
        <v>4607091384246</v>
      </c>
      <c r="E378" s="561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5"/>
      <c r="R378" s="565"/>
      <c r="S378" s="565"/>
      <c r="T378" s="566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60">
        <v>4607091384253</v>
      </c>
      <c r="E379" s="561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5"/>
      <c r="R379" s="565"/>
      <c r="S379" s="565"/>
      <c r="T379" s="566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2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3"/>
      <c r="P380" s="557" t="s">
        <v>71</v>
      </c>
      <c r="Q380" s="558"/>
      <c r="R380" s="558"/>
      <c r="S380" s="558"/>
      <c r="T380" s="558"/>
      <c r="U380" s="558"/>
      <c r="V380" s="559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63"/>
      <c r="P381" s="557" t="s">
        <v>71</v>
      </c>
      <c r="Q381" s="558"/>
      <c r="R381" s="558"/>
      <c r="S381" s="558"/>
      <c r="T381" s="558"/>
      <c r="U381" s="558"/>
      <c r="V381" s="559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55" t="s">
        <v>169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60">
        <v>4607091389357</v>
      </c>
      <c r="E383" s="561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5"/>
      <c r="R383" s="565"/>
      <c r="S383" s="565"/>
      <c r="T383" s="566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2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3"/>
      <c r="P384" s="557" t="s">
        <v>71</v>
      </c>
      <c r="Q384" s="558"/>
      <c r="R384" s="558"/>
      <c r="S384" s="558"/>
      <c r="T384" s="558"/>
      <c r="U384" s="558"/>
      <c r="V384" s="559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63"/>
      <c r="P385" s="557" t="s">
        <v>71</v>
      </c>
      <c r="Q385" s="558"/>
      <c r="R385" s="558"/>
      <c r="S385" s="558"/>
      <c r="T385" s="558"/>
      <c r="U385" s="558"/>
      <c r="V385" s="559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04" t="s">
        <v>601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5"/>
      <c r="AB387" s="545"/>
      <c r="AC387" s="545"/>
    </row>
    <row r="388" spans="1:68" ht="14.25" customHeight="1" x14ac:dyDescent="0.25">
      <c r="A388" s="555" t="s">
        <v>64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60">
        <v>4680115886100</v>
      </c>
      <c r="E389" s="561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5"/>
      <c r="R389" s="565"/>
      <c r="S389" s="565"/>
      <c r="T389" s="566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60">
        <v>4680115886117</v>
      </c>
      <c r="E390" s="561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5"/>
      <c r="R390" s="565"/>
      <c r="S390" s="565"/>
      <c r="T390" s="566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60">
        <v>4680115886117</v>
      </c>
      <c r="E391" s="561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60">
        <v>4680115886124</v>
      </c>
      <c r="E392" s="561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5"/>
      <c r="R392" s="565"/>
      <c r="S392" s="565"/>
      <c r="T392" s="566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60">
        <v>4680115883147</v>
      </c>
      <c r="E393" s="561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5"/>
      <c r="R393" s="565"/>
      <c r="S393" s="565"/>
      <c r="T393" s="566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60">
        <v>4607091384338</v>
      </c>
      <c r="E394" s="561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5"/>
      <c r="R394" s="565"/>
      <c r="S394" s="565"/>
      <c r="T394" s="566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60">
        <v>4607091389524</v>
      </c>
      <c r="E395" s="561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5"/>
      <c r="R395" s="565"/>
      <c r="S395" s="565"/>
      <c r="T395" s="566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60">
        <v>4680115883161</v>
      </c>
      <c r="E396" s="561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5"/>
      <c r="R396" s="565"/>
      <c r="S396" s="565"/>
      <c r="T396" s="566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60">
        <v>4607091389531</v>
      </c>
      <c r="E397" s="561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5"/>
      <c r="R397" s="565"/>
      <c r="S397" s="565"/>
      <c r="T397" s="566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60">
        <v>4607091384345</v>
      </c>
      <c r="E398" s="561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5"/>
      <c r="R398" s="565"/>
      <c r="S398" s="565"/>
      <c r="T398" s="566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2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63"/>
      <c r="P399" s="557" t="s">
        <v>71</v>
      </c>
      <c r="Q399" s="558"/>
      <c r="R399" s="558"/>
      <c r="S399" s="558"/>
      <c r="T399" s="558"/>
      <c r="U399" s="558"/>
      <c r="V399" s="559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63"/>
      <c r="P400" s="557" t="s">
        <v>71</v>
      </c>
      <c r="Q400" s="558"/>
      <c r="R400" s="558"/>
      <c r="S400" s="558"/>
      <c r="T400" s="558"/>
      <c r="U400" s="558"/>
      <c r="V400" s="559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55" t="s">
        <v>73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60">
        <v>4607091384352</v>
      </c>
      <c r="E402" s="561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5"/>
      <c r="R402" s="565"/>
      <c r="S402" s="565"/>
      <c r="T402" s="566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60">
        <v>4607091389654</v>
      </c>
      <c r="E403" s="561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5"/>
      <c r="R403" s="565"/>
      <c r="S403" s="565"/>
      <c r="T403" s="566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2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63"/>
      <c r="P404" s="557" t="s">
        <v>71</v>
      </c>
      <c r="Q404" s="558"/>
      <c r="R404" s="558"/>
      <c r="S404" s="558"/>
      <c r="T404" s="558"/>
      <c r="U404" s="558"/>
      <c r="V404" s="559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63"/>
      <c r="P405" s="557" t="s">
        <v>71</v>
      </c>
      <c r="Q405" s="558"/>
      <c r="R405" s="558"/>
      <c r="S405" s="558"/>
      <c r="T405" s="558"/>
      <c r="U405" s="558"/>
      <c r="V405" s="559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4" t="s">
        <v>633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5"/>
      <c r="AB406" s="545"/>
      <c r="AC406" s="545"/>
    </row>
    <row r="407" spans="1:68" ht="14.25" customHeight="1" x14ac:dyDescent="0.25">
      <c r="A407" s="555" t="s">
        <v>139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60">
        <v>4680115885240</v>
      </c>
      <c r="E408" s="561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5"/>
      <c r="R408" s="565"/>
      <c r="S408" s="565"/>
      <c r="T408" s="566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2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63"/>
      <c r="P409" s="557" t="s">
        <v>71</v>
      </c>
      <c r="Q409" s="558"/>
      <c r="R409" s="558"/>
      <c r="S409" s="558"/>
      <c r="T409" s="558"/>
      <c r="U409" s="558"/>
      <c r="V409" s="559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63"/>
      <c r="P410" s="557" t="s">
        <v>71</v>
      </c>
      <c r="Q410" s="558"/>
      <c r="R410" s="558"/>
      <c r="S410" s="558"/>
      <c r="T410" s="558"/>
      <c r="U410" s="558"/>
      <c r="V410" s="559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55" t="s">
        <v>64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60">
        <v>4680115886094</v>
      </c>
      <c r="E412" s="561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5"/>
      <c r="R412" s="565"/>
      <c r="S412" s="565"/>
      <c r="T412" s="566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60">
        <v>4607091389425</v>
      </c>
      <c r="E413" s="561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5"/>
      <c r="R413" s="565"/>
      <c r="S413" s="565"/>
      <c r="T413" s="566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60">
        <v>4680115880771</v>
      </c>
      <c r="E414" s="561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5"/>
      <c r="R414" s="565"/>
      <c r="S414" s="565"/>
      <c r="T414" s="566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60">
        <v>4607091389500</v>
      </c>
      <c r="E415" s="561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5"/>
      <c r="R415" s="565"/>
      <c r="S415" s="565"/>
      <c r="T415" s="566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2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63"/>
      <c r="P416" s="557" t="s">
        <v>71</v>
      </c>
      <c r="Q416" s="558"/>
      <c r="R416" s="558"/>
      <c r="S416" s="558"/>
      <c r="T416" s="558"/>
      <c r="U416" s="558"/>
      <c r="V416" s="559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63"/>
      <c r="P417" s="557" t="s">
        <v>71</v>
      </c>
      <c r="Q417" s="558"/>
      <c r="R417" s="558"/>
      <c r="S417" s="558"/>
      <c r="T417" s="558"/>
      <c r="U417" s="558"/>
      <c r="V417" s="559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4" t="s">
        <v>648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5"/>
      <c r="AB418" s="545"/>
      <c r="AC418" s="545"/>
    </row>
    <row r="419" spans="1:68" ht="14.25" customHeight="1" x14ac:dyDescent="0.25">
      <c r="A419" s="555" t="s">
        <v>64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60">
        <v>4680115885110</v>
      </c>
      <c r="E420" s="561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5"/>
      <c r="R420" s="565"/>
      <c r="S420" s="565"/>
      <c r="T420" s="566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2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63"/>
      <c r="P421" s="557" t="s">
        <v>71</v>
      </c>
      <c r="Q421" s="558"/>
      <c r="R421" s="558"/>
      <c r="S421" s="558"/>
      <c r="T421" s="558"/>
      <c r="U421" s="558"/>
      <c r="V421" s="559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63"/>
      <c r="P422" s="557" t="s">
        <v>71</v>
      </c>
      <c r="Q422" s="558"/>
      <c r="R422" s="558"/>
      <c r="S422" s="558"/>
      <c r="T422" s="558"/>
      <c r="U422" s="558"/>
      <c r="V422" s="559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4" t="s">
        <v>652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5"/>
      <c r="AB423" s="545"/>
      <c r="AC423" s="545"/>
    </row>
    <row r="424" spans="1:68" ht="14.25" customHeight="1" x14ac:dyDescent="0.25">
      <c r="A424" s="555" t="s">
        <v>64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60">
        <v>4680115885103</v>
      </c>
      <c r="E425" s="561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5"/>
      <c r="R425" s="565"/>
      <c r="S425" s="565"/>
      <c r="T425" s="566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2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63"/>
      <c r="P426" s="557" t="s">
        <v>71</v>
      </c>
      <c r="Q426" s="558"/>
      <c r="R426" s="558"/>
      <c r="S426" s="558"/>
      <c r="T426" s="558"/>
      <c r="U426" s="558"/>
      <c r="V426" s="559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63"/>
      <c r="P427" s="557" t="s">
        <v>71</v>
      </c>
      <c r="Q427" s="558"/>
      <c r="R427" s="558"/>
      <c r="S427" s="558"/>
      <c r="T427" s="558"/>
      <c r="U427" s="558"/>
      <c r="V427" s="559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04" t="s">
        <v>656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5"/>
      <c r="AB429" s="545"/>
      <c r="AC429" s="545"/>
    </row>
    <row r="430" spans="1:68" ht="14.25" customHeight="1" x14ac:dyDescent="0.25">
      <c r="A430" s="555" t="s">
        <v>103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0">
        <v>4607091389067</v>
      </c>
      <c r="E431" s="561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5"/>
      <c r="R431" s="565"/>
      <c r="S431" s="565"/>
      <c r="T431" s="566"/>
      <c r="U431" s="34"/>
      <c r="V431" s="34"/>
      <c r="W431" s="35" t="s">
        <v>69</v>
      </c>
      <c r="X431" s="551">
        <v>10</v>
      </c>
      <c r="Y431" s="552">
        <f t="shared" ref="Y431:Y443" si="54">IFERROR(IF(X431="",0,CEILING((X431/$H431),1)*$H431),"")</f>
        <v>10.56</v>
      </c>
      <c r="Z431" s="36">
        <f t="shared" ref="Z431:Z437" si="55">IFERROR(IF(Y431=0,"",ROUNDUP(Y431/H431,0)*0.01196),"")</f>
        <v>2.392E-2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10.681818181818182</v>
      </c>
      <c r="BN431" s="64">
        <f t="shared" ref="BN431:BN443" si="57">IFERROR(Y431*I431/H431,"0")</f>
        <v>11.28</v>
      </c>
      <c r="BO431" s="64">
        <f t="shared" ref="BO431:BO443" si="58">IFERROR(1/J431*(X431/H431),"0")</f>
        <v>1.8210955710955712E-2</v>
      </c>
      <c r="BP431" s="64">
        <f t="shared" ref="BP431:BP443" si="59">IFERROR(1/J431*(Y431/H431),"0")</f>
        <v>1.9230769230769232E-2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60">
        <v>4680115885271</v>
      </c>
      <c r="E432" s="561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5"/>
      <c r="R432" s="565"/>
      <c r="S432" s="565"/>
      <c r="T432" s="566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60">
        <v>4680115885226</v>
      </c>
      <c r="E433" s="561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5"/>
      <c r="R433" s="565"/>
      <c r="S433" s="565"/>
      <c r="T433" s="566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60">
        <v>4607091383522</v>
      </c>
      <c r="E434" s="561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1" t="s">
        <v>668</v>
      </c>
      <c r="Q434" s="565"/>
      <c r="R434" s="565"/>
      <c r="S434" s="565"/>
      <c r="T434" s="566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60">
        <v>4680115884502</v>
      </c>
      <c r="E435" s="561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5"/>
      <c r="R435" s="565"/>
      <c r="S435" s="565"/>
      <c r="T435" s="566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60">
        <v>4607091389104</v>
      </c>
      <c r="E436" s="561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5"/>
      <c r="R436" s="565"/>
      <c r="S436" s="565"/>
      <c r="T436" s="566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60">
        <v>4680115884519</v>
      </c>
      <c r="E437" s="561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5"/>
      <c r="R437" s="565"/>
      <c r="S437" s="565"/>
      <c r="T437" s="566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60">
        <v>4680115886391</v>
      </c>
      <c r="E438" s="561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60">
        <v>4680115880603</v>
      </c>
      <c r="E439" s="561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60">
        <v>4607091389999</v>
      </c>
      <c r="E440" s="561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0" t="s">
        <v>685</v>
      </c>
      <c r="Q440" s="565"/>
      <c r="R440" s="565"/>
      <c r="S440" s="565"/>
      <c r="T440" s="566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60">
        <v>4680115882782</v>
      </c>
      <c r="E441" s="561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60">
        <v>4680115885479</v>
      </c>
      <c r="E442" s="561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60">
        <v>4607091389982</v>
      </c>
      <c r="E443" s="561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2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63"/>
      <c r="P444" s="557" t="s">
        <v>71</v>
      </c>
      <c r="Q444" s="558"/>
      <c r="R444" s="558"/>
      <c r="S444" s="558"/>
      <c r="T444" s="558"/>
      <c r="U444" s="558"/>
      <c r="V444" s="559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1.8939393939393938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2.392E-2</v>
      </c>
      <c r="AA444" s="554"/>
      <c r="AB444" s="554"/>
      <c r="AC444" s="554"/>
    </row>
    <row r="445" spans="1:68" x14ac:dyDescent="0.2">
      <c r="A445" s="556"/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63"/>
      <c r="P445" s="557" t="s">
        <v>71</v>
      </c>
      <c r="Q445" s="558"/>
      <c r="R445" s="558"/>
      <c r="S445" s="558"/>
      <c r="T445" s="558"/>
      <c r="U445" s="558"/>
      <c r="V445" s="559"/>
      <c r="W445" s="37" t="s">
        <v>69</v>
      </c>
      <c r="X445" s="553">
        <f>IFERROR(SUM(X431:X443),"0")</f>
        <v>10</v>
      </c>
      <c r="Y445" s="553">
        <f>IFERROR(SUM(Y431:Y443),"0")</f>
        <v>10.56</v>
      </c>
      <c r="Z445" s="37"/>
      <c r="AA445" s="554"/>
      <c r="AB445" s="554"/>
      <c r="AC445" s="554"/>
    </row>
    <row r="446" spans="1:68" ht="14.25" customHeight="1" x14ac:dyDescent="0.25">
      <c r="A446" s="555" t="s">
        <v>139</v>
      </c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56"/>
      <c r="P446" s="556"/>
      <c r="Q446" s="556"/>
      <c r="R446" s="556"/>
      <c r="S446" s="556"/>
      <c r="T446" s="556"/>
      <c r="U446" s="556"/>
      <c r="V446" s="556"/>
      <c r="W446" s="556"/>
      <c r="X446" s="556"/>
      <c r="Y446" s="556"/>
      <c r="Z446" s="556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60">
        <v>4607091388930</v>
      </c>
      <c r="E447" s="561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4"/>
      <c r="V447" s="34"/>
      <c r="W447" s="35" t="s">
        <v>69</v>
      </c>
      <c r="X447" s="551">
        <v>10</v>
      </c>
      <c r="Y447" s="552">
        <f>IFERROR(IF(X447="",0,CEILING((X447/$H447),1)*$H447),"")</f>
        <v>10.56</v>
      </c>
      <c r="Z447" s="36">
        <f>IFERROR(IF(Y447=0,"",ROUNDUP(Y447/H447,0)*0.01196),"")</f>
        <v>2.392E-2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10.681818181818182</v>
      </c>
      <c r="BN447" s="64">
        <f>IFERROR(Y447*I447/H447,"0")</f>
        <v>11.28</v>
      </c>
      <c r="BO447" s="64">
        <f>IFERROR(1/J447*(X447/H447),"0")</f>
        <v>1.8210955710955712E-2</v>
      </c>
      <c r="BP447" s="64">
        <f>IFERROR(1/J447*(Y447/H447),"0")</f>
        <v>1.9230769230769232E-2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60">
        <v>4680115886407</v>
      </c>
      <c r="E448" s="561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60">
        <v>4680115880054</v>
      </c>
      <c r="E449" s="561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2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63"/>
      <c r="P450" s="557" t="s">
        <v>71</v>
      </c>
      <c r="Q450" s="558"/>
      <c r="R450" s="558"/>
      <c r="S450" s="558"/>
      <c r="T450" s="558"/>
      <c r="U450" s="558"/>
      <c r="V450" s="559"/>
      <c r="W450" s="37" t="s">
        <v>72</v>
      </c>
      <c r="X450" s="553">
        <f>IFERROR(X447/H447,"0")+IFERROR(X448/H448,"0")+IFERROR(X449/H449,"0")</f>
        <v>1.8939393939393938</v>
      </c>
      <c r="Y450" s="553">
        <f>IFERROR(Y447/H447,"0")+IFERROR(Y448/H448,"0")+IFERROR(Y449/H449,"0")</f>
        <v>2</v>
      </c>
      <c r="Z450" s="553">
        <f>IFERROR(IF(Z447="",0,Z447),"0")+IFERROR(IF(Z448="",0,Z448),"0")+IFERROR(IF(Z449="",0,Z449),"0")</f>
        <v>2.392E-2</v>
      </c>
      <c r="AA450" s="554"/>
      <c r="AB450" s="554"/>
      <c r="AC450" s="554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63"/>
      <c r="P451" s="557" t="s">
        <v>71</v>
      </c>
      <c r="Q451" s="558"/>
      <c r="R451" s="558"/>
      <c r="S451" s="558"/>
      <c r="T451" s="558"/>
      <c r="U451" s="558"/>
      <c r="V451" s="559"/>
      <c r="W451" s="37" t="s">
        <v>69</v>
      </c>
      <c r="X451" s="553">
        <f>IFERROR(SUM(X447:X449),"0")</f>
        <v>10</v>
      </c>
      <c r="Y451" s="553">
        <f>IFERROR(SUM(Y447:Y449),"0")</f>
        <v>10.56</v>
      </c>
      <c r="Z451" s="37"/>
      <c r="AA451" s="554"/>
      <c r="AB451" s="554"/>
      <c r="AC451" s="554"/>
    </row>
    <row r="452" spans="1:68" ht="14.25" customHeight="1" x14ac:dyDescent="0.25">
      <c r="A452" s="555" t="s">
        <v>64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60">
        <v>4680115883116</v>
      </c>
      <c r="E453" s="561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60">
        <v>4680115883093</v>
      </c>
      <c r="E454" s="561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0">
        <v>4680115883109</v>
      </c>
      <c r="E455" s="561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7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60">
        <v>4680115882072</v>
      </c>
      <c r="E456" s="561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60">
        <v>4680115882102</v>
      </c>
      <c r="E457" s="561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60">
        <v>4680115882096</v>
      </c>
      <c r="E458" s="561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5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2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63"/>
      <c r="P459" s="557" t="s">
        <v>71</v>
      </c>
      <c r="Q459" s="558"/>
      <c r="R459" s="558"/>
      <c r="S459" s="558"/>
      <c r="T459" s="558"/>
      <c r="U459" s="558"/>
      <c r="V459" s="559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x14ac:dyDescent="0.2">
      <c r="A460" s="556"/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63"/>
      <c r="P460" s="557" t="s">
        <v>71</v>
      </c>
      <c r="Q460" s="558"/>
      <c r="R460" s="558"/>
      <c r="S460" s="558"/>
      <c r="T460" s="558"/>
      <c r="U460" s="558"/>
      <c r="V460" s="559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customHeight="1" x14ac:dyDescent="0.25">
      <c r="A461" s="555" t="s">
        <v>73</v>
      </c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56"/>
      <c r="P461" s="556"/>
      <c r="Q461" s="556"/>
      <c r="R461" s="556"/>
      <c r="S461" s="556"/>
      <c r="T461" s="556"/>
      <c r="U461" s="556"/>
      <c r="V461" s="556"/>
      <c r="W461" s="556"/>
      <c r="X461" s="556"/>
      <c r="Y461" s="556"/>
      <c r="Z461" s="556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60">
        <v>4607091383409</v>
      </c>
      <c r="E462" s="561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60">
        <v>4607091383416</v>
      </c>
      <c r="E463" s="561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7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60">
        <v>4680115883536</v>
      </c>
      <c r="E464" s="561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2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63"/>
      <c r="P465" s="557" t="s">
        <v>71</v>
      </c>
      <c r="Q465" s="558"/>
      <c r="R465" s="558"/>
      <c r="S465" s="558"/>
      <c r="T465" s="558"/>
      <c r="U465" s="558"/>
      <c r="V465" s="559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63"/>
      <c r="P466" s="557" t="s">
        <v>71</v>
      </c>
      <c r="Q466" s="558"/>
      <c r="R466" s="558"/>
      <c r="S466" s="558"/>
      <c r="T466" s="558"/>
      <c r="U466" s="558"/>
      <c r="V466" s="559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04" t="s">
        <v>723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5"/>
      <c r="AB468" s="545"/>
      <c r="AC468" s="545"/>
    </row>
    <row r="469" spans="1:68" ht="14.25" customHeight="1" x14ac:dyDescent="0.25">
      <c r="A469" s="555" t="s">
        <v>103</v>
      </c>
      <c r="B469" s="556"/>
      <c r="C469" s="556"/>
      <c r="D469" s="556"/>
      <c r="E469" s="556"/>
      <c r="F469" s="556"/>
      <c r="G469" s="556"/>
      <c r="H469" s="556"/>
      <c r="I469" s="556"/>
      <c r="J469" s="556"/>
      <c r="K469" s="556"/>
      <c r="L469" s="556"/>
      <c r="M469" s="556"/>
      <c r="N469" s="556"/>
      <c r="O469" s="556"/>
      <c r="P469" s="556"/>
      <c r="Q469" s="556"/>
      <c r="R469" s="556"/>
      <c r="S469" s="556"/>
      <c r="T469" s="556"/>
      <c r="U469" s="556"/>
      <c r="V469" s="556"/>
      <c r="W469" s="556"/>
      <c r="X469" s="556"/>
      <c r="Y469" s="556"/>
      <c r="Z469" s="556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60">
        <v>4640242181011</v>
      </c>
      <c r="E470" s="561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60">
        <v>4640242180441</v>
      </c>
      <c r="E471" s="561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60">
        <v>4640242180564</v>
      </c>
      <c r="E472" s="561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7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60">
        <v>4640242181189</v>
      </c>
      <c r="E473" s="561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2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63"/>
      <c r="P474" s="557" t="s">
        <v>71</v>
      </c>
      <c r="Q474" s="558"/>
      <c r="R474" s="558"/>
      <c r="S474" s="558"/>
      <c r="T474" s="558"/>
      <c r="U474" s="558"/>
      <c r="V474" s="559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56"/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63"/>
      <c r="P475" s="557" t="s">
        <v>71</v>
      </c>
      <c r="Q475" s="558"/>
      <c r="R475" s="558"/>
      <c r="S475" s="558"/>
      <c r="T475" s="558"/>
      <c r="U475" s="558"/>
      <c r="V475" s="559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55" t="s">
        <v>139</v>
      </c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60">
        <v>4640242180519</v>
      </c>
      <c r="E477" s="561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60">
        <v>4640242180526</v>
      </c>
      <c r="E478" s="561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22" t="s">
        <v>740</v>
      </c>
      <c r="Q478" s="565"/>
      <c r="R478" s="565"/>
      <c r="S478" s="565"/>
      <c r="T478" s="566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60">
        <v>4640242181363</v>
      </c>
      <c r="E479" s="561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2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63"/>
      <c r="P480" s="557" t="s">
        <v>71</v>
      </c>
      <c r="Q480" s="558"/>
      <c r="R480" s="558"/>
      <c r="S480" s="558"/>
      <c r="T480" s="558"/>
      <c r="U480" s="558"/>
      <c r="V480" s="559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3"/>
      <c r="P481" s="557" t="s">
        <v>71</v>
      </c>
      <c r="Q481" s="558"/>
      <c r="R481" s="558"/>
      <c r="S481" s="558"/>
      <c r="T481" s="558"/>
      <c r="U481" s="558"/>
      <c r="V481" s="559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55" t="s">
        <v>64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60">
        <v>4640242180816</v>
      </c>
      <c r="E483" s="561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60">
        <v>4640242180595</v>
      </c>
      <c r="E484" s="561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62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3"/>
      <c r="P485" s="557" t="s">
        <v>71</v>
      </c>
      <c r="Q485" s="558"/>
      <c r="R485" s="558"/>
      <c r="S485" s="558"/>
      <c r="T485" s="558"/>
      <c r="U485" s="558"/>
      <c r="V485" s="559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3"/>
      <c r="P486" s="557" t="s">
        <v>71</v>
      </c>
      <c r="Q486" s="558"/>
      <c r="R486" s="558"/>
      <c r="S486" s="558"/>
      <c r="T486" s="558"/>
      <c r="U486" s="558"/>
      <c r="V486" s="559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55" t="s">
        <v>73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60">
        <v>4640242180533</v>
      </c>
      <c r="E488" s="561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60">
        <v>4640242181233</v>
      </c>
      <c r="E489" s="561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3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5"/>
      <c r="R489" s="565"/>
      <c r="S489" s="565"/>
      <c r="T489" s="566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2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3"/>
      <c r="P490" s="557" t="s">
        <v>71</v>
      </c>
      <c r="Q490" s="558"/>
      <c r="R490" s="558"/>
      <c r="S490" s="558"/>
      <c r="T490" s="558"/>
      <c r="U490" s="558"/>
      <c r="V490" s="559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3"/>
      <c r="P491" s="557" t="s">
        <v>71</v>
      </c>
      <c r="Q491" s="558"/>
      <c r="R491" s="558"/>
      <c r="S491" s="558"/>
      <c r="T491" s="558"/>
      <c r="U491" s="558"/>
      <c r="V491" s="559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55" t="s">
        <v>169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60">
        <v>4640242180120</v>
      </c>
      <c r="E493" s="561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5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5"/>
      <c r="R493" s="565"/>
      <c r="S493" s="565"/>
      <c r="T493" s="566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60">
        <v>4640242180137</v>
      </c>
      <c r="E494" s="561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5"/>
      <c r="R494" s="565"/>
      <c r="S494" s="565"/>
      <c r="T494" s="566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2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3"/>
      <c r="P495" s="557" t="s">
        <v>71</v>
      </c>
      <c r="Q495" s="558"/>
      <c r="R495" s="558"/>
      <c r="S495" s="558"/>
      <c r="T495" s="558"/>
      <c r="U495" s="558"/>
      <c r="V495" s="559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3"/>
      <c r="P496" s="557" t="s">
        <v>71</v>
      </c>
      <c r="Q496" s="558"/>
      <c r="R496" s="558"/>
      <c r="S496" s="558"/>
      <c r="T496" s="558"/>
      <c r="U496" s="558"/>
      <c r="V496" s="559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4" t="s">
        <v>762</v>
      </c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45"/>
      <c r="AB497" s="545"/>
      <c r="AC497" s="545"/>
    </row>
    <row r="498" spans="1:68" ht="14.25" customHeight="1" x14ac:dyDescent="0.25">
      <c r="A498" s="555" t="s">
        <v>139</v>
      </c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6"/>
      <c r="P498" s="556"/>
      <c r="Q498" s="556"/>
      <c r="R498" s="556"/>
      <c r="S498" s="556"/>
      <c r="T498" s="556"/>
      <c r="U498" s="556"/>
      <c r="V498" s="556"/>
      <c r="W498" s="556"/>
      <c r="X498" s="556"/>
      <c r="Y498" s="556"/>
      <c r="Z498" s="556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60">
        <v>4640242180090</v>
      </c>
      <c r="E499" s="561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740" t="s">
        <v>765</v>
      </c>
      <c r="Q499" s="565"/>
      <c r="R499" s="565"/>
      <c r="S499" s="565"/>
      <c r="T499" s="566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62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563"/>
      <c r="P500" s="557" t="s">
        <v>71</v>
      </c>
      <c r="Q500" s="558"/>
      <c r="R500" s="558"/>
      <c r="S500" s="558"/>
      <c r="T500" s="558"/>
      <c r="U500" s="558"/>
      <c r="V500" s="559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563"/>
      <c r="P501" s="557" t="s">
        <v>71</v>
      </c>
      <c r="Q501" s="558"/>
      <c r="R501" s="558"/>
      <c r="S501" s="558"/>
      <c r="T501" s="558"/>
      <c r="U501" s="558"/>
      <c r="V501" s="559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3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37"/>
      <c r="P502" s="581" t="s">
        <v>767</v>
      </c>
      <c r="Q502" s="582"/>
      <c r="R502" s="582"/>
      <c r="S502" s="582"/>
      <c r="T502" s="582"/>
      <c r="U502" s="582"/>
      <c r="V502" s="583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547.1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594.61999999999989</v>
      </c>
      <c r="Z502" s="37"/>
      <c r="AA502" s="554"/>
      <c r="AB502" s="554"/>
      <c r="AC502" s="554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637"/>
      <c r="P503" s="581" t="s">
        <v>768</v>
      </c>
      <c r="Q503" s="582"/>
      <c r="R503" s="582"/>
      <c r="S503" s="582"/>
      <c r="T503" s="582"/>
      <c r="U503" s="582"/>
      <c r="V503" s="583"/>
      <c r="W503" s="37" t="s">
        <v>69</v>
      </c>
      <c r="X503" s="553">
        <f>IFERROR(SUM(BM22:BM499),"0")</f>
        <v>574.52921023421015</v>
      </c>
      <c r="Y503" s="553">
        <f>IFERROR(SUM(BN22:BN499),"0")</f>
        <v>624.34999999999991</v>
      </c>
      <c r="Z503" s="37"/>
      <c r="AA503" s="554"/>
      <c r="AB503" s="554"/>
      <c r="AC503" s="554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637"/>
      <c r="P504" s="581" t="s">
        <v>769</v>
      </c>
      <c r="Q504" s="582"/>
      <c r="R504" s="582"/>
      <c r="S504" s="582"/>
      <c r="T504" s="582"/>
      <c r="U504" s="582"/>
      <c r="V504" s="583"/>
      <c r="W504" s="37" t="s">
        <v>770</v>
      </c>
      <c r="X504" s="38">
        <f>ROUNDUP(SUM(BO22:BO499),0)</f>
        <v>1</v>
      </c>
      <c r="Y504" s="38">
        <f>ROUNDUP(SUM(BP22:BP499),0)</f>
        <v>1</v>
      </c>
      <c r="Z504" s="37"/>
      <c r="AA504" s="554"/>
      <c r="AB504" s="554"/>
      <c r="AC504" s="554"/>
    </row>
    <row r="505" spans="1:68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637"/>
      <c r="P505" s="581" t="s">
        <v>771</v>
      </c>
      <c r="Q505" s="582"/>
      <c r="R505" s="582"/>
      <c r="S505" s="582"/>
      <c r="T505" s="582"/>
      <c r="U505" s="582"/>
      <c r="V505" s="583"/>
      <c r="W505" s="37" t="s">
        <v>69</v>
      </c>
      <c r="X505" s="553">
        <f>GrossWeightTotal+PalletQtyTotal*25</f>
        <v>599.52921023421015</v>
      </c>
      <c r="Y505" s="553">
        <f>GrossWeightTotalR+PalletQtyTotalR*25</f>
        <v>649.34999999999991</v>
      </c>
      <c r="Z505" s="37"/>
      <c r="AA505" s="554"/>
      <c r="AB505" s="554"/>
      <c r="AC505" s="554"/>
    </row>
    <row r="506" spans="1:68" x14ac:dyDescent="0.2">
      <c r="A506" s="556"/>
      <c r="B506" s="556"/>
      <c r="C506" s="556"/>
      <c r="D506" s="556"/>
      <c r="E506" s="556"/>
      <c r="F506" s="556"/>
      <c r="G506" s="556"/>
      <c r="H506" s="556"/>
      <c r="I506" s="556"/>
      <c r="J506" s="556"/>
      <c r="K506" s="556"/>
      <c r="L506" s="556"/>
      <c r="M506" s="556"/>
      <c r="N506" s="556"/>
      <c r="O506" s="637"/>
      <c r="P506" s="581" t="s">
        <v>772</v>
      </c>
      <c r="Q506" s="582"/>
      <c r="R506" s="582"/>
      <c r="S506" s="582"/>
      <c r="T506" s="582"/>
      <c r="U506" s="582"/>
      <c r="V506" s="583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70.671153878050418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76</v>
      </c>
      <c r="Z506" s="37"/>
      <c r="AA506" s="554"/>
      <c r="AB506" s="554"/>
      <c r="AC506" s="554"/>
    </row>
    <row r="507" spans="1:68" ht="14.25" customHeight="1" x14ac:dyDescent="0.2">
      <c r="A507" s="556"/>
      <c r="B507" s="556"/>
      <c r="C507" s="556"/>
      <c r="D507" s="556"/>
      <c r="E507" s="556"/>
      <c r="F507" s="556"/>
      <c r="G507" s="556"/>
      <c r="H507" s="556"/>
      <c r="I507" s="556"/>
      <c r="J507" s="556"/>
      <c r="K507" s="556"/>
      <c r="L507" s="556"/>
      <c r="M507" s="556"/>
      <c r="N507" s="556"/>
      <c r="O507" s="637"/>
      <c r="P507" s="581" t="s">
        <v>773</v>
      </c>
      <c r="Q507" s="582"/>
      <c r="R507" s="582"/>
      <c r="S507" s="582"/>
      <c r="T507" s="582"/>
      <c r="U507" s="582"/>
      <c r="V507" s="583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1.1523199999999998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2" t="s">
        <v>101</v>
      </c>
      <c r="D509" s="641"/>
      <c r="E509" s="641"/>
      <c r="F509" s="641"/>
      <c r="G509" s="641"/>
      <c r="H509" s="580"/>
      <c r="I509" s="572" t="s">
        <v>253</v>
      </c>
      <c r="J509" s="641"/>
      <c r="K509" s="641"/>
      <c r="L509" s="641"/>
      <c r="M509" s="641"/>
      <c r="N509" s="641"/>
      <c r="O509" s="641"/>
      <c r="P509" s="641"/>
      <c r="Q509" s="641"/>
      <c r="R509" s="641"/>
      <c r="S509" s="580"/>
      <c r="T509" s="572" t="s">
        <v>544</v>
      </c>
      <c r="U509" s="580"/>
      <c r="V509" s="572" t="s">
        <v>600</v>
      </c>
      <c r="W509" s="641"/>
      <c r="X509" s="641"/>
      <c r="Y509" s="580"/>
      <c r="Z509" s="543" t="s">
        <v>656</v>
      </c>
      <c r="AA509" s="572" t="s">
        <v>723</v>
      </c>
      <c r="AB509" s="580"/>
      <c r="AC509" s="52"/>
      <c r="AF509" s="544"/>
    </row>
    <row r="510" spans="1:68" ht="14.25" customHeight="1" thickTop="1" x14ac:dyDescent="0.2">
      <c r="A510" s="761" t="s">
        <v>776</v>
      </c>
      <c r="B510" s="572" t="s">
        <v>63</v>
      </c>
      <c r="C510" s="572" t="s">
        <v>102</v>
      </c>
      <c r="D510" s="572" t="s">
        <v>119</v>
      </c>
      <c r="E510" s="572" t="s">
        <v>176</v>
      </c>
      <c r="F510" s="572" t="s">
        <v>196</v>
      </c>
      <c r="G510" s="572" t="s">
        <v>229</v>
      </c>
      <c r="H510" s="572" t="s">
        <v>101</v>
      </c>
      <c r="I510" s="572" t="s">
        <v>254</v>
      </c>
      <c r="J510" s="572" t="s">
        <v>294</v>
      </c>
      <c r="K510" s="572" t="s">
        <v>354</v>
      </c>
      <c r="L510" s="572" t="s">
        <v>400</v>
      </c>
      <c r="M510" s="572" t="s">
        <v>416</v>
      </c>
      <c r="N510" s="544"/>
      <c r="O510" s="572" t="s">
        <v>430</v>
      </c>
      <c r="P510" s="572" t="s">
        <v>440</v>
      </c>
      <c r="Q510" s="572" t="s">
        <v>447</v>
      </c>
      <c r="R510" s="572" t="s">
        <v>452</v>
      </c>
      <c r="S510" s="572" t="s">
        <v>534</v>
      </c>
      <c r="T510" s="572" t="s">
        <v>545</v>
      </c>
      <c r="U510" s="572" t="s">
        <v>580</v>
      </c>
      <c r="V510" s="572" t="s">
        <v>601</v>
      </c>
      <c r="W510" s="572" t="s">
        <v>633</v>
      </c>
      <c r="X510" s="572" t="s">
        <v>648</v>
      </c>
      <c r="Y510" s="572" t="s">
        <v>652</v>
      </c>
      <c r="Z510" s="572" t="s">
        <v>656</v>
      </c>
      <c r="AA510" s="572" t="s">
        <v>723</v>
      </c>
      <c r="AB510" s="572" t="s">
        <v>762</v>
      </c>
      <c r="AC510" s="52"/>
      <c r="AF510" s="544"/>
    </row>
    <row r="511" spans="1:68" ht="13.5" customHeight="1" thickBot="1" x14ac:dyDescent="0.25">
      <c r="A511" s="762"/>
      <c r="B511" s="573"/>
      <c r="C511" s="573"/>
      <c r="D511" s="573"/>
      <c r="E511" s="573"/>
      <c r="F511" s="573"/>
      <c r="G511" s="573"/>
      <c r="H511" s="573"/>
      <c r="I511" s="573"/>
      <c r="J511" s="573"/>
      <c r="K511" s="573"/>
      <c r="L511" s="573"/>
      <c r="M511" s="573"/>
      <c r="N511" s="544"/>
      <c r="O511" s="573"/>
      <c r="P511" s="573"/>
      <c r="Q511" s="573"/>
      <c r="R511" s="573"/>
      <c r="S511" s="573"/>
      <c r="T511" s="573"/>
      <c r="U511" s="573"/>
      <c r="V511" s="573"/>
      <c r="W511" s="573"/>
      <c r="X511" s="573"/>
      <c r="Y511" s="573"/>
      <c r="Z511" s="573"/>
      <c r="AA511" s="573"/>
      <c r="AB511" s="573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126.9</v>
      </c>
      <c r="E512" s="46">
        <f>IFERROR(Y87*1,"0")+IFERROR(Y88*1,"0")+IFERROR(Y89*1,"0")+IFERROR(Y93*1,"0")+IFERROR(Y94*1,"0")+IFERROR(Y95*1,"0")+IFERROR(Y96*1,"0")</f>
        <v>0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30.6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23.2</v>
      </c>
      <c r="L512" s="46">
        <f>IFERROR(Y250*1,"0")+IFERROR(Y251*1,"0")+IFERROR(Y252*1,"0")+IFERROR(Y253*1,"0")+IFERROR(Y254*1,"0")</f>
        <v>21.6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7.2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226.6</v>
      </c>
      <c r="S512" s="46">
        <f>IFERROR(Y335*1,"0")+IFERROR(Y336*1,"0")+IFERROR(Y337*1,"0")</f>
        <v>32.4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105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21.12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Y17:Y18"/>
    <mergeCell ref="P372:V372"/>
    <mergeCell ref="D57:E57"/>
    <mergeCell ref="N17:N18"/>
    <mergeCell ref="A58:O59"/>
    <mergeCell ref="P239:V239"/>
    <mergeCell ref="A257:Z257"/>
    <mergeCell ref="A191:Z191"/>
    <mergeCell ref="P354:T354"/>
    <mergeCell ref="A263:O264"/>
    <mergeCell ref="P121:T121"/>
    <mergeCell ref="D216:E216"/>
    <mergeCell ref="P344:T344"/>
    <mergeCell ref="A134:O135"/>
    <mergeCell ref="D22:E22"/>
    <mergeCell ref="H17:H18"/>
    <mergeCell ref="A146:Z146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496:V496"/>
    <mergeCell ref="A497:Z497"/>
    <mergeCell ref="D173:E173"/>
    <mergeCell ref="D344:E344"/>
    <mergeCell ref="D471:E471"/>
    <mergeCell ref="A131:Z131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307:T307"/>
    <mergeCell ref="D250:E250"/>
    <mergeCell ref="D110:E110"/>
    <mergeCell ref="D408:E408"/>
    <mergeCell ref="D394:E394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P501:V501"/>
    <mergeCell ref="A500:O501"/>
    <mergeCell ref="D291:E291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AD17:AF18"/>
    <mergeCell ref="D101:E101"/>
    <mergeCell ref="A430:Z430"/>
    <mergeCell ref="D76:E76"/>
    <mergeCell ref="D392:E392"/>
    <mergeCell ref="A469:Z469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293:T293"/>
    <mergeCell ref="D336:E336"/>
    <mergeCell ref="D95:E95"/>
    <mergeCell ref="P149:T149"/>
    <mergeCell ref="A279:O280"/>
    <mergeCell ref="P449:T449"/>
    <mergeCell ref="X17:X18"/>
    <mergeCell ref="U17:V17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P57:T57"/>
    <mergeCell ref="D165:E165"/>
    <mergeCell ref="P75:T75"/>
    <mergeCell ref="P317:T317"/>
    <mergeCell ref="D323:E323"/>
    <mergeCell ref="D223:E223"/>
    <mergeCell ref="M17:M18"/>
    <mergeCell ref="A168:O169"/>
    <mergeCell ref="O17:O18"/>
    <mergeCell ref="P336:T336"/>
    <mergeCell ref="P174:V174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P439:T439"/>
    <mergeCell ref="A107:Z107"/>
    <mergeCell ref="P262:T262"/>
    <mergeCell ref="P433:T433"/>
    <mergeCell ref="A476:Z476"/>
    <mergeCell ref="D478:E478"/>
    <mergeCell ref="P510:P511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462:E46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105:V105"/>
    <mergeCell ref="A141:Z141"/>
    <mergeCell ref="A144:O145"/>
    <mergeCell ref="P184:V184"/>
    <mergeCell ref="P88:T88"/>
    <mergeCell ref="A156:O157"/>
    <mergeCell ref="P62:T62"/>
    <mergeCell ref="P376:V376"/>
    <mergeCell ref="P128:T128"/>
    <mergeCell ref="D310:E310"/>
    <mergeCell ref="A51:Z51"/>
    <mergeCell ref="A83:O84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261:T261"/>
    <mergeCell ref="P161:T161"/>
    <mergeCell ref="D204:E204"/>
    <mergeCell ref="D198:E198"/>
    <mergeCell ref="D269:E269"/>
    <mergeCell ref="D440:E440"/>
    <mergeCell ref="P275:V275"/>
    <mergeCell ref="P404:V404"/>
    <mergeCell ref="P484:T484"/>
    <mergeCell ref="P420:T420"/>
    <mergeCell ref="D455:E455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P499:T499"/>
    <mergeCell ref="D188:E188"/>
    <mergeCell ref="P224:T224"/>
    <mergeCell ref="P444:V444"/>
    <mergeCell ref="P500:V500"/>
    <mergeCell ref="A230:O231"/>
    <mergeCell ref="P79:V79"/>
    <mergeCell ref="D61:E61"/>
    <mergeCell ref="P115:T115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P26:T26"/>
    <mergeCell ref="D172:E172"/>
    <mergeCell ref="P324:T324"/>
    <mergeCell ref="D463:E463"/>
    <mergeCell ref="A270:O271"/>
    <mergeCell ref="D29:E29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322:T322"/>
    <mergeCell ref="D132:E132"/>
    <mergeCell ref="P89:T89"/>
    <mergeCell ref="P211:T211"/>
    <mergeCell ref="P260:T260"/>
    <mergeCell ref="P309:T309"/>
    <mergeCell ref="A13:M13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A5:C5"/>
    <mergeCell ref="D9:E9"/>
    <mergeCell ref="F9:G9"/>
    <mergeCell ref="A6:C6"/>
    <mergeCell ref="P167:T167"/>
    <mergeCell ref="D26:E26"/>
    <mergeCell ref="D148:E148"/>
    <mergeCell ref="D324:E324"/>
    <mergeCell ref="P59:V59"/>
    <mergeCell ref="P42:T42"/>
    <mergeCell ref="A32:O33"/>
    <mergeCell ref="D7:M7"/>
    <mergeCell ref="P29:T29"/>
    <mergeCell ref="D8:M8"/>
    <mergeCell ref="V10:W10"/>
    <mergeCell ref="W17:W18"/>
    <mergeCell ref="D104:E104"/>
    <mergeCell ref="P83:V83"/>
    <mergeCell ref="T6:U9"/>
    <mergeCell ref="P319:V319"/>
    <mergeCell ref="Q10:R10"/>
    <mergeCell ref="D41:E41"/>
    <mergeCell ref="P231:V231"/>
    <mergeCell ref="A15:M1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P137:T137"/>
    <mergeCell ref="P197:T197"/>
    <mergeCell ref="D309:E309"/>
    <mergeCell ref="P465:V465"/>
    <mergeCell ref="D88:E88"/>
    <mergeCell ref="Q12:R12"/>
    <mergeCell ref="D261:E261"/>
    <mergeCell ref="A357:Z357"/>
    <mergeCell ref="D63:E63"/>
    <mergeCell ref="D330:E330"/>
    <mergeCell ref="P304:V304"/>
    <mergeCell ref="D96:E96"/>
    <mergeCell ref="D52:E52"/>
    <mergeCell ref="I17:I18"/>
    <mergeCell ref="A48:O49"/>
    <mergeCell ref="D27:E27"/>
    <mergeCell ref="D74:E74"/>
    <mergeCell ref="P87:T87"/>
    <mergeCell ref="D68:E68"/>
    <mergeCell ref="D31:E31"/>
    <mergeCell ref="P52:T5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P117:T117"/>
    <mergeCell ref="P55:T55"/>
    <mergeCell ref="D115:E115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A338:O339"/>
    <mergeCell ref="P208:T208"/>
    <mergeCell ref="A272:Z272"/>
    <mergeCell ref="P385:V385"/>
    <mergeCell ref="P124:V124"/>
    <mergeCell ref="A406:Z406"/>
    <mergeCell ref="P360:V360"/>
    <mergeCell ref="P151:V151"/>
    <mergeCell ref="P130:V130"/>
    <mergeCell ref="D211:E211"/>
    <mergeCell ref="P442:T442"/>
    <mergeCell ref="D448:E448"/>
    <mergeCell ref="D390:E390"/>
    <mergeCell ref="P378:T378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268:T268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H1:Q1"/>
    <mergeCell ref="P480:V480"/>
    <mergeCell ref="P280:V280"/>
    <mergeCell ref="D5:E5"/>
    <mergeCell ref="P31:T31"/>
    <mergeCell ref="A46:Z46"/>
    <mergeCell ref="D87:E87"/>
    <mergeCell ref="P166:T166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303:E303"/>
    <mergeCell ref="A238:O239"/>
    <mergeCell ref="D300:E300"/>
    <mergeCell ref="P237:T237"/>
    <mergeCell ref="P279:V279"/>
    <mergeCell ref="D69:E69"/>
    <mergeCell ref="P148:T148"/>
    <mergeCell ref="P175:V175"/>
    <mergeCell ref="D354:E354"/>
    <mergeCell ref="P106:V106"/>
    <mergeCell ref="P33:V33"/>
    <mergeCell ref="P264:V264"/>
    <mergeCell ref="A387:Z387"/>
    <mergeCell ref="P56:T56"/>
    <mergeCell ref="P252:T252"/>
    <mergeCell ref="P379:T379"/>
    <mergeCell ref="B510:B511"/>
    <mergeCell ref="D510:D511"/>
    <mergeCell ref="A99:Z99"/>
    <mergeCell ref="A366:Z366"/>
    <mergeCell ref="A286:Z286"/>
    <mergeCell ref="P246:V246"/>
    <mergeCell ref="D259:E259"/>
    <mergeCell ref="P485:V485"/>
    <mergeCell ref="Y510:Y511"/>
    <mergeCell ref="P460:V460"/>
    <mergeCell ref="P475:V475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P453:T453"/>
    <mergeCell ref="D290:E290"/>
    <mergeCell ref="D94:E94"/>
    <mergeCell ref="P98:V98"/>
    <mergeCell ref="P91:V91"/>
    <mergeCell ref="A97:O98"/>
    <mergeCell ref="D81:E81"/>
    <mergeCell ref="P94:T94"/>
    <mergeCell ref="P81:T81"/>
    <mergeCell ref="A217:O218"/>
    <mergeCell ref="D335:E335"/>
    <mergeCell ref="A375:O376"/>
    <mergeCell ref="P403:T403"/>
    <mergeCell ref="P182:T182"/>
    <mergeCell ref="D311:E311"/>
    <mergeCell ref="P417:V417"/>
    <mergeCell ref="P425:T425"/>
    <mergeCell ref="D254:E254"/>
    <mergeCell ref="A367:Z367"/>
    <mergeCell ref="P503:V503"/>
    <mergeCell ref="P325:V325"/>
    <mergeCell ref="W510:W511"/>
    <mergeCell ref="A386:Z386"/>
    <mergeCell ref="D378:E378"/>
    <mergeCell ref="A373:Z373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D208:E208"/>
    <mergeCell ref="D379:E379"/>
    <mergeCell ref="P506:V506"/>
    <mergeCell ref="D494:E494"/>
    <mergeCell ref="D195:E195"/>
    <mergeCell ref="P473:T473"/>
    <mergeCell ref="A459:O460"/>
    <mergeCell ref="P329:T329"/>
    <mergeCell ref="P416:V416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P90:V90"/>
    <mergeCell ref="A86:Z86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474:O475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  <mergeCell ref="P471:T471"/>
    <mergeCell ref="P259:T259"/>
    <mergeCell ref="D147:E147"/>
    <mergeCell ref="P118:V118"/>
    <mergeCell ref="P45:V45"/>
    <mergeCell ref="P95:T95"/>
    <mergeCell ref="A212:O213"/>
    <mergeCell ref="D470:E4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2025-09-16T10:44:20Z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