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CE918F4-4D1E-4E9F-B086-5BA62014A3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6" i="1" s="1"/>
  <c r="BO22" i="1"/>
  <c r="BM22" i="1"/>
  <c r="X503" i="1" s="1"/>
  <c r="Y22" i="1"/>
  <c r="P22" i="1"/>
  <c r="H10" i="1"/>
  <c r="A9" i="1"/>
  <c r="F10" i="1" s="1"/>
  <c r="D7" i="1"/>
  <c r="Q6" i="1"/>
  <c r="P2" i="1"/>
  <c r="BP31" i="1" l="1"/>
  <c r="BN31" i="1"/>
  <c r="BP54" i="1"/>
  <c r="BN54" i="1"/>
  <c r="Z54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31" i="1"/>
  <c r="BP74" i="1"/>
  <c r="BN74" i="1"/>
  <c r="Z74" i="1"/>
  <c r="BP116" i="1"/>
  <c r="BN116" i="1"/>
  <c r="Z116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7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Z450" i="1" s="1"/>
  <c r="BP457" i="1"/>
  <c r="BN457" i="1"/>
  <c r="Z457" i="1"/>
  <c r="BP477" i="1"/>
  <c r="BN477" i="1"/>
  <c r="Z477" i="1"/>
  <c r="Y490" i="1"/>
  <c r="BP488" i="1"/>
  <c r="BN488" i="1"/>
  <c r="Z488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Z331" i="1" s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H9" i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Z360" i="1" s="1"/>
  <c r="Y361" i="1"/>
  <c r="BP369" i="1"/>
  <c r="BN369" i="1"/>
  <c r="Z369" i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65" i="1" l="1"/>
  <c r="Z459" i="1"/>
  <c r="Z480" i="1"/>
  <c r="Z318" i="1"/>
  <c r="Z312" i="1"/>
  <c r="Z263" i="1"/>
  <c r="Z212" i="1"/>
  <c r="Z189" i="1"/>
  <c r="Z174" i="1"/>
  <c r="Z134" i="1"/>
  <c r="Z78" i="1"/>
  <c r="Z64" i="1"/>
  <c r="Z355" i="1"/>
  <c r="Z325" i="1"/>
  <c r="Z139" i="1"/>
  <c r="Z444" i="1"/>
  <c r="Z246" i="1"/>
  <c r="Z294" i="1"/>
  <c r="Z380" i="1"/>
  <c r="Z350" i="1"/>
  <c r="Z217" i="1"/>
  <c r="Z118" i="1"/>
  <c r="Z58" i="1"/>
  <c r="Z371" i="1"/>
  <c r="Z474" i="1"/>
  <c r="Z399" i="1"/>
  <c r="Z230" i="1"/>
  <c r="Y504" i="1"/>
  <c r="Z304" i="1"/>
  <c r="Z105" i="1"/>
  <c r="Z90" i="1"/>
  <c r="Z416" i="1"/>
  <c r="Z255" i="1"/>
  <c r="Z200" i="1"/>
  <c r="Z168" i="1"/>
  <c r="Z70" i="1"/>
  <c r="Z32" i="1"/>
  <c r="Y506" i="1"/>
  <c r="Y503" i="1"/>
  <c r="Z150" i="1"/>
  <c r="Y502" i="1"/>
  <c r="Y505" i="1" l="1"/>
  <c r="Z507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<sst xmlns="http://schemas.openxmlformats.org/spreadsheetml/2006/main" count="2217" uniqueCount="793">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</sst>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5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812" t="s">
        <v>0</v>
      </c>
      <c r="E1" s="593"/>
      <c r="F1" s="593"/>
      <c r="G1" s="12" t="s">
        <v>1</v>
      </c>
      <c r="H1" s="812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57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776" t="s">
        <v>8</v>
      </c>
      <c r="B5" s="716"/>
      <c r="C5" s="563"/>
      <c r="D5" s="665"/>
      <c r="E5" s="667"/>
      <c r="F5" s="616" t="s">
        <v>9</v>
      </c>
      <c r="G5" s="563"/>
      <c r="H5" s="665"/>
      <c r="I5" s="666"/>
      <c r="J5" s="666"/>
      <c r="K5" s="666"/>
      <c r="L5" s="666"/>
      <c r="M5" s="667"/>
      <c r="N5" s="58"/>
      <c r="P5" s="24" t="s">
        <v>10</v>
      </c>
      <c r="Q5" s="594">
        <v>45918</v>
      </c>
      <c r="R5" s="595"/>
      <c r="T5" s="746" t="s">
        <v>11</v>
      </c>
      <c r="U5" s="747"/>
      <c r="V5" s="749" t="s">
        <v>12</v>
      </c>
      <c r="W5" s="595"/>
      <c r="AB5" s="51"/>
      <c r="AC5" s="51"/>
      <c r="AD5" s="51"/>
      <c r="AE5" s="51"/>
    </row>
    <row r="6" spans="1:32" s="548" customFormat="1" ht="24" customHeight="1" x14ac:dyDescent="0.2">
      <c r="A6" s="776" t="s">
        <v>13</v>
      </c>
      <c r="B6" s="716"/>
      <c r="C6" s="563"/>
      <c r="D6" s="669" t="s">
        <v>14</v>
      </c>
      <c r="E6" s="670"/>
      <c r="F6" s="670"/>
      <c r="G6" s="670"/>
      <c r="H6" s="670"/>
      <c r="I6" s="670"/>
      <c r="J6" s="670"/>
      <c r="K6" s="670"/>
      <c r="L6" s="670"/>
      <c r="M6" s="595"/>
      <c r="N6" s="59"/>
      <c r="P6" s="24" t="s">
        <v>15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61"/>
      <c r="T6" s="759" t="s">
        <v>16</v>
      </c>
      <c r="U6" s="747"/>
      <c r="V6" s="679" t="s">
        <v>17</v>
      </c>
      <c r="W6" s="680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838" t="str">
        <f>IFERROR(VLOOKUP(DeliveryAddress,Table,3,0),1)</f>
        <v>1</v>
      </c>
      <c r="E7" s="839"/>
      <c r="F7" s="839"/>
      <c r="G7" s="839"/>
      <c r="H7" s="839"/>
      <c r="I7" s="839"/>
      <c r="J7" s="839"/>
      <c r="K7" s="839"/>
      <c r="L7" s="839"/>
      <c r="M7" s="753"/>
      <c r="N7" s="60"/>
      <c r="P7" s="24"/>
      <c r="Q7" s="42"/>
      <c r="R7" s="42"/>
      <c r="T7" s="572"/>
      <c r="U7" s="747"/>
      <c r="V7" s="681"/>
      <c r="W7" s="682"/>
      <c r="AB7" s="51"/>
      <c r="AC7" s="51"/>
      <c r="AD7" s="51"/>
      <c r="AE7" s="51"/>
    </row>
    <row r="8" spans="1:32" s="548" customFormat="1" ht="25.5" customHeight="1" x14ac:dyDescent="0.2">
      <c r="A8" s="569" t="s">
        <v>18</v>
      </c>
      <c r="B8" s="567"/>
      <c r="C8" s="568"/>
      <c r="D8" s="844" t="s">
        <v>19</v>
      </c>
      <c r="E8" s="845"/>
      <c r="F8" s="845"/>
      <c r="G8" s="845"/>
      <c r="H8" s="845"/>
      <c r="I8" s="845"/>
      <c r="J8" s="845"/>
      <c r="K8" s="845"/>
      <c r="L8" s="845"/>
      <c r="M8" s="846"/>
      <c r="N8" s="61"/>
      <c r="P8" s="24" t="s">
        <v>20</v>
      </c>
      <c r="Q8" s="752">
        <v>0.41666666666666669</v>
      </c>
      <c r="R8" s="753"/>
      <c r="T8" s="572"/>
      <c r="U8" s="747"/>
      <c r="V8" s="681"/>
      <c r="W8" s="682"/>
      <c r="AB8" s="51"/>
      <c r="AC8" s="51"/>
      <c r="AD8" s="51"/>
      <c r="AE8" s="51"/>
    </row>
    <row r="9" spans="1:32" s="548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33"/>
      <c r="E9" s="634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M9" s="634"/>
      <c r="N9" s="549"/>
      <c r="P9" s="26" t="s">
        <v>21</v>
      </c>
      <c r="Q9" s="792"/>
      <c r="R9" s="620"/>
      <c r="T9" s="572"/>
      <c r="U9" s="747"/>
      <c r="V9" s="683"/>
      <c r="W9" s="684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33"/>
      <c r="E10" s="634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693" t="str">
        <f>IFERROR(VLOOKUP($D$10,Proxy,2,FALSE),"")</f>
        <v/>
      </c>
      <c r="I10" s="572"/>
      <c r="J10" s="572"/>
      <c r="K10" s="572"/>
      <c r="L10" s="572"/>
      <c r="M10" s="572"/>
      <c r="N10" s="547"/>
      <c r="P10" s="26" t="s">
        <v>22</v>
      </c>
      <c r="Q10" s="760"/>
      <c r="R10" s="761"/>
      <c r="U10" s="24" t="s">
        <v>23</v>
      </c>
      <c r="V10" s="849" t="s">
        <v>24</v>
      </c>
      <c r="W10" s="680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4"/>
      <c r="R11" s="595"/>
      <c r="U11" s="24" t="s">
        <v>27</v>
      </c>
      <c r="V11" s="619" t="s">
        <v>28</v>
      </c>
      <c r="W11" s="620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24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563"/>
      <c r="N12" s="62"/>
      <c r="P12" s="24" t="s">
        <v>30</v>
      </c>
      <c r="Q12" s="752"/>
      <c r="R12" s="753"/>
      <c r="S12" s="23"/>
      <c r="U12" s="24"/>
      <c r="V12" s="593"/>
      <c r="W12" s="572"/>
      <c r="AB12" s="51"/>
      <c r="AC12" s="51"/>
      <c r="AD12" s="51"/>
      <c r="AE12" s="51"/>
    </row>
    <row r="13" spans="1:32" s="548" customFormat="1" ht="23.25" customHeight="1" x14ac:dyDescent="0.2">
      <c r="A13" s="724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563"/>
      <c r="N13" s="62"/>
      <c r="O13" s="26"/>
      <c r="P13" s="26" t="s">
        <v>32</v>
      </c>
      <c r="Q13" s="619"/>
      <c r="R13" s="6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24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56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26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563"/>
      <c r="N15" s="63"/>
      <c r="P15" s="768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5" t="s">
        <v>36</v>
      </c>
      <c r="B17" s="555" t="s">
        <v>37</v>
      </c>
      <c r="C17" s="778" t="s">
        <v>38</v>
      </c>
      <c r="D17" s="555" t="s">
        <v>39</v>
      </c>
      <c r="E17" s="580"/>
      <c r="F17" s="555" t="s">
        <v>40</v>
      </c>
      <c r="G17" s="555" t="s">
        <v>41</v>
      </c>
      <c r="H17" s="555" t="s">
        <v>42</v>
      </c>
      <c r="I17" s="555" t="s">
        <v>43</v>
      </c>
      <c r="J17" s="555" t="s">
        <v>44</v>
      </c>
      <c r="K17" s="555" t="s">
        <v>45</v>
      </c>
      <c r="L17" s="555" t="s">
        <v>46</v>
      </c>
      <c r="M17" s="555" t="s">
        <v>47</v>
      </c>
      <c r="N17" s="555" t="s">
        <v>48</v>
      </c>
      <c r="O17" s="555" t="s">
        <v>49</v>
      </c>
      <c r="P17" s="555" t="s">
        <v>50</v>
      </c>
      <c r="Q17" s="815"/>
      <c r="R17" s="815"/>
      <c r="S17" s="815"/>
      <c r="T17" s="580"/>
      <c r="U17" s="562" t="s">
        <v>51</v>
      </c>
      <c r="V17" s="563"/>
      <c r="W17" s="555" t="s">
        <v>52</v>
      </c>
      <c r="X17" s="555" t="s">
        <v>53</v>
      </c>
      <c r="Y17" s="564" t="s">
        <v>54</v>
      </c>
      <c r="Z17" s="700" t="s">
        <v>55</v>
      </c>
      <c r="AA17" s="610" t="s">
        <v>56</v>
      </c>
      <c r="AB17" s="610" t="s">
        <v>57</v>
      </c>
      <c r="AC17" s="610" t="s">
        <v>58</v>
      </c>
      <c r="AD17" s="610" t="s">
        <v>59</v>
      </c>
      <c r="AE17" s="611"/>
      <c r="AF17" s="612"/>
      <c r="AG17" s="66"/>
      <c r="BD17" s="65" t="s">
        <v>60</v>
      </c>
    </row>
    <row r="18" spans="1:68" ht="14.25" customHeight="1" x14ac:dyDescent="0.2">
      <c r="A18" s="556"/>
      <c r="B18" s="556"/>
      <c r="C18" s="556"/>
      <c r="D18" s="581"/>
      <c r="E18" s="582"/>
      <c r="F18" s="556"/>
      <c r="G18" s="556"/>
      <c r="H18" s="556"/>
      <c r="I18" s="556"/>
      <c r="J18" s="556"/>
      <c r="K18" s="556"/>
      <c r="L18" s="556"/>
      <c r="M18" s="556"/>
      <c r="N18" s="556"/>
      <c r="O18" s="556"/>
      <c r="P18" s="581"/>
      <c r="Q18" s="816"/>
      <c r="R18" s="816"/>
      <c r="S18" s="816"/>
      <c r="T18" s="582"/>
      <c r="U18" s="67" t="s">
        <v>61</v>
      </c>
      <c r="V18" s="67" t="s">
        <v>62</v>
      </c>
      <c r="W18" s="556"/>
      <c r="X18" s="556"/>
      <c r="Y18" s="565"/>
      <c r="Z18" s="701"/>
      <c r="AA18" s="694"/>
      <c r="AB18" s="694"/>
      <c r="AC18" s="694"/>
      <c r="AD18" s="613"/>
      <c r="AE18" s="614"/>
      <c r="AF18" s="615"/>
      <c r="AG18" s="66"/>
      <c r="BD18" s="65"/>
    </row>
    <row r="19" spans="1:68" ht="27.75" customHeight="1" x14ac:dyDescent="0.2">
      <c r="A19" s="575" t="s">
        <v>63</v>
      </c>
      <c r="B19" s="576"/>
      <c r="C19" s="576"/>
      <c r="D19" s="576"/>
      <c r="E19" s="576"/>
      <c r="F19" s="576"/>
      <c r="G19" s="576"/>
      <c r="H19" s="576"/>
      <c r="I19" s="576"/>
      <c r="J19" s="576"/>
      <c r="K19" s="576"/>
      <c r="L19" s="576"/>
      <c r="M19" s="576"/>
      <c r="N19" s="576"/>
      <c r="O19" s="576"/>
      <c r="P19" s="576"/>
      <c r="Q19" s="576"/>
      <c r="R19" s="576"/>
      <c r="S19" s="576"/>
      <c r="T19" s="576"/>
      <c r="U19" s="576"/>
      <c r="V19" s="576"/>
      <c r="W19" s="576"/>
      <c r="X19" s="576"/>
      <c r="Y19" s="576"/>
      <c r="Z19" s="576"/>
      <c r="AA19" s="48"/>
      <c r="AB19" s="48"/>
      <c r="AC19" s="48"/>
    </row>
    <row r="20" spans="1:68" ht="16.5" customHeight="1" x14ac:dyDescent="0.25">
      <c r="A20" s="571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45"/>
      <c r="AB20" s="545"/>
      <c r="AC20" s="545"/>
    </row>
    <row r="21" spans="1:68" ht="14.25" customHeight="1" x14ac:dyDescent="0.25">
      <c r="A21" s="574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7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8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8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74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7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8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8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74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7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8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8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575" t="s">
        <v>101</v>
      </c>
      <c r="B38" s="576"/>
      <c r="C38" s="576"/>
      <c r="D38" s="576"/>
      <c r="E38" s="576"/>
      <c r="F38" s="576"/>
      <c r="G38" s="576"/>
      <c r="H38" s="576"/>
      <c r="I38" s="576"/>
      <c r="J38" s="576"/>
      <c r="K38" s="576"/>
      <c r="L38" s="576"/>
      <c r="M38" s="576"/>
      <c r="N38" s="576"/>
      <c r="O38" s="576"/>
      <c r="P38" s="576"/>
      <c r="Q38" s="576"/>
      <c r="R38" s="576"/>
      <c r="S38" s="576"/>
      <c r="T38" s="576"/>
      <c r="U38" s="576"/>
      <c r="V38" s="576"/>
      <c r="W38" s="576"/>
      <c r="X38" s="576"/>
      <c r="Y38" s="576"/>
      <c r="Z38" s="576"/>
      <c r="AA38" s="48"/>
      <c r="AB38" s="48"/>
      <c r="AC38" s="48"/>
    </row>
    <row r="39" spans="1:68" ht="16.5" customHeight="1" x14ac:dyDescent="0.25">
      <c r="A39" s="571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45"/>
      <c r="AB39" s="545"/>
      <c r="AC39" s="545"/>
    </row>
    <row r="40" spans="1:68" ht="14.25" customHeight="1" x14ac:dyDescent="0.25">
      <c r="A40" s="574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5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7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8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78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customHeight="1" x14ac:dyDescent="0.25">
      <c r="A46" s="574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7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8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8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571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45"/>
      <c r="AB50" s="545"/>
      <c r="AC50" s="545"/>
    </row>
    <row r="51" spans="1:68" ht="14.25" customHeight="1" x14ac:dyDescent="0.25">
      <c r="A51" s="574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8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100</v>
      </c>
      <c r="Y53" s="552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13.5</v>
      </c>
      <c r="Y57" s="552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77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78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12.25925925925926</v>
      </c>
      <c r="Y58" s="553">
        <f>IFERROR(Y52/H52,"0")+IFERROR(Y53/H53,"0")+IFERROR(Y54/H54,"0")+IFERROR(Y55/H55,"0")+IFERROR(Y56/H56,"0")+IFERROR(Y57/H57,"0")</f>
        <v>13</v>
      </c>
      <c r="Z58" s="553">
        <f>IFERROR(IF(Z52="",0,Z52),"0")+IFERROR(IF(Z53="",0,Z53),"0")+IFERROR(IF(Z54="",0,Z54),"0")+IFERROR(IF(Z55="",0,Z55),"0")+IFERROR(IF(Z56="",0,Z56),"0")+IFERROR(IF(Z57="",0,Z57),"0")</f>
        <v>0.21686</v>
      </c>
      <c r="AA58" s="554"/>
      <c r="AB58" s="554"/>
      <c r="AC58" s="554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78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113.5</v>
      </c>
      <c r="Y59" s="553">
        <f>IFERROR(SUM(Y52:Y57),"0")</f>
        <v>121.5</v>
      </c>
      <c r="Z59" s="37"/>
      <c r="AA59" s="554"/>
      <c r="AB59" s="554"/>
      <c r="AC59" s="554"/>
    </row>
    <row r="60" spans="1:68" ht="14.25" customHeight="1" x14ac:dyDescent="0.25">
      <c r="A60" s="574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6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8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5.4</v>
      </c>
      <c r="Y63" s="552">
        <f>IFERROR(IF(X63="",0,CEILING((X63/$H63),1)*$H63),"")</f>
        <v>5.4</v>
      </c>
      <c r="Z63" s="36">
        <f>IFERROR(IF(Y63=0,"",ROUNDUP(Y63/H63,0)*0.00651),"")</f>
        <v>1.302E-2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5.76</v>
      </c>
      <c r="BN63" s="64">
        <f>IFERROR(Y63*I63/H63,"0")</f>
        <v>5.76</v>
      </c>
      <c r="BO63" s="64">
        <f>IFERROR(1/J63*(X63/H63),"0")</f>
        <v>1.098901098901099E-2</v>
      </c>
      <c r="BP63" s="64">
        <f>IFERROR(1/J63*(Y63/H63),"0")</f>
        <v>1.098901098901099E-2</v>
      </c>
    </row>
    <row r="64" spans="1:68" x14ac:dyDescent="0.2">
      <c r="A64" s="577"/>
      <c r="B64" s="572"/>
      <c r="C64" s="572"/>
      <c r="D64" s="572"/>
      <c r="E64" s="572"/>
      <c r="F64" s="572"/>
      <c r="G64" s="572"/>
      <c r="H64" s="572"/>
      <c r="I64" s="572"/>
      <c r="J64" s="572"/>
      <c r="K64" s="572"/>
      <c r="L64" s="572"/>
      <c r="M64" s="572"/>
      <c r="N64" s="572"/>
      <c r="O64" s="578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2</v>
      </c>
      <c r="Y64" s="553">
        <f>IFERROR(Y61/H61,"0")+IFERROR(Y62/H62,"0")+IFERROR(Y63/H63,"0")</f>
        <v>2</v>
      </c>
      <c r="Z64" s="553">
        <f>IFERROR(IF(Z61="",0,Z61),"0")+IFERROR(IF(Z62="",0,Z62),"0")+IFERROR(IF(Z63="",0,Z63),"0")</f>
        <v>1.302E-2</v>
      </c>
      <c r="AA64" s="554"/>
      <c r="AB64" s="554"/>
      <c r="AC64" s="554"/>
    </row>
    <row r="65" spans="1:68" x14ac:dyDescent="0.2">
      <c r="A65" s="572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78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5.4</v>
      </c>
      <c r="Y65" s="553">
        <f>IFERROR(SUM(Y61:Y63),"0")</f>
        <v>5.4</v>
      </c>
      <c r="Z65" s="37"/>
      <c r="AA65" s="554"/>
      <c r="AB65" s="554"/>
      <c r="AC65" s="554"/>
    </row>
    <row r="66" spans="1:68" ht="14.25" customHeight="1" x14ac:dyDescent="0.25">
      <c r="A66" s="574" t="s">
        <v>64</v>
      </c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72"/>
      <c r="P66" s="572"/>
      <c r="Q66" s="572"/>
      <c r="R66" s="572"/>
      <c r="S66" s="572"/>
      <c r="T66" s="572"/>
      <c r="U66" s="572"/>
      <c r="V66" s="572"/>
      <c r="W66" s="572"/>
      <c r="X66" s="572"/>
      <c r="Y66" s="572"/>
      <c r="Z66" s="572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7"/>
      <c r="B70" s="572"/>
      <c r="C70" s="572"/>
      <c r="D70" s="572"/>
      <c r="E70" s="572"/>
      <c r="F70" s="572"/>
      <c r="G70" s="572"/>
      <c r="H70" s="572"/>
      <c r="I70" s="572"/>
      <c r="J70" s="572"/>
      <c r="K70" s="572"/>
      <c r="L70" s="572"/>
      <c r="M70" s="572"/>
      <c r="N70" s="572"/>
      <c r="O70" s="578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72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8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74" t="s">
        <v>73</v>
      </c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72"/>
      <c r="P72" s="572"/>
      <c r="Q72" s="572"/>
      <c r="R72" s="572"/>
      <c r="S72" s="572"/>
      <c r="T72" s="572"/>
      <c r="U72" s="572"/>
      <c r="V72" s="572"/>
      <c r="W72" s="572"/>
      <c r="X72" s="572"/>
      <c r="Y72" s="572"/>
      <c r="Z72" s="572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87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6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4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7"/>
      <c r="B78" s="572"/>
      <c r="C78" s="572"/>
      <c r="D78" s="572"/>
      <c r="E78" s="572"/>
      <c r="F78" s="572"/>
      <c r="G78" s="572"/>
      <c r="H78" s="572"/>
      <c r="I78" s="572"/>
      <c r="J78" s="572"/>
      <c r="K78" s="572"/>
      <c r="L78" s="572"/>
      <c r="M78" s="572"/>
      <c r="N78" s="572"/>
      <c r="O78" s="578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72"/>
      <c r="B79" s="572"/>
      <c r="C79" s="572"/>
      <c r="D79" s="572"/>
      <c r="E79" s="572"/>
      <c r="F79" s="572"/>
      <c r="G79" s="572"/>
      <c r="H79" s="572"/>
      <c r="I79" s="572"/>
      <c r="J79" s="572"/>
      <c r="K79" s="572"/>
      <c r="L79" s="572"/>
      <c r="M79" s="572"/>
      <c r="N79" s="572"/>
      <c r="O79" s="578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74" t="s">
        <v>169</v>
      </c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6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7"/>
      <c r="B83" s="572"/>
      <c r="C83" s="572"/>
      <c r="D83" s="572"/>
      <c r="E83" s="572"/>
      <c r="F83" s="572"/>
      <c r="G83" s="572"/>
      <c r="H83" s="572"/>
      <c r="I83" s="572"/>
      <c r="J83" s="572"/>
      <c r="K83" s="572"/>
      <c r="L83" s="572"/>
      <c r="M83" s="572"/>
      <c r="N83" s="572"/>
      <c r="O83" s="578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72"/>
      <c r="B84" s="572"/>
      <c r="C84" s="572"/>
      <c r="D84" s="572"/>
      <c r="E84" s="572"/>
      <c r="F84" s="572"/>
      <c r="G84" s="572"/>
      <c r="H84" s="572"/>
      <c r="I84" s="572"/>
      <c r="J84" s="572"/>
      <c r="K84" s="572"/>
      <c r="L84" s="572"/>
      <c r="M84" s="572"/>
      <c r="N84" s="572"/>
      <c r="O84" s="578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571" t="s">
        <v>176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72"/>
      <c r="AA85" s="545"/>
      <c r="AB85" s="545"/>
      <c r="AC85" s="545"/>
    </row>
    <row r="86" spans="1:68" ht="14.25" customHeight="1" x14ac:dyDescent="0.25">
      <c r="A86" s="574" t="s">
        <v>103</v>
      </c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2"/>
      <c r="V86" s="572"/>
      <c r="W86" s="572"/>
      <c r="X86" s="572"/>
      <c r="Y86" s="572"/>
      <c r="Z86" s="572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8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7"/>
      <c r="B90" s="572"/>
      <c r="C90" s="572"/>
      <c r="D90" s="572"/>
      <c r="E90" s="572"/>
      <c r="F90" s="572"/>
      <c r="G90" s="572"/>
      <c r="H90" s="572"/>
      <c r="I90" s="572"/>
      <c r="J90" s="572"/>
      <c r="K90" s="572"/>
      <c r="L90" s="572"/>
      <c r="M90" s="572"/>
      <c r="N90" s="572"/>
      <c r="O90" s="578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x14ac:dyDescent="0.2">
      <c r="A91" s="572"/>
      <c r="B91" s="572"/>
      <c r="C91" s="572"/>
      <c r="D91" s="572"/>
      <c r="E91" s="572"/>
      <c r="F91" s="572"/>
      <c r="G91" s="572"/>
      <c r="H91" s="572"/>
      <c r="I91" s="572"/>
      <c r="J91" s="572"/>
      <c r="K91" s="572"/>
      <c r="L91" s="572"/>
      <c r="M91" s="572"/>
      <c r="N91" s="572"/>
      <c r="O91" s="578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customHeight="1" x14ac:dyDescent="0.25">
      <c r="A92" s="574" t="s">
        <v>73</v>
      </c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72"/>
      <c r="P92" s="572"/>
      <c r="Q92" s="572"/>
      <c r="R92" s="572"/>
      <c r="S92" s="572"/>
      <c r="T92" s="572"/>
      <c r="U92" s="572"/>
      <c r="V92" s="572"/>
      <c r="W92" s="572"/>
      <c r="X92" s="572"/>
      <c r="Y92" s="572"/>
      <c r="Z92" s="572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676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83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7"/>
      <c r="B97" s="572"/>
      <c r="C97" s="572"/>
      <c r="D97" s="572"/>
      <c r="E97" s="572"/>
      <c r="F97" s="572"/>
      <c r="G97" s="572"/>
      <c r="H97" s="572"/>
      <c r="I97" s="572"/>
      <c r="J97" s="572"/>
      <c r="K97" s="572"/>
      <c r="L97" s="572"/>
      <c r="M97" s="572"/>
      <c r="N97" s="572"/>
      <c r="O97" s="578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x14ac:dyDescent="0.2">
      <c r="A98" s="572"/>
      <c r="B98" s="572"/>
      <c r="C98" s="572"/>
      <c r="D98" s="572"/>
      <c r="E98" s="572"/>
      <c r="F98" s="572"/>
      <c r="G98" s="572"/>
      <c r="H98" s="572"/>
      <c r="I98" s="572"/>
      <c r="J98" s="572"/>
      <c r="K98" s="572"/>
      <c r="L98" s="572"/>
      <c r="M98" s="572"/>
      <c r="N98" s="572"/>
      <c r="O98" s="578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customHeight="1" x14ac:dyDescent="0.25">
      <c r="A99" s="571" t="s">
        <v>196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2"/>
      <c r="V99" s="572"/>
      <c r="W99" s="572"/>
      <c r="X99" s="572"/>
      <c r="Y99" s="572"/>
      <c r="Z99" s="572"/>
      <c r="AA99" s="545"/>
      <c r="AB99" s="545"/>
      <c r="AC99" s="545"/>
    </row>
    <row r="100" spans="1:68" ht="14.25" customHeight="1" x14ac:dyDescent="0.25">
      <c r="A100" s="574" t="s">
        <v>103</v>
      </c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2"/>
      <c r="V100" s="572"/>
      <c r="W100" s="572"/>
      <c r="X100" s="572"/>
      <c r="Y100" s="572"/>
      <c r="Z100" s="572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6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63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8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7"/>
      <c r="B105" s="572"/>
      <c r="C105" s="572"/>
      <c r="D105" s="572"/>
      <c r="E105" s="572"/>
      <c r="F105" s="572"/>
      <c r="G105" s="572"/>
      <c r="H105" s="572"/>
      <c r="I105" s="572"/>
      <c r="J105" s="572"/>
      <c r="K105" s="572"/>
      <c r="L105" s="572"/>
      <c r="M105" s="572"/>
      <c r="N105" s="572"/>
      <c r="O105" s="578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72"/>
      <c r="B106" s="572"/>
      <c r="C106" s="572"/>
      <c r="D106" s="572"/>
      <c r="E106" s="572"/>
      <c r="F106" s="572"/>
      <c r="G106" s="572"/>
      <c r="H106" s="572"/>
      <c r="I106" s="572"/>
      <c r="J106" s="572"/>
      <c r="K106" s="572"/>
      <c r="L106" s="572"/>
      <c r="M106" s="572"/>
      <c r="N106" s="572"/>
      <c r="O106" s="578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74" t="s">
        <v>139</v>
      </c>
      <c r="B107" s="572"/>
      <c r="C107" s="572"/>
      <c r="D107" s="572"/>
      <c r="E107" s="572"/>
      <c r="F107" s="572"/>
      <c r="G107" s="572"/>
      <c r="H107" s="572"/>
      <c r="I107" s="572"/>
      <c r="J107" s="572"/>
      <c r="K107" s="572"/>
      <c r="L107" s="572"/>
      <c r="M107" s="572"/>
      <c r="N107" s="572"/>
      <c r="O107" s="572"/>
      <c r="P107" s="572"/>
      <c r="Q107" s="572"/>
      <c r="R107" s="572"/>
      <c r="S107" s="572"/>
      <c r="T107" s="572"/>
      <c r="U107" s="572"/>
      <c r="V107" s="572"/>
      <c r="W107" s="572"/>
      <c r="X107" s="572"/>
      <c r="Y107" s="572"/>
      <c r="Z107" s="572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69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6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7"/>
      <c r="B111" s="572"/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  <c r="M111" s="572"/>
      <c r="N111" s="572"/>
      <c r="O111" s="578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72"/>
      <c r="B112" s="572"/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/>
      <c r="N112" s="572"/>
      <c r="O112" s="578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74" t="s">
        <v>73</v>
      </c>
      <c r="B113" s="572"/>
      <c r="C113" s="572"/>
      <c r="D113" s="572"/>
      <c r="E113" s="572"/>
      <c r="F113" s="572"/>
      <c r="G113" s="572"/>
      <c r="H113" s="572"/>
      <c r="I113" s="572"/>
      <c r="J113" s="572"/>
      <c r="K113" s="572"/>
      <c r="L113" s="572"/>
      <c r="M113" s="572"/>
      <c r="N113" s="572"/>
      <c r="O113" s="572"/>
      <c r="P113" s="572"/>
      <c r="Q113" s="572"/>
      <c r="R113" s="572"/>
      <c r="S113" s="572"/>
      <c r="T113" s="572"/>
      <c r="U113" s="572"/>
      <c r="V113" s="572"/>
      <c r="W113" s="572"/>
      <c r="X113" s="572"/>
      <c r="Y113" s="572"/>
      <c r="Z113" s="572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2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8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7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7"/>
      <c r="B118" s="572"/>
      <c r="C118" s="572"/>
      <c r="D118" s="572"/>
      <c r="E118" s="572"/>
      <c r="F118" s="572"/>
      <c r="G118" s="572"/>
      <c r="H118" s="572"/>
      <c r="I118" s="572"/>
      <c r="J118" s="572"/>
      <c r="K118" s="572"/>
      <c r="L118" s="572"/>
      <c r="M118" s="572"/>
      <c r="N118" s="572"/>
      <c r="O118" s="578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0</v>
      </c>
      <c r="Y118" s="553">
        <f>IFERROR(Y114/H114,"0")+IFERROR(Y115/H115,"0")+IFERROR(Y116/H116,"0")+IFERROR(Y117/H117,"0")</f>
        <v>0</v>
      </c>
      <c r="Z118" s="553">
        <f>IFERROR(IF(Z114="",0,Z114),"0")+IFERROR(IF(Z115="",0,Z115),"0")+IFERROR(IF(Z116="",0,Z116),"0")+IFERROR(IF(Z117="",0,Z117),"0")</f>
        <v>0</v>
      </c>
      <c r="AA118" s="554"/>
      <c r="AB118" s="554"/>
      <c r="AC118" s="554"/>
    </row>
    <row r="119" spans="1:68" x14ac:dyDescent="0.2">
      <c r="A119" s="572"/>
      <c r="B119" s="572"/>
      <c r="C119" s="572"/>
      <c r="D119" s="572"/>
      <c r="E119" s="572"/>
      <c r="F119" s="572"/>
      <c r="G119" s="572"/>
      <c r="H119" s="572"/>
      <c r="I119" s="572"/>
      <c r="J119" s="572"/>
      <c r="K119" s="572"/>
      <c r="L119" s="572"/>
      <c r="M119" s="572"/>
      <c r="N119" s="572"/>
      <c r="O119" s="578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0</v>
      </c>
      <c r="Y119" s="553">
        <f>IFERROR(SUM(Y114:Y117),"0")</f>
        <v>0</v>
      </c>
      <c r="Z119" s="37"/>
      <c r="AA119" s="554"/>
      <c r="AB119" s="554"/>
      <c r="AC119" s="554"/>
    </row>
    <row r="120" spans="1:68" ht="14.25" customHeight="1" x14ac:dyDescent="0.25">
      <c r="A120" s="574" t="s">
        <v>169</v>
      </c>
      <c r="B120" s="572"/>
      <c r="C120" s="572"/>
      <c r="D120" s="572"/>
      <c r="E120" s="572"/>
      <c r="F120" s="572"/>
      <c r="G120" s="572"/>
      <c r="H120" s="572"/>
      <c r="I120" s="572"/>
      <c r="J120" s="572"/>
      <c r="K120" s="572"/>
      <c r="L120" s="572"/>
      <c r="M120" s="572"/>
      <c r="N120" s="572"/>
      <c r="O120" s="572"/>
      <c r="P120" s="572"/>
      <c r="Q120" s="572"/>
      <c r="R120" s="572"/>
      <c r="S120" s="572"/>
      <c r="T120" s="572"/>
      <c r="U120" s="572"/>
      <c r="V120" s="572"/>
      <c r="W120" s="572"/>
      <c r="X120" s="572"/>
      <c r="Y120" s="572"/>
      <c r="Z120" s="572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6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7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7"/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8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72"/>
      <c r="B124" s="572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2"/>
      <c r="O124" s="578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571" t="s">
        <v>229</v>
      </c>
      <c r="B125" s="572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2"/>
      <c r="O125" s="572"/>
      <c r="P125" s="572"/>
      <c r="Q125" s="572"/>
      <c r="R125" s="572"/>
      <c r="S125" s="572"/>
      <c r="T125" s="572"/>
      <c r="U125" s="572"/>
      <c r="V125" s="572"/>
      <c r="W125" s="572"/>
      <c r="X125" s="572"/>
      <c r="Y125" s="572"/>
      <c r="Z125" s="572"/>
      <c r="AA125" s="545"/>
      <c r="AB125" s="545"/>
      <c r="AC125" s="545"/>
    </row>
    <row r="126" spans="1:68" ht="14.25" customHeight="1" x14ac:dyDescent="0.25">
      <c r="A126" s="574" t="s">
        <v>103</v>
      </c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72"/>
      <c r="P126" s="572"/>
      <c r="Q126" s="572"/>
      <c r="R126" s="572"/>
      <c r="S126" s="572"/>
      <c r="T126" s="572"/>
      <c r="U126" s="572"/>
      <c r="V126" s="572"/>
      <c r="W126" s="572"/>
      <c r="X126" s="572"/>
      <c r="Y126" s="572"/>
      <c r="Z126" s="572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62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6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7"/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8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72"/>
      <c r="B130" s="572"/>
      <c r="C130" s="572"/>
      <c r="D130" s="572"/>
      <c r="E130" s="572"/>
      <c r="F130" s="572"/>
      <c r="G130" s="572"/>
      <c r="H130" s="572"/>
      <c r="I130" s="572"/>
      <c r="J130" s="572"/>
      <c r="K130" s="572"/>
      <c r="L130" s="572"/>
      <c r="M130" s="572"/>
      <c r="N130" s="572"/>
      <c r="O130" s="578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74" t="s">
        <v>64</v>
      </c>
      <c r="B131" s="572"/>
      <c r="C131" s="572"/>
      <c r="D131" s="572"/>
      <c r="E131" s="572"/>
      <c r="F131" s="572"/>
      <c r="G131" s="572"/>
      <c r="H131" s="572"/>
      <c r="I131" s="572"/>
      <c r="J131" s="572"/>
      <c r="K131" s="572"/>
      <c r="L131" s="572"/>
      <c r="M131" s="572"/>
      <c r="N131" s="572"/>
      <c r="O131" s="572"/>
      <c r="P131" s="572"/>
      <c r="Q131" s="572"/>
      <c r="R131" s="572"/>
      <c r="S131" s="572"/>
      <c r="T131" s="572"/>
      <c r="U131" s="572"/>
      <c r="V131" s="572"/>
      <c r="W131" s="572"/>
      <c r="X131" s="572"/>
      <c r="Y131" s="572"/>
      <c r="Z131" s="572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6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7"/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8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72"/>
      <c r="B135" s="572"/>
      <c r="C135" s="572"/>
      <c r="D135" s="572"/>
      <c r="E135" s="572"/>
      <c r="F135" s="572"/>
      <c r="G135" s="572"/>
      <c r="H135" s="572"/>
      <c r="I135" s="572"/>
      <c r="J135" s="572"/>
      <c r="K135" s="572"/>
      <c r="L135" s="572"/>
      <c r="M135" s="572"/>
      <c r="N135" s="572"/>
      <c r="O135" s="578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74" t="s">
        <v>73</v>
      </c>
      <c r="B136" s="572"/>
      <c r="C136" s="572"/>
      <c r="D136" s="572"/>
      <c r="E136" s="572"/>
      <c r="F136" s="572"/>
      <c r="G136" s="572"/>
      <c r="H136" s="572"/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2"/>
      <c r="V136" s="572"/>
      <c r="W136" s="572"/>
      <c r="X136" s="572"/>
      <c r="Y136" s="572"/>
      <c r="Z136" s="572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7"/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8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72"/>
      <c r="B140" s="572"/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2"/>
      <c r="O140" s="578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571" t="s">
        <v>101</v>
      </c>
      <c r="B141" s="572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2"/>
      <c r="O141" s="572"/>
      <c r="P141" s="572"/>
      <c r="Q141" s="572"/>
      <c r="R141" s="572"/>
      <c r="S141" s="572"/>
      <c r="T141" s="572"/>
      <c r="U141" s="572"/>
      <c r="V141" s="572"/>
      <c r="W141" s="572"/>
      <c r="X141" s="572"/>
      <c r="Y141" s="572"/>
      <c r="Z141" s="572"/>
      <c r="AA141" s="545"/>
      <c r="AB141" s="545"/>
      <c r="AC141" s="545"/>
    </row>
    <row r="142" spans="1:68" ht="14.25" customHeight="1" x14ac:dyDescent="0.25">
      <c r="A142" s="574" t="s">
        <v>103</v>
      </c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2"/>
      <c r="V142" s="572"/>
      <c r="W142" s="572"/>
      <c r="X142" s="572"/>
      <c r="Y142" s="572"/>
      <c r="Z142" s="572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7"/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8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72"/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8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74" t="s">
        <v>64</v>
      </c>
      <c r="B146" s="572"/>
      <c r="C146" s="572"/>
      <c r="D146" s="572"/>
      <c r="E146" s="572"/>
      <c r="F146" s="572"/>
      <c r="G146" s="572"/>
      <c r="H146" s="572"/>
      <c r="I146" s="572"/>
      <c r="J146" s="572"/>
      <c r="K146" s="572"/>
      <c r="L146" s="572"/>
      <c r="M146" s="572"/>
      <c r="N146" s="572"/>
      <c r="O146" s="572"/>
      <c r="P146" s="572"/>
      <c r="Q146" s="572"/>
      <c r="R146" s="572"/>
      <c r="S146" s="572"/>
      <c r="T146" s="572"/>
      <c r="U146" s="572"/>
      <c r="V146" s="572"/>
      <c r="W146" s="572"/>
      <c r="X146" s="572"/>
      <c r="Y146" s="572"/>
      <c r="Z146" s="572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8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10</v>
      </c>
      <c r="Y147" s="552">
        <f>IFERROR(IF(X147="",0,CEILING((X147/$H147),1)*$H147),"")</f>
        <v>18</v>
      </c>
      <c r="Z147" s="36">
        <f>IFERROR(IF(Y147=0,"",ROUNDUP(Y147/H147,0)*0.01898),"")</f>
        <v>3.7960000000000001E-2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10.65</v>
      </c>
      <c r="BN147" s="64">
        <f>IFERROR(Y147*I147/H147,"0")</f>
        <v>19.170000000000002</v>
      </c>
      <c r="BO147" s="64">
        <f>IFERROR(1/J147*(X147/H147),"0")</f>
        <v>1.7361111111111112E-2</v>
      </c>
      <c r="BP147" s="64">
        <f>IFERROR(1/J147*(Y147/H147),"0")</f>
        <v>3.125E-2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10</v>
      </c>
      <c r="Y148" s="552">
        <f>IFERROR(IF(X148="",0,CEILING((X148/$H148),1)*$H148),"")</f>
        <v>12.600000000000001</v>
      </c>
      <c r="Z148" s="36">
        <f>IFERROR(IF(Y148=0,"",ROUNDUP(Y148/H148,0)*0.00651),"")</f>
        <v>1.9529999999999999E-2</v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10.642857142857141</v>
      </c>
      <c r="BN148" s="64">
        <f>IFERROR(Y148*I148/H148,"0")</f>
        <v>13.41</v>
      </c>
      <c r="BO148" s="64">
        <f>IFERROR(1/J148*(X148/H148),"0")</f>
        <v>1.3082155939298797E-2</v>
      </c>
      <c r="BP148" s="64">
        <f>IFERROR(1/J148*(Y148/H148),"0")</f>
        <v>1.6483516483516484E-2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5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7"/>
      <c r="B150" s="572"/>
      <c r="C150" s="572"/>
      <c r="D150" s="572"/>
      <c r="E150" s="572"/>
      <c r="F150" s="572"/>
      <c r="G150" s="572"/>
      <c r="H150" s="572"/>
      <c r="I150" s="572"/>
      <c r="J150" s="572"/>
      <c r="K150" s="572"/>
      <c r="L150" s="572"/>
      <c r="M150" s="572"/>
      <c r="N150" s="572"/>
      <c r="O150" s="578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3.4920634920634921</v>
      </c>
      <c r="Y150" s="553">
        <f>IFERROR(Y147/H147,"0")+IFERROR(Y148/H148,"0")+IFERROR(Y149/H149,"0")</f>
        <v>5</v>
      </c>
      <c r="Z150" s="553">
        <f>IFERROR(IF(Z147="",0,Z147),"0")+IFERROR(IF(Z148="",0,Z148),"0")+IFERROR(IF(Z149="",0,Z149),"0")</f>
        <v>5.7489999999999999E-2</v>
      </c>
      <c r="AA150" s="554"/>
      <c r="AB150" s="554"/>
      <c r="AC150" s="554"/>
    </row>
    <row r="151" spans="1:68" x14ac:dyDescent="0.2">
      <c r="A151" s="572"/>
      <c r="B151" s="572"/>
      <c r="C151" s="572"/>
      <c r="D151" s="572"/>
      <c r="E151" s="572"/>
      <c r="F151" s="572"/>
      <c r="G151" s="572"/>
      <c r="H151" s="572"/>
      <c r="I151" s="572"/>
      <c r="J151" s="572"/>
      <c r="K151" s="572"/>
      <c r="L151" s="572"/>
      <c r="M151" s="572"/>
      <c r="N151" s="572"/>
      <c r="O151" s="578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20</v>
      </c>
      <c r="Y151" s="553">
        <f>IFERROR(SUM(Y147:Y149),"0")</f>
        <v>30.6</v>
      </c>
      <c r="Z151" s="37"/>
      <c r="AA151" s="554"/>
      <c r="AB151" s="554"/>
      <c r="AC151" s="554"/>
    </row>
    <row r="152" spans="1:68" ht="27.75" customHeight="1" x14ac:dyDescent="0.2">
      <c r="A152" s="575" t="s">
        <v>253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48"/>
      <c r="AB152" s="48"/>
      <c r="AC152" s="48"/>
    </row>
    <row r="153" spans="1:68" ht="16.5" customHeight="1" x14ac:dyDescent="0.25">
      <c r="A153" s="571" t="s">
        <v>254</v>
      </c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2"/>
      <c r="P153" s="572"/>
      <c r="Q153" s="572"/>
      <c r="R153" s="572"/>
      <c r="S153" s="572"/>
      <c r="T153" s="572"/>
      <c r="U153" s="572"/>
      <c r="V153" s="572"/>
      <c r="W153" s="572"/>
      <c r="X153" s="572"/>
      <c r="Y153" s="572"/>
      <c r="Z153" s="572"/>
      <c r="AA153" s="545"/>
      <c r="AB153" s="545"/>
      <c r="AC153" s="545"/>
    </row>
    <row r="154" spans="1:68" ht="14.25" customHeight="1" x14ac:dyDescent="0.25">
      <c r="A154" s="574" t="s">
        <v>139</v>
      </c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2"/>
      <c r="V154" s="572"/>
      <c r="W154" s="572"/>
      <c r="X154" s="572"/>
      <c r="Y154" s="572"/>
      <c r="Z154" s="572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8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7"/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8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72"/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8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74" t="s">
        <v>64</v>
      </c>
      <c r="B158" s="572"/>
      <c r="C158" s="572"/>
      <c r="D158" s="572"/>
      <c r="E158" s="572"/>
      <c r="F158" s="572"/>
      <c r="G158" s="572"/>
      <c r="H158" s="572"/>
      <c r="I158" s="572"/>
      <c r="J158" s="572"/>
      <c r="K158" s="572"/>
      <c r="L158" s="572"/>
      <c r="M158" s="572"/>
      <c r="N158" s="572"/>
      <c r="O158" s="572"/>
      <c r="P158" s="572"/>
      <c r="Q158" s="572"/>
      <c r="R158" s="572"/>
      <c r="S158" s="572"/>
      <c r="T158" s="572"/>
      <c r="U158" s="572"/>
      <c r="V158" s="572"/>
      <c r="W158" s="572"/>
      <c r="X158" s="572"/>
      <c r="Y158" s="572"/>
      <c r="Z158" s="572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8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7"/>
      <c r="B168" s="572"/>
      <c r="C168" s="572"/>
      <c r="D168" s="572"/>
      <c r="E168" s="572"/>
      <c r="F168" s="572"/>
      <c r="G168" s="572"/>
      <c r="H168" s="572"/>
      <c r="I168" s="572"/>
      <c r="J168" s="572"/>
      <c r="K168" s="572"/>
      <c r="L168" s="572"/>
      <c r="M168" s="572"/>
      <c r="N168" s="572"/>
      <c r="O168" s="578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72"/>
      <c r="B169" s="572"/>
      <c r="C169" s="572"/>
      <c r="D169" s="572"/>
      <c r="E169" s="572"/>
      <c r="F169" s="572"/>
      <c r="G169" s="572"/>
      <c r="H169" s="572"/>
      <c r="I169" s="572"/>
      <c r="J169" s="572"/>
      <c r="K169" s="572"/>
      <c r="L169" s="572"/>
      <c r="M169" s="572"/>
      <c r="N169" s="572"/>
      <c r="O169" s="578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74" t="s">
        <v>95</v>
      </c>
      <c r="B170" s="572"/>
      <c r="C170" s="572"/>
      <c r="D170" s="572"/>
      <c r="E170" s="572"/>
      <c r="F170" s="572"/>
      <c r="G170" s="572"/>
      <c r="H170" s="572"/>
      <c r="I170" s="572"/>
      <c r="J170" s="572"/>
      <c r="K170" s="572"/>
      <c r="L170" s="572"/>
      <c r="M170" s="572"/>
      <c r="N170" s="572"/>
      <c r="O170" s="572"/>
      <c r="P170" s="572"/>
      <c r="Q170" s="572"/>
      <c r="R170" s="572"/>
      <c r="S170" s="572"/>
      <c r="T170" s="572"/>
      <c r="U170" s="572"/>
      <c r="V170" s="572"/>
      <c r="W170" s="572"/>
      <c r="X170" s="572"/>
      <c r="Y170" s="572"/>
      <c r="Z170" s="572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82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5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8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7"/>
      <c r="B174" s="572"/>
      <c r="C174" s="572"/>
      <c r="D174" s="572"/>
      <c r="E174" s="572"/>
      <c r="F174" s="572"/>
      <c r="G174" s="572"/>
      <c r="H174" s="572"/>
      <c r="I174" s="572"/>
      <c r="J174" s="572"/>
      <c r="K174" s="572"/>
      <c r="L174" s="572"/>
      <c r="M174" s="572"/>
      <c r="N174" s="572"/>
      <c r="O174" s="578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72"/>
      <c r="B175" s="572"/>
      <c r="C175" s="572"/>
      <c r="D175" s="572"/>
      <c r="E175" s="572"/>
      <c r="F175" s="572"/>
      <c r="G175" s="572"/>
      <c r="H175" s="572"/>
      <c r="I175" s="572"/>
      <c r="J175" s="572"/>
      <c r="K175" s="572"/>
      <c r="L175" s="572"/>
      <c r="M175" s="572"/>
      <c r="N175" s="572"/>
      <c r="O175" s="578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74" t="s">
        <v>291</v>
      </c>
      <c r="B176" s="572"/>
      <c r="C176" s="572"/>
      <c r="D176" s="572"/>
      <c r="E176" s="572"/>
      <c r="F176" s="572"/>
      <c r="G176" s="572"/>
      <c r="H176" s="572"/>
      <c r="I176" s="572"/>
      <c r="J176" s="572"/>
      <c r="K176" s="572"/>
      <c r="L176" s="572"/>
      <c r="M176" s="572"/>
      <c r="N176" s="572"/>
      <c r="O176" s="572"/>
      <c r="P176" s="572"/>
      <c r="Q176" s="572"/>
      <c r="R176" s="572"/>
      <c r="S176" s="572"/>
      <c r="T176" s="572"/>
      <c r="U176" s="572"/>
      <c r="V176" s="572"/>
      <c r="W176" s="572"/>
      <c r="X176" s="572"/>
      <c r="Y176" s="572"/>
      <c r="Z176" s="572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6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7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78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72"/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8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571" t="s">
        <v>294</v>
      </c>
      <c r="B180" s="572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2"/>
      <c r="O180" s="572"/>
      <c r="P180" s="572"/>
      <c r="Q180" s="572"/>
      <c r="R180" s="572"/>
      <c r="S180" s="572"/>
      <c r="T180" s="572"/>
      <c r="U180" s="572"/>
      <c r="V180" s="572"/>
      <c r="W180" s="572"/>
      <c r="X180" s="572"/>
      <c r="Y180" s="572"/>
      <c r="Z180" s="572"/>
      <c r="AA180" s="545"/>
      <c r="AB180" s="545"/>
      <c r="AC180" s="545"/>
    </row>
    <row r="181" spans="1:68" ht="14.25" customHeight="1" x14ac:dyDescent="0.25">
      <c r="A181" s="574" t="s">
        <v>103</v>
      </c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2"/>
      <c r="P181" s="572"/>
      <c r="Q181" s="572"/>
      <c r="R181" s="572"/>
      <c r="S181" s="572"/>
      <c r="T181" s="572"/>
      <c r="U181" s="572"/>
      <c r="V181" s="572"/>
      <c r="W181" s="572"/>
      <c r="X181" s="572"/>
      <c r="Y181" s="572"/>
      <c r="Z181" s="572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7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7"/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8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72"/>
      <c r="B185" s="572"/>
      <c r="C185" s="572"/>
      <c r="D185" s="572"/>
      <c r="E185" s="572"/>
      <c r="F185" s="572"/>
      <c r="G185" s="572"/>
      <c r="H185" s="572"/>
      <c r="I185" s="572"/>
      <c r="J185" s="572"/>
      <c r="K185" s="572"/>
      <c r="L185" s="572"/>
      <c r="M185" s="572"/>
      <c r="N185" s="572"/>
      <c r="O185" s="578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74" t="s">
        <v>139</v>
      </c>
      <c r="B186" s="572"/>
      <c r="C186" s="572"/>
      <c r="D186" s="572"/>
      <c r="E186" s="572"/>
      <c r="F186" s="572"/>
      <c r="G186" s="572"/>
      <c r="H186" s="572"/>
      <c r="I186" s="572"/>
      <c r="J186" s="572"/>
      <c r="K186" s="572"/>
      <c r="L186" s="572"/>
      <c r="M186" s="572"/>
      <c r="N186" s="572"/>
      <c r="O186" s="572"/>
      <c r="P186" s="572"/>
      <c r="Q186" s="572"/>
      <c r="R186" s="572"/>
      <c r="S186" s="572"/>
      <c r="T186" s="572"/>
      <c r="U186" s="572"/>
      <c r="V186" s="572"/>
      <c r="W186" s="572"/>
      <c r="X186" s="572"/>
      <c r="Y186" s="572"/>
      <c r="Z186" s="572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7"/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8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72"/>
      <c r="B190" s="572"/>
      <c r="C190" s="572"/>
      <c r="D190" s="572"/>
      <c r="E190" s="572"/>
      <c r="F190" s="572"/>
      <c r="G190" s="572"/>
      <c r="H190" s="572"/>
      <c r="I190" s="572"/>
      <c r="J190" s="572"/>
      <c r="K190" s="572"/>
      <c r="L190" s="572"/>
      <c r="M190" s="572"/>
      <c r="N190" s="572"/>
      <c r="O190" s="578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74" t="s">
        <v>64</v>
      </c>
      <c r="B191" s="572"/>
      <c r="C191" s="572"/>
      <c r="D191" s="572"/>
      <c r="E191" s="572"/>
      <c r="F191" s="572"/>
      <c r="G191" s="572"/>
      <c r="H191" s="572"/>
      <c r="I191" s="572"/>
      <c r="J191" s="572"/>
      <c r="K191" s="572"/>
      <c r="L191" s="572"/>
      <c r="M191" s="572"/>
      <c r="N191" s="572"/>
      <c r="O191" s="572"/>
      <c r="P191" s="572"/>
      <c r="Q191" s="572"/>
      <c r="R191" s="572"/>
      <c r="S191" s="572"/>
      <c r="T191" s="572"/>
      <c r="U191" s="572"/>
      <c r="V191" s="572"/>
      <c r="W191" s="572"/>
      <c r="X191" s="572"/>
      <c r="Y191" s="572"/>
      <c r="Z191" s="572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3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5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7"/>
      <c r="B200" s="572"/>
      <c r="C200" s="572"/>
      <c r="D200" s="572"/>
      <c r="E200" s="572"/>
      <c r="F200" s="572"/>
      <c r="G200" s="572"/>
      <c r="H200" s="572"/>
      <c r="I200" s="572"/>
      <c r="J200" s="572"/>
      <c r="K200" s="572"/>
      <c r="L200" s="572"/>
      <c r="M200" s="572"/>
      <c r="N200" s="572"/>
      <c r="O200" s="578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72"/>
      <c r="B201" s="572"/>
      <c r="C201" s="572"/>
      <c r="D201" s="572"/>
      <c r="E201" s="572"/>
      <c r="F201" s="572"/>
      <c r="G201" s="572"/>
      <c r="H201" s="572"/>
      <c r="I201" s="572"/>
      <c r="J201" s="572"/>
      <c r="K201" s="572"/>
      <c r="L201" s="572"/>
      <c r="M201" s="572"/>
      <c r="N201" s="572"/>
      <c r="O201" s="578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74" t="s">
        <v>73</v>
      </c>
      <c r="B202" s="572"/>
      <c r="C202" s="572"/>
      <c r="D202" s="572"/>
      <c r="E202" s="572"/>
      <c r="F202" s="572"/>
      <c r="G202" s="572"/>
      <c r="H202" s="572"/>
      <c r="I202" s="572"/>
      <c r="J202" s="572"/>
      <c r="K202" s="572"/>
      <c r="L202" s="572"/>
      <c r="M202" s="572"/>
      <c r="N202" s="572"/>
      <c r="O202" s="572"/>
      <c r="P202" s="572"/>
      <c r="Q202" s="572"/>
      <c r="R202" s="572"/>
      <c r="S202" s="572"/>
      <c r="T202" s="572"/>
      <c r="U202" s="572"/>
      <c r="V202" s="572"/>
      <c r="W202" s="572"/>
      <c r="X202" s="572"/>
      <c r="Y202" s="572"/>
      <c r="Z202" s="572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79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8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8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7"/>
      <c r="B212" s="572"/>
      <c r="C212" s="572"/>
      <c r="D212" s="572"/>
      <c r="E212" s="572"/>
      <c r="F212" s="572"/>
      <c r="G212" s="572"/>
      <c r="H212" s="572"/>
      <c r="I212" s="572"/>
      <c r="J212" s="572"/>
      <c r="K212" s="572"/>
      <c r="L212" s="572"/>
      <c r="M212" s="572"/>
      <c r="N212" s="572"/>
      <c r="O212" s="578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72"/>
      <c r="B213" s="572"/>
      <c r="C213" s="572"/>
      <c r="D213" s="572"/>
      <c r="E213" s="572"/>
      <c r="F213" s="572"/>
      <c r="G213" s="572"/>
      <c r="H213" s="572"/>
      <c r="I213" s="572"/>
      <c r="J213" s="572"/>
      <c r="K213" s="572"/>
      <c r="L213" s="572"/>
      <c r="M213" s="572"/>
      <c r="N213" s="572"/>
      <c r="O213" s="578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74" t="s">
        <v>169</v>
      </c>
      <c r="B214" s="572"/>
      <c r="C214" s="572"/>
      <c r="D214" s="572"/>
      <c r="E214" s="572"/>
      <c r="F214" s="572"/>
      <c r="G214" s="572"/>
      <c r="H214" s="572"/>
      <c r="I214" s="572"/>
      <c r="J214" s="572"/>
      <c r="K214" s="572"/>
      <c r="L214" s="572"/>
      <c r="M214" s="572"/>
      <c r="N214" s="572"/>
      <c r="O214" s="572"/>
      <c r="P214" s="572"/>
      <c r="Q214" s="572"/>
      <c r="R214" s="572"/>
      <c r="S214" s="572"/>
      <c r="T214" s="572"/>
      <c r="U214" s="572"/>
      <c r="V214" s="572"/>
      <c r="W214" s="572"/>
      <c r="X214" s="572"/>
      <c r="Y214" s="572"/>
      <c r="Z214" s="572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86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7"/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8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72"/>
      <c r="B218" s="572"/>
      <c r="C218" s="572"/>
      <c r="D218" s="572"/>
      <c r="E218" s="572"/>
      <c r="F218" s="572"/>
      <c r="G218" s="572"/>
      <c r="H218" s="572"/>
      <c r="I218" s="572"/>
      <c r="J218" s="572"/>
      <c r="K218" s="572"/>
      <c r="L218" s="572"/>
      <c r="M218" s="572"/>
      <c r="N218" s="572"/>
      <c r="O218" s="578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571" t="s">
        <v>354</v>
      </c>
      <c r="B219" s="572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2"/>
      <c r="O219" s="572"/>
      <c r="P219" s="572"/>
      <c r="Q219" s="572"/>
      <c r="R219" s="572"/>
      <c r="S219" s="572"/>
      <c r="T219" s="572"/>
      <c r="U219" s="572"/>
      <c r="V219" s="572"/>
      <c r="W219" s="572"/>
      <c r="X219" s="572"/>
      <c r="Y219" s="572"/>
      <c r="Z219" s="572"/>
      <c r="AA219" s="545"/>
      <c r="AB219" s="545"/>
      <c r="AC219" s="545"/>
    </row>
    <row r="220" spans="1:68" ht="14.25" customHeight="1" x14ac:dyDescent="0.25">
      <c r="A220" s="574" t="s">
        <v>103</v>
      </c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2"/>
      <c r="P220" s="572"/>
      <c r="Q220" s="572"/>
      <c r="R220" s="572"/>
      <c r="S220" s="572"/>
      <c r="T220" s="572"/>
      <c r="U220" s="572"/>
      <c r="V220" s="572"/>
      <c r="W220" s="572"/>
      <c r="X220" s="572"/>
      <c r="Y220" s="572"/>
      <c r="Z220" s="572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20</v>
      </c>
      <c r="Y222" s="552">
        <f t="shared" si="27"/>
        <v>23.2</v>
      </c>
      <c r="Z222" s="36">
        <f>IFERROR(IF(Y222=0,"",ROUNDUP(Y222/H222,0)*0.01898),"")</f>
        <v>3.7960000000000001E-2</v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20.75</v>
      </c>
      <c r="BN222" s="64">
        <f t="shared" si="29"/>
        <v>24.07</v>
      </c>
      <c r="BO222" s="64">
        <f t="shared" si="30"/>
        <v>2.6939655172413795E-2</v>
      </c>
      <c r="BP222" s="64">
        <f t="shared" si="31"/>
        <v>3.125E-2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8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3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7"/>
      <c r="B230" s="572"/>
      <c r="C230" s="572"/>
      <c r="D230" s="572"/>
      <c r="E230" s="572"/>
      <c r="F230" s="572"/>
      <c r="G230" s="572"/>
      <c r="H230" s="572"/>
      <c r="I230" s="572"/>
      <c r="J230" s="572"/>
      <c r="K230" s="572"/>
      <c r="L230" s="572"/>
      <c r="M230" s="572"/>
      <c r="N230" s="572"/>
      <c r="O230" s="578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1.7241379310344829</v>
      </c>
      <c r="Y230" s="553">
        <f>IFERROR(Y221/H221,"0")+IFERROR(Y222/H222,"0")+IFERROR(Y223/H223,"0")+IFERROR(Y224/H224,"0")+IFERROR(Y225/H225,"0")+IFERROR(Y226/H226,"0")+IFERROR(Y227/H227,"0")+IFERROR(Y228/H228,"0")+IFERROR(Y229/H229,"0")</f>
        <v>2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3.7960000000000001E-2</v>
      </c>
      <c r="AA230" s="554"/>
      <c r="AB230" s="554"/>
      <c r="AC230" s="554"/>
    </row>
    <row r="231" spans="1:68" x14ac:dyDescent="0.2">
      <c r="A231" s="572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78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20</v>
      </c>
      <c r="Y231" s="553">
        <f>IFERROR(SUM(Y221:Y229),"0")</f>
        <v>23.2</v>
      </c>
      <c r="Z231" s="37"/>
      <c r="AA231" s="554"/>
      <c r="AB231" s="554"/>
      <c r="AC231" s="554"/>
    </row>
    <row r="232" spans="1:68" ht="14.25" customHeight="1" x14ac:dyDescent="0.25">
      <c r="A232" s="574" t="s">
        <v>139</v>
      </c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72"/>
      <c r="P232" s="572"/>
      <c r="Q232" s="572"/>
      <c r="R232" s="572"/>
      <c r="S232" s="572"/>
      <c r="T232" s="572"/>
      <c r="U232" s="572"/>
      <c r="V232" s="572"/>
      <c r="W232" s="572"/>
      <c r="X232" s="572"/>
      <c r="Y232" s="572"/>
      <c r="Z232" s="572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7"/>
      <c r="B234" s="572"/>
      <c r="C234" s="572"/>
      <c r="D234" s="572"/>
      <c r="E234" s="572"/>
      <c r="F234" s="572"/>
      <c r="G234" s="572"/>
      <c r="H234" s="572"/>
      <c r="I234" s="572"/>
      <c r="J234" s="572"/>
      <c r="K234" s="572"/>
      <c r="L234" s="572"/>
      <c r="M234" s="572"/>
      <c r="N234" s="572"/>
      <c r="O234" s="578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72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78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74" t="s">
        <v>381</v>
      </c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72"/>
      <c r="P236" s="572"/>
      <c r="Q236" s="572"/>
      <c r="R236" s="572"/>
      <c r="S236" s="572"/>
      <c r="T236" s="572"/>
      <c r="U236" s="572"/>
      <c r="V236" s="572"/>
      <c r="W236" s="572"/>
      <c r="X236" s="572"/>
      <c r="Y236" s="572"/>
      <c r="Z236" s="572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829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7"/>
      <c r="B238" s="572"/>
      <c r="C238" s="572"/>
      <c r="D238" s="572"/>
      <c r="E238" s="572"/>
      <c r="F238" s="572"/>
      <c r="G238" s="572"/>
      <c r="H238" s="572"/>
      <c r="I238" s="572"/>
      <c r="J238" s="572"/>
      <c r="K238" s="572"/>
      <c r="L238" s="572"/>
      <c r="M238" s="572"/>
      <c r="N238" s="572"/>
      <c r="O238" s="578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72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78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74" t="s">
        <v>386</v>
      </c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72"/>
      <c r="P240" s="572"/>
      <c r="Q240" s="572"/>
      <c r="R240" s="572"/>
      <c r="S240" s="572"/>
      <c r="T240" s="572"/>
      <c r="U240" s="572"/>
      <c r="V240" s="572"/>
      <c r="W240" s="572"/>
      <c r="X240" s="572"/>
      <c r="Y240" s="572"/>
      <c r="Z240" s="572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27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59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7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88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7"/>
      <c r="B246" s="572"/>
      <c r="C246" s="572"/>
      <c r="D246" s="572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8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72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78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571" t="s">
        <v>400</v>
      </c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545"/>
      <c r="AB248" s="545"/>
      <c r="AC248" s="545"/>
    </row>
    <row r="249" spans="1:68" ht="14.25" customHeight="1" x14ac:dyDescent="0.25">
      <c r="A249" s="574" t="s">
        <v>103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6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12</v>
      </c>
      <c r="Y252" s="552">
        <f>IFERROR(IF(X252="",0,CEILING((X252/$H252),1)*$H252),"")</f>
        <v>21.6</v>
      </c>
      <c r="Z252" s="36">
        <f>IFERROR(IF(Y252=0,"",ROUNDUP(Y252/H252,0)*0.01898),"")</f>
        <v>3.7960000000000001E-2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12.483333333333333</v>
      </c>
      <c r="BN252" s="64">
        <f>IFERROR(Y252*I252/H252,"0")</f>
        <v>22.47</v>
      </c>
      <c r="BO252" s="64">
        <f>IFERROR(1/J252*(X252/H252),"0")</f>
        <v>1.7361111111111108E-2</v>
      </c>
      <c r="BP252" s="64">
        <f>IFERROR(1/J252*(Y252/H252),"0")</f>
        <v>3.125E-2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7"/>
      <c r="B255" s="572"/>
      <c r="C255" s="572"/>
      <c r="D255" s="572"/>
      <c r="E255" s="572"/>
      <c r="F255" s="572"/>
      <c r="G255" s="572"/>
      <c r="H255" s="572"/>
      <c r="I255" s="572"/>
      <c r="J255" s="572"/>
      <c r="K255" s="572"/>
      <c r="L255" s="572"/>
      <c r="M255" s="572"/>
      <c r="N255" s="572"/>
      <c r="O255" s="578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1.1111111111111109</v>
      </c>
      <c r="Y255" s="553">
        <f>IFERROR(Y250/H250,"0")+IFERROR(Y251/H251,"0")+IFERROR(Y252/H252,"0")+IFERROR(Y253/H253,"0")+IFERROR(Y254/H254,"0")</f>
        <v>2</v>
      </c>
      <c r="Z255" s="553">
        <f>IFERROR(IF(Z250="",0,Z250),"0")+IFERROR(IF(Z251="",0,Z251),"0")+IFERROR(IF(Z252="",0,Z252),"0")+IFERROR(IF(Z253="",0,Z253),"0")+IFERROR(IF(Z254="",0,Z254),"0")</f>
        <v>3.7960000000000001E-2</v>
      </c>
      <c r="AA255" s="554"/>
      <c r="AB255" s="554"/>
      <c r="AC255" s="554"/>
    </row>
    <row r="256" spans="1:68" x14ac:dyDescent="0.2">
      <c r="A256" s="572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8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12</v>
      </c>
      <c r="Y256" s="553">
        <f>IFERROR(SUM(Y250:Y254),"0")</f>
        <v>21.6</v>
      </c>
      <c r="Z256" s="37"/>
      <c r="AA256" s="554"/>
      <c r="AB256" s="554"/>
      <c r="AC256" s="554"/>
    </row>
    <row r="257" spans="1:68" ht="16.5" customHeight="1" x14ac:dyDescent="0.25">
      <c r="A257" s="571" t="s">
        <v>416</v>
      </c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545"/>
      <c r="AB257" s="545"/>
      <c r="AC257" s="545"/>
    </row>
    <row r="258" spans="1:68" ht="14.25" customHeight="1" x14ac:dyDescent="0.25">
      <c r="A258" s="574" t="s">
        <v>103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44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0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08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7"/>
      <c r="B263" s="572"/>
      <c r="C263" s="572"/>
      <c r="D263" s="572"/>
      <c r="E263" s="572"/>
      <c r="F263" s="572"/>
      <c r="G263" s="572"/>
      <c r="H263" s="572"/>
      <c r="I263" s="572"/>
      <c r="J263" s="572"/>
      <c r="K263" s="572"/>
      <c r="L263" s="572"/>
      <c r="M263" s="572"/>
      <c r="N263" s="572"/>
      <c r="O263" s="578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72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8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571" t="s">
        <v>430</v>
      </c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  <c r="T265" s="572"/>
      <c r="U265" s="572"/>
      <c r="V265" s="572"/>
      <c r="W265" s="572"/>
      <c r="X265" s="572"/>
      <c r="Y265" s="572"/>
      <c r="Z265" s="572"/>
      <c r="AA265" s="545"/>
      <c r="AB265" s="545"/>
      <c r="AC265" s="545"/>
    </row>
    <row r="266" spans="1:68" ht="14.25" customHeight="1" x14ac:dyDescent="0.25">
      <c r="A266" s="574" t="s">
        <v>73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1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7"/>
      <c r="B270" s="572"/>
      <c r="C270" s="572"/>
      <c r="D270" s="572"/>
      <c r="E270" s="572"/>
      <c r="F270" s="572"/>
      <c r="G270" s="572"/>
      <c r="H270" s="572"/>
      <c r="I270" s="572"/>
      <c r="J270" s="572"/>
      <c r="K270" s="572"/>
      <c r="L270" s="572"/>
      <c r="M270" s="572"/>
      <c r="N270" s="572"/>
      <c r="O270" s="578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72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78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571" t="s">
        <v>440</v>
      </c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2"/>
      <c r="P272" s="572"/>
      <c r="Q272" s="572"/>
      <c r="R272" s="572"/>
      <c r="S272" s="572"/>
      <c r="T272" s="572"/>
      <c r="U272" s="572"/>
      <c r="V272" s="572"/>
      <c r="W272" s="572"/>
      <c r="X272" s="572"/>
      <c r="Y272" s="572"/>
      <c r="Z272" s="572"/>
      <c r="AA272" s="545"/>
      <c r="AB272" s="545"/>
      <c r="AC272" s="545"/>
    </row>
    <row r="273" spans="1:68" ht="14.25" customHeight="1" x14ac:dyDescent="0.25">
      <c r="A273" s="574" t="s">
        <v>64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7"/>
      <c r="B275" s="572"/>
      <c r="C275" s="572"/>
      <c r="D275" s="572"/>
      <c r="E275" s="572"/>
      <c r="F275" s="572"/>
      <c r="G275" s="572"/>
      <c r="H275" s="572"/>
      <c r="I275" s="572"/>
      <c r="J275" s="572"/>
      <c r="K275" s="572"/>
      <c r="L275" s="572"/>
      <c r="M275" s="572"/>
      <c r="N275" s="572"/>
      <c r="O275" s="578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72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78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74" t="s">
        <v>73</v>
      </c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72"/>
      <c r="P277" s="572"/>
      <c r="Q277" s="572"/>
      <c r="R277" s="572"/>
      <c r="S277" s="572"/>
      <c r="T277" s="572"/>
      <c r="U277" s="572"/>
      <c r="V277" s="572"/>
      <c r="W277" s="572"/>
      <c r="X277" s="572"/>
      <c r="Y277" s="572"/>
      <c r="Z277" s="572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7.1999999999999993</v>
      </c>
      <c r="Y278" s="552">
        <f>IFERROR(IF(X278="",0,CEILING((X278/$H278),1)*$H278),"")</f>
        <v>7.2</v>
      </c>
      <c r="Z278" s="36">
        <f>IFERROR(IF(Y278=0,"",ROUNDUP(Y278/H278,0)*0.00902),"")</f>
        <v>1.804E-2</v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7.6199999999999992</v>
      </c>
      <c r="BN278" s="64">
        <f>IFERROR(Y278*I278/H278,"0")</f>
        <v>7.62</v>
      </c>
      <c r="BO278" s="64">
        <f>IFERROR(1/J278*(X278/H278),"0")</f>
        <v>1.515151515151515E-2</v>
      </c>
      <c r="BP278" s="64">
        <f>IFERROR(1/J278*(Y278/H278),"0")</f>
        <v>1.5151515151515152E-2</v>
      </c>
    </row>
    <row r="279" spans="1:68" x14ac:dyDescent="0.2">
      <c r="A279" s="577"/>
      <c r="B279" s="572"/>
      <c r="C279" s="572"/>
      <c r="D279" s="572"/>
      <c r="E279" s="572"/>
      <c r="F279" s="572"/>
      <c r="G279" s="572"/>
      <c r="H279" s="572"/>
      <c r="I279" s="572"/>
      <c r="J279" s="572"/>
      <c r="K279" s="572"/>
      <c r="L279" s="572"/>
      <c r="M279" s="572"/>
      <c r="N279" s="572"/>
      <c r="O279" s="578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1.9999999999999998</v>
      </c>
      <c r="Y279" s="553">
        <f>IFERROR(Y278/H278,"0")</f>
        <v>2</v>
      </c>
      <c r="Z279" s="553">
        <f>IFERROR(IF(Z278="",0,Z278),"0")</f>
        <v>1.804E-2</v>
      </c>
      <c r="AA279" s="554"/>
      <c r="AB279" s="554"/>
      <c r="AC279" s="554"/>
    </row>
    <row r="280" spans="1:68" x14ac:dyDescent="0.2">
      <c r="A280" s="572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78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7.1999999999999993</v>
      </c>
      <c r="Y280" s="553">
        <f>IFERROR(SUM(Y278:Y278),"0")</f>
        <v>7.2</v>
      </c>
      <c r="Z280" s="37"/>
      <c r="AA280" s="554"/>
      <c r="AB280" s="554"/>
      <c r="AC280" s="554"/>
    </row>
    <row r="281" spans="1:68" ht="16.5" customHeight="1" x14ac:dyDescent="0.25">
      <c r="A281" s="571" t="s">
        <v>447</v>
      </c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2"/>
      <c r="P281" s="572"/>
      <c r="Q281" s="572"/>
      <c r="R281" s="572"/>
      <c r="S281" s="572"/>
      <c r="T281" s="572"/>
      <c r="U281" s="572"/>
      <c r="V281" s="572"/>
      <c r="W281" s="572"/>
      <c r="X281" s="572"/>
      <c r="Y281" s="572"/>
      <c r="Z281" s="572"/>
      <c r="AA281" s="545"/>
      <c r="AB281" s="545"/>
      <c r="AC281" s="545"/>
    </row>
    <row r="282" spans="1:68" ht="14.25" customHeight="1" x14ac:dyDescent="0.25">
      <c r="A282" s="574" t="s">
        <v>103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7"/>
      <c r="B284" s="572"/>
      <c r="C284" s="572"/>
      <c r="D284" s="572"/>
      <c r="E284" s="572"/>
      <c r="F284" s="572"/>
      <c r="G284" s="572"/>
      <c r="H284" s="572"/>
      <c r="I284" s="572"/>
      <c r="J284" s="572"/>
      <c r="K284" s="572"/>
      <c r="L284" s="572"/>
      <c r="M284" s="572"/>
      <c r="N284" s="572"/>
      <c r="O284" s="578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72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78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571" t="s">
        <v>452</v>
      </c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T286" s="572"/>
      <c r="U286" s="572"/>
      <c r="V286" s="572"/>
      <c r="W286" s="572"/>
      <c r="X286" s="572"/>
      <c r="Y286" s="572"/>
      <c r="Z286" s="572"/>
      <c r="AA286" s="545"/>
      <c r="AB286" s="545"/>
      <c r="AC286" s="545"/>
    </row>
    <row r="287" spans="1:68" ht="14.25" customHeight="1" x14ac:dyDescent="0.25">
      <c r="A287" s="574" t="s">
        <v>103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60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7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50</v>
      </c>
      <c r="Y291" s="552">
        <f t="shared" si="33"/>
        <v>54</v>
      </c>
      <c r="Z291" s="36">
        <f>IFERROR(IF(Y291=0,"",ROUNDUP(Y291/H291,0)*0.01898),"")</f>
        <v>9.4899999999999998E-2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52.013888888888886</v>
      </c>
      <c r="BN291" s="64">
        <f t="shared" si="35"/>
        <v>56.17499999999999</v>
      </c>
      <c r="BO291" s="64">
        <f t="shared" si="36"/>
        <v>7.2337962962962965E-2</v>
      </c>
      <c r="BP291" s="64">
        <f t="shared" si="37"/>
        <v>7.8125E-2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8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4</v>
      </c>
      <c r="Y293" s="552">
        <f t="shared" si="33"/>
        <v>4</v>
      </c>
      <c r="Z293" s="36">
        <f>IFERROR(IF(Y293=0,"",ROUNDUP(Y293/H293,0)*0.00902),"")</f>
        <v>9.0200000000000002E-3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4.21</v>
      </c>
      <c r="BN293" s="64">
        <f t="shared" si="35"/>
        <v>4.21</v>
      </c>
      <c r="BO293" s="64">
        <f t="shared" si="36"/>
        <v>7.575757575757576E-3</v>
      </c>
      <c r="BP293" s="64">
        <f t="shared" si="37"/>
        <v>7.575757575757576E-3</v>
      </c>
    </row>
    <row r="294" spans="1:68" x14ac:dyDescent="0.2">
      <c r="A294" s="577"/>
      <c r="B294" s="572"/>
      <c r="C294" s="572"/>
      <c r="D294" s="572"/>
      <c r="E294" s="572"/>
      <c r="F294" s="572"/>
      <c r="G294" s="572"/>
      <c r="H294" s="572"/>
      <c r="I294" s="572"/>
      <c r="J294" s="572"/>
      <c r="K294" s="572"/>
      <c r="L294" s="572"/>
      <c r="M294" s="572"/>
      <c r="N294" s="572"/>
      <c r="O294" s="578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5.6296296296296298</v>
      </c>
      <c r="Y294" s="553">
        <f>IFERROR(Y288/H288,"0")+IFERROR(Y289/H289,"0")+IFERROR(Y290/H290,"0")+IFERROR(Y291/H291,"0")+IFERROR(Y292/H292,"0")+IFERROR(Y293/H293,"0")</f>
        <v>6</v>
      </c>
      <c r="Z294" s="553">
        <f>IFERROR(IF(Z288="",0,Z288),"0")+IFERROR(IF(Z289="",0,Z289),"0")+IFERROR(IF(Z290="",0,Z290),"0")+IFERROR(IF(Z291="",0,Z291),"0")+IFERROR(IF(Z292="",0,Z292),"0")+IFERROR(IF(Z293="",0,Z293),"0")</f>
        <v>0.10392</v>
      </c>
      <c r="AA294" s="554"/>
      <c r="AB294" s="554"/>
      <c r="AC294" s="554"/>
    </row>
    <row r="295" spans="1:68" x14ac:dyDescent="0.2">
      <c r="A295" s="572"/>
      <c r="B295" s="572"/>
      <c r="C295" s="572"/>
      <c r="D295" s="572"/>
      <c r="E295" s="572"/>
      <c r="F295" s="572"/>
      <c r="G295" s="572"/>
      <c r="H295" s="572"/>
      <c r="I295" s="572"/>
      <c r="J295" s="572"/>
      <c r="K295" s="572"/>
      <c r="L295" s="572"/>
      <c r="M295" s="572"/>
      <c r="N295" s="572"/>
      <c r="O295" s="578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54</v>
      </c>
      <c r="Y295" s="553">
        <f>IFERROR(SUM(Y288:Y293),"0")</f>
        <v>58</v>
      </c>
      <c r="Z295" s="37"/>
      <c r="AA295" s="554"/>
      <c r="AB295" s="554"/>
      <c r="AC295" s="554"/>
    </row>
    <row r="296" spans="1:68" ht="14.25" customHeight="1" x14ac:dyDescent="0.25">
      <c r="A296" s="574" t="s">
        <v>64</v>
      </c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72"/>
      <c r="P296" s="572"/>
      <c r="Q296" s="572"/>
      <c r="R296" s="572"/>
      <c r="S296" s="572"/>
      <c r="T296" s="572"/>
      <c r="U296" s="572"/>
      <c r="V296" s="572"/>
      <c r="W296" s="572"/>
      <c r="X296" s="572"/>
      <c r="Y296" s="572"/>
      <c r="Z296" s="572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5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15</v>
      </c>
      <c r="Y297" s="552">
        <f t="shared" ref="Y297:Y303" si="38">IFERROR(IF(X297="",0,CEILING((X297/$H297),1)*$H297),"")</f>
        <v>16.8</v>
      </c>
      <c r="Z297" s="36">
        <f>IFERROR(IF(Y297=0,"",ROUNDUP(Y297/H297,0)*0.00902),"")</f>
        <v>3.6080000000000001E-2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15.964285714285714</v>
      </c>
      <c r="BN297" s="64">
        <f t="shared" ref="BN297:BN303" si="40">IFERROR(Y297*I297/H297,"0")</f>
        <v>17.88</v>
      </c>
      <c r="BO297" s="64">
        <f t="shared" ref="BO297:BO303" si="41">IFERROR(1/J297*(X297/H297),"0")</f>
        <v>2.7056277056277056E-2</v>
      </c>
      <c r="BP297" s="64">
        <f t="shared" ref="BP297:BP303" si="42">IFERROR(1/J297*(Y297/H297),"0")</f>
        <v>3.0303030303030304E-2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50</v>
      </c>
      <c r="Y298" s="552">
        <f t="shared" si="38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53.214285714285715</v>
      </c>
      <c r="BN298" s="64">
        <f t="shared" si="40"/>
        <v>53.64</v>
      </c>
      <c r="BO298" s="64">
        <f t="shared" si="41"/>
        <v>9.0187590187590191E-2</v>
      </c>
      <c r="BP298" s="64">
        <f t="shared" si="42"/>
        <v>9.0909090909090912E-2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8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7"/>
      <c r="B304" s="572"/>
      <c r="C304" s="572"/>
      <c r="D304" s="572"/>
      <c r="E304" s="572"/>
      <c r="F304" s="572"/>
      <c r="G304" s="572"/>
      <c r="H304" s="572"/>
      <c r="I304" s="572"/>
      <c r="J304" s="572"/>
      <c r="K304" s="572"/>
      <c r="L304" s="572"/>
      <c r="M304" s="572"/>
      <c r="N304" s="572"/>
      <c r="O304" s="578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15.476190476190476</v>
      </c>
      <c r="Y304" s="553">
        <f>IFERROR(Y297/H297,"0")+IFERROR(Y298/H298,"0")+IFERROR(Y299/H299,"0")+IFERROR(Y300/H300,"0")+IFERROR(Y301/H301,"0")+IFERROR(Y302/H302,"0")+IFERROR(Y303/H303,"0")</f>
        <v>16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0.14432</v>
      </c>
      <c r="AA304" s="554"/>
      <c r="AB304" s="554"/>
      <c r="AC304" s="554"/>
    </row>
    <row r="305" spans="1:68" x14ac:dyDescent="0.2">
      <c r="A305" s="572"/>
      <c r="B305" s="572"/>
      <c r="C305" s="572"/>
      <c r="D305" s="572"/>
      <c r="E305" s="572"/>
      <c r="F305" s="572"/>
      <c r="G305" s="572"/>
      <c r="H305" s="572"/>
      <c r="I305" s="572"/>
      <c r="J305" s="572"/>
      <c r="K305" s="572"/>
      <c r="L305" s="572"/>
      <c r="M305" s="572"/>
      <c r="N305" s="572"/>
      <c r="O305" s="578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65</v>
      </c>
      <c r="Y305" s="553">
        <f>IFERROR(SUM(Y297:Y303),"0")</f>
        <v>67.2</v>
      </c>
      <c r="Z305" s="37"/>
      <c r="AA305" s="554"/>
      <c r="AB305" s="554"/>
      <c r="AC305" s="554"/>
    </row>
    <row r="306" spans="1:68" ht="14.25" customHeight="1" x14ac:dyDescent="0.25">
      <c r="A306" s="574" t="s">
        <v>73</v>
      </c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72"/>
      <c r="P306" s="572"/>
      <c r="Q306" s="572"/>
      <c r="R306" s="572"/>
      <c r="S306" s="572"/>
      <c r="T306" s="572"/>
      <c r="U306" s="572"/>
      <c r="V306" s="572"/>
      <c r="W306" s="572"/>
      <c r="X306" s="572"/>
      <c r="Y306" s="572"/>
      <c r="Z306" s="572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100</v>
      </c>
      <c r="Y307" s="552">
        <f>IFERROR(IF(X307="",0,CEILING((X307/$H307),1)*$H307),"")</f>
        <v>101.39999999999999</v>
      </c>
      <c r="Z307" s="36">
        <f>IFERROR(IF(Y307=0,"",ROUNDUP(Y307/H307,0)*0.01898),"")</f>
        <v>0.24674000000000001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106.57692307692309</v>
      </c>
      <c r="BN307" s="64">
        <f>IFERROR(Y307*I307/H307,"0")</f>
        <v>108.06899999999999</v>
      </c>
      <c r="BO307" s="64">
        <f>IFERROR(1/J307*(X307/H307),"0")</f>
        <v>0.20032051282051283</v>
      </c>
      <c r="BP307" s="64">
        <f>IFERROR(1/J307*(Y307/H307),"0")</f>
        <v>0.203125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7"/>
      <c r="B312" s="572"/>
      <c r="C312" s="572"/>
      <c r="D312" s="572"/>
      <c r="E312" s="572"/>
      <c r="F312" s="572"/>
      <c r="G312" s="572"/>
      <c r="H312" s="572"/>
      <c r="I312" s="572"/>
      <c r="J312" s="572"/>
      <c r="K312" s="572"/>
      <c r="L312" s="572"/>
      <c r="M312" s="572"/>
      <c r="N312" s="572"/>
      <c r="O312" s="578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12.820512820512821</v>
      </c>
      <c r="Y312" s="553">
        <f>IFERROR(Y307/H307,"0")+IFERROR(Y308/H308,"0")+IFERROR(Y309/H309,"0")+IFERROR(Y310/H310,"0")+IFERROR(Y311/H311,"0")</f>
        <v>13</v>
      </c>
      <c r="Z312" s="553">
        <f>IFERROR(IF(Z307="",0,Z307),"0")+IFERROR(IF(Z308="",0,Z308),"0")+IFERROR(IF(Z309="",0,Z309),"0")+IFERROR(IF(Z310="",0,Z310),"0")+IFERROR(IF(Z311="",0,Z311),"0")</f>
        <v>0.24674000000000001</v>
      </c>
      <c r="AA312" s="554"/>
      <c r="AB312" s="554"/>
      <c r="AC312" s="554"/>
    </row>
    <row r="313" spans="1:68" x14ac:dyDescent="0.2">
      <c r="A313" s="572"/>
      <c r="B313" s="572"/>
      <c r="C313" s="572"/>
      <c r="D313" s="572"/>
      <c r="E313" s="572"/>
      <c r="F313" s="572"/>
      <c r="G313" s="572"/>
      <c r="H313" s="572"/>
      <c r="I313" s="572"/>
      <c r="J313" s="572"/>
      <c r="K313" s="572"/>
      <c r="L313" s="572"/>
      <c r="M313" s="572"/>
      <c r="N313" s="572"/>
      <c r="O313" s="578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100</v>
      </c>
      <c r="Y313" s="553">
        <f>IFERROR(SUM(Y307:Y311),"0")</f>
        <v>101.39999999999999</v>
      </c>
      <c r="Z313" s="37"/>
      <c r="AA313" s="554"/>
      <c r="AB313" s="554"/>
      <c r="AC313" s="554"/>
    </row>
    <row r="314" spans="1:68" ht="14.25" customHeight="1" x14ac:dyDescent="0.25">
      <c r="A314" s="574" t="s">
        <v>169</v>
      </c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72"/>
      <c r="P314" s="572"/>
      <c r="Q314" s="572"/>
      <c r="R314" s="572"/>
      <c r="S314" s="572"/>
      <c r="T314" s="572"/>
      <c r="U314" s="572"/>
      <c r="V314" s="572"/>
      <c r="W314" s="572"/>
      <c r="X314" s="572"/>
      <c r="Y314" s="572"/>
      <c r="Z314" s="572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2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7"/>
      <c r="B318" s="572"/>
      <c r="C318" s="572"/>
      <c r="D318" s="572"/>
      <c r="E318" s="572"/>
      <c r="F318" s="572"/>
      <c r="G318" s="572"/>
      <c r="H318" s="572"/>
      <c r="I318" s="572"/>
      <c r="J318" s="572"/>
      <c r="K318" s="572"/>
      <c r="L318" s="572"/>
      <c r="M318" s="572"/>
      <c r="N318" s="572"/>
      <c r="O318" s="578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72"/>
      <c r="B319" s="572"/>
      <c r="C319" s="572"/>
      <c r="D319" s="572"/>
      <c r="E319" s="572"/>
      <c r="F319" s="572"/>
      <c r="G319" s="572"/>
      <c r="H319" s="572"/>
      <c r="I319" s="572"/>
      <c r="J319" s="572"/>
      <c r="K319" s="572"/>
      <c r="L319" s="572"/>
      <c r="M319" s="572"/>
      <c r="N319" s="572"/>
      <c r="O319" s="578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74" t="s">
        <v>95</v>
      </c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72"/>
      <c r="P320" s="572"/>
      <c r="Q320" s="572"/>
      <c r="R320" s="572"/>
      <c r="S320" s="572"/>
      <c r="T320" s="572"/>
      <c r="U320" s="572"/>
      <c r="V320" s="572"/>
      <c r="W320" s="572"/>
      <c r="X320" s="572"/>
      <c r="Y320" s="572"/>
      <c r="Z320" s="572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53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4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7"/>
      <c r="B325" s="572"/>
      <c r="C325" s="572"/>
      <c r="D325" s="572"/>
      <c r="E325" s="572"/>
      <c r="F325" s="572"/>
      <c r="G325" s="572"/>
      <c r="H325" s="572"/>
      <c r="I325" s="572"/>
      <c r="J325" s="572"/>
      <c r="K325" s="572"/>
      <c r="L325" s="572"/>
      <c r="M325" s="572"/>
      <c r="N325" s="572"/>
      <c r="O325" s="578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72"/>
      <c r="B326" s="572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2"/>
      <c r="O326" s="578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74" t="s">
        <v>525</v>
      </c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72"/>
      <c r="P327" s="572"/>
      <c r="Q327" s="572"/>
      <c r="R327" s="572"/>
      <c r="S327" s="572"/>
      <c r="T327" s="572"/>
      <c r="U327" s="572"/>
      <c r="V327" s="572"/>
      <c r="W327" s="572"/>
      <c r="X327" s="572"/>
      <c r="Y327" s="572"/>
      <c r="Z327" s="572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8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7"/>
      <c r="B331" s="572"/>
      <c r="C331" s="572"/>
      <c r="D331" s="572"/>
      <c r="E331" s="572"/>
      <c r="F331" s="572"/>
      <c r="G331" s="572"/>
      <c r="H331" s="572"/>
      <c r="I331" s="572"/>
      <c r="J331" s="572"/>
      <c r="K331" s="572"/>
      <c r="L331" s="572"/>
      <c r="M331" s="572"/>
      <c r="N331" s="572"/>
      <c r="O331" s="578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72"/>
      <c r="B332" s="572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2"/>
      <c r="O332" s="578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571" t="s">
        <v>534</v>
      </c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2"/>
      <c r="P333" s="572"/>
      <c r="Q333" s="572"/>
      <c r="R333" s="572"/>
      <c r="S333" s="572"/>
      <c r="T333" s="572"/>
      <c r="U333" s="572"/>
      <c r="V333" s="572"/>
      <c r="W333" s="572"/>
      <c r="X333" s="572"/>
      <c r="Y333" s="572"/>
      <c r="Z333" s="572"/>
      <c r="AA333" s="545"/>
      <c r="AB333" s="545"/>
      <c r="AC333" s="545"/>
    </row>
    <row r="334" spans="1:68" ht="14.25" customHeight="1" x14ac:dyDescent="0.25">
      <c r="A334" s="574" t="s">
        <v>73</v>
      </c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72"/>
      <c r="P334" s="572"/>
      <c r="Q334" s="572"/>
      <c r="R334" s="572"/>
      <c r="S334" s="572"/>
      <c r="T334" s="572"/>
      <c r="U334" s="572"/>
      <c r="V334" s="572"/>
      <c r="W334" s="572"/>
      <c r="X334" s="572"/>
      <c r="Y334" s="572"/>
      <c r="Z334" s="572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30</v>
      </c>
      <c r="Y335" s="552">
        <f>IFERROR(IF(X335="",0,CEILING((X335/$H335),1)*$H335),"")</f>
        <v>32.4</v>
      </c>
      <c r="Z335" s="36">
        <f>IFERROR(IF(Y335=0,"",ROUNDUP(Y335/H335,0)*0.01898),"")</f>
        <v>7.5920000000000001E-2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31.922222222222224</v>
      </c>
      <c r="BN335" s="64">
        <f>IFERROR(Y335*I335/H335,"0")</f>
        <v>34.475999999999999</v>
      </c>
      <c r="BO335" s="64">
        <f>IFERROR(1/J335*(X335/H335),"0")</f>
        <v>5.7870370370370371E-2</v>
      </c>
      <c r="BP335" s="64">
        <f>IFERROR(1/J335*(Y335/H335),"0")</f>
        <v>6.25E-2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7"/>
      <c r="B338" s="572"/>
      <c r="C338" s="572"/>
      <c r="D338" s="572"/>
      <c r="E338" s="572"/>
      <c r="F338" s="572"/>
      <c r="G338" s="572"/>
      <c r="H338" s="572"/>
      <c r="I338" s="572"/>
      <c r="J338" s="572"/>
      <c r="K338" s="572"/>
      <c r="L338" s="572"/>
      <c r="M338" s="572"/>
      <c r="N338" s="572"/>
      <c r="O338" s="578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3.7037037037037037</v>
      </c>
      <c r="Y338" s="553">
        <f>IFERROR(Y335/H335,"0")+IFERROR(Y336/H336,"0")+IFERROR(Y337/H337,"0")</f>
        <v>4</v>
      </c>
      <c r="Z338" s="553">
        <f>IFERROR(IF(Z335="",0,Z335),"0")+IFERROR(IF(Z336="",0,Z336),"0")+IFERROR(IF(Z337="",0,Z337),"0")</f>
        <v>7.5920000000000001E-2</v>
      </c>
      <c r="AA338" s="554"/>
      <c r="AB338" s="554"/>
      <c r="AC338" s="554"/>
    </row>
    <row r="339" spans="1:68" x14ac:dyDescent="0.2">
      <c r="A339" s="572"/>
      <c r="B339" s="572"/>
      <c r="C339" s="572"/>
      <c r="D339" s="572"/>
      <c r="E339" s="572"/>
      <c r="F339" s="572"/>
      <c r="G339" s="572"/>
      <c r="H339" s="572"/>
      <c r="I339" s="572"/>
      <c r="J339" s="572"/>
      <c r="K339" s="572"/>
      <c r="L339" s="572"/>
      <c r="M339" s="572"/>
      <c r="N339" s="572"/>
      <c r="O339" s="578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30</v>
      </c>
      <c r="Y339" s="553">
        <f>IFERROR(SUM(Y335:Y337),"0")</f>
        <v>32.4</v>
      </c>
      <c r="Z339" s="37"/>
      <c r="AA339" s="554"/>
      <c r="AB339" s="554"/>
      <c r="AC339" s="554"/>
    </row>
    <row r="340" spans="1:68" ht="27.75" customHeight="1" x14ac:dyDescent="0.2">
      <c r="A340" s="575" t="s">
        <v>544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48"/>
      <c r="AB340" s="48"/>
      <c r="AC340" s="48"/>
    </row>
    <row r="341" spans="1:68" ht="16.5" customHeight="1" x14ac:dyDescent="0.25">
      <c r="A341" s="571" t="s">
        <v>545</v>
      </c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2"/>
      <c r="P341" s="572"/>
      <c r="Q341" s="572"/>
      <c r="R341" s="572"/>
      <c r="S341" s="572"/>
      <c r="T341" s="572"/>
      <c r="U341" s="572"/>
      <c r="V341" s="572"/>
      <c r="W341" s="572"/>
      <c r="X341" s="572"/>
      <c r="Y341" s="572"/>
      <c r="Z341" s="572"/>
      <c r="AA341" s="545"/>
      <c r="AB341" s="545"/>
      <c r="AC341" s="545"/>
    </row>
    <row r="342" spans="1:68" ht="14.25" customHeight="1" x14ac:dyDescent="0.25">
      <c r="A342" s="574" t="s">
        <v>103</v>
      </c>
      <c r="B342" s="572"/>
      <c r="C342" s="572"/>
      <c r="D342" s="572"/>
      <c r="E342" s="572"/>
      <c r="F342" s="572"/>
      <c r="G342" s="572"/>
      <c r="H342" s="572"/>
      <c r="I342" s="572"/>
      <c r="J342" s="572"/>
      <c r="K342" s="572"/>
      <c r="L342" s="572"/>
      <c r="M342" s="572"/>
      <c r="N342" s="572"/>
      <c r="O342" s="572"/>
      <c r="P342" s="572"/>
      <c r="Q342" s="572"/>
      <c r="R342" s="572"/>
      <c r="S342" s="572"/>
      <c r="T342" s="572"/>
      <c r="U342" s="572"/>
      <c r="V342" s="572"/>
      <c r="W342" s="572"/>
      <c r="X342" s="572"/>
      <c r="Y342" s="572"/>
      <c r="Z342" s="572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6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6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100</v>
      </c>
      <c r="Y345" s="552">
        <f t="shared" si="43"/>
        <v>105</v>
      </c>
      <c r="Z345" s="36">
        <f>IFERROR(IF(Y345=0,"",ROUNDUP(Y345/H345,0)*0.02175),"")</f>
        <v>0.15225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103.2</v>
      </c>
      <c r="BN345" s="64">
        <f t="shared" si="45"/>
        <v>108.36</v>
      </c>
      <c r="BO345" s="64">
        <f t="shared" si="46"/>
        <v>0.1388888888888889</v>
      </c>
      <c r="BP345" s="64">
        <f t="shared" si="47"/>
        <v>0.14583333333333331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7"/>
      <c r="B350" s="572"/>
      <c r="C350" s="572"/>
      <c r="D350" s="572"/>
      <c r="E350" s="572"/>
      <c r="F350" s="572"/>
      <c r="G350" s="572"/>
      <c r="H350" s="572"/>
      <c r="I350" s="572"/>
      <c r="J350" s="572"/>
      <c r="K350" s="572"/>
      <c r="L350" s="572"/>
      <c r="M350" s="572"/>
      <c r="N350" s="572"/>
      <c r="O350" s="578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6.666666666666667</v>
      </c>
      <c r="Y350" s="553">
        <f>IFERROR(Y343/H343,"0")+IFERROR(Y344/H344,"0")+IFERROR(Y345/H345,"0")+IFERROR(Y346/H346,"0")+IFERROR(Y347/H347,"0")+IFERROR(Y348/H348,"0")+IFERROR(Y349/H349,"0")</f>
        <v>7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0.15225</v>
      </c>
      <c r="AA350" s="554"/>
      <c r="AB350" s="554"/>
      <c r="AC350" s="554"/>
    </row>
    <row r="351" spans="1:68" x14ac:dyDescent="0.2">
      <c r="A351" s="572"/>
      <c r="B351" s="572"/>
      <c r="C351" s="572"/>
      <c r="D351" s="572"/>
      <c r="E351" s="572"/>
      <c r="F351" s="572"/>
      <c r="G351" s="572"/>
      <c r="H351" s="572"/>
      <c r="I351" s="572"/>
      <c r="J351" s="572"/>
      <c r="K351" s="572"/>
      <c r="L351" s="572"/>
      <c r="M351" s="572"/>
      <c r="N351" s="572"/>
      <c r="O351" s="578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100</v>
      </c>
      <c r="Y351" s="553">
        <f>IFERROR(SUM(Y343:Y349),"0")</f>
        <v>105</v>
      </c>
      <c r="Z351" s="37"/>
      <c r="AA351" s="554"/>
      <c r="AB351" s="554"/>
      <c r="AC351" s="554"/>
    </row>
    <row r="352" spans="1:68" ht="14.25" customHeight="1" x14ac:dyDescent="0.25">
      <c r="A352" s="574" t="s">
        <v>139</v>
      </c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72"/>
      <c r="P352" s="572"/>
      <c r="Q352" s="572"/>
      <c r="R352" s="572"/>
      <c r="S352" s="572"/>
      <c r="T352" s="572"/>
      <c r="U352" s="572"/>
      <c r="V352" s="572"/>
      <c r="W352" s="572"/>
      <c r="X352" s="572"/>
      <c r="Y352" s="572"/>
      <c r="Z352" s="572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7"/>
      <c r="B355" s="572"/>
      <c r="C355" s="572"/>
      <c r="D355" s="572"/>
      <c r="E355" s="572"/>
      <c r="F355" s="572"/>
      <c r="G355" s="572"/>
      <c r="H355" s="572"/>
      <c r="I355" s="572"/>
      <c r="J355" s="572"/>
      <c r="K355" s="572"/>
      <c r="L355" s="572"/>
      <c r="M355" s="572"/>
      <c r="N355" s="572"/>
      <c r="O355" s="578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x14ac:dyDescent="0.2">
      <c r="A356" s="572"/>
      <c r="B356" s="572"/>
      <c r="C356" s="572"/>
      <c r="D356" s="572"/>
      <c r="E356" s="572"/>
      <c r="F356" s="572"/>
      <c r="G356" s="572"/>
      <c r="H356" s="572"/>
      <c r="I356" s="572"/>
      <c r="J356" s="572"/>
      <c r="K356" s="572"/>
      <c r="L356" s="572"/>
      <c r="M356" s="572"/>
      <c r="N356" s="572"/>
      <c r="O356" s="578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customHeight="1" x14ac:dyDescent="0.25">
      <c r="A357" s="574" t="s">
        <v>73</v>
      </c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72"/>
      <c r="P357" s="572"/>
      <c r="Q357" s="572"/>
      <c r="R357" s="572"/>
      <c r="S357" s="572"/>
      <c r="T357" s="572"/>
      <c r="U357" s="572"/>
      <c r="V357" s="572"/>
      <c r="W357" s="572"/>
      <c r="X357" s="572"/>
      <c r="Y357" s="572"/>
      <c r="Z357" s="572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8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6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7"/>
      <c r="B360" s="572"/>
      <c r="C360" s="572"/>
      <c r="D360" s="572"/>
      <c r="E360" s="572"/>
      <c r="F360" s="572"/>
      <c r="G360" s="572"/>
      <c r="H360" s="572"/>
      <c r="I360" s="572"/>
      <c r="J360" s="572"/>
      <c r="K360" s="572"/>
      <c r="L360" s="572"/>
      <c r="M360" s="572"/>
      <c r="N360" s="572"/>
      <c r="O360" s="578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72"/>
      <c r="B361" s="572"/>
      <c r="C361" s="572"/>
      <c r="D361" s="572"/>
      <c r="E361" s="572"/>
      <c r="F361" s="572"/>
      <c r="G361" s="572"/>
      <c r="H361" s="572"/>
      <c r="I361" s="572"/>
      <c r="J361" s="572"/>
      <c r="K361" s="572"/>
      <c r="L361" s="572"/>
      <c r="M361" s="572"/>
      <c r="N361" s="572"/>
      <c r="O361" s="578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74" t="s">
        <v>169</v>
      </c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72"/>
      <c r="P362" s="572"/>
      <c r="Q362" s="572"/>
      <c r="R362" s="572"/>
      <c r="S362" s="572"/>
      <c r="T362" s="572"/>
      <c r="U362" s="572"/>
      <c r="V362" s="572"/>
      <c r="W362" s="572"/>
      <c r="X362" s="572"/>
      <c r="Y362" s="572"/>
      <c r="Z362" s="572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79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7"/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8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72"/>
      <c r="B365" s="572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2"/>
      <c r="O365" s="578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571" t="s">
        <v>580</v>
      </c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2"/>
      <c r="P366" s="572"/>
      <c r="Q366" s="572"/>
      <c r="R366" s="572"/>
      <c r="S366" s="572"/>
      <c r="T366" s="572"/>
      <c r="U366" s="572"/>
      <c r="V366" s="572"/>
      <c r="W366" s="572"/>
      <c r="X366" s="572"/>
      <c r="Y366" s="572"/>
      <c r="Z366" s="572"/>
      <c r="AA366" s="545"/>
      <c r="AB366" s="545"/>
      <c r="AC366" s="545"/>
    </row>
    <row r="367" spans="1:68" ht="14.25" customHeight="1" x14ac:dyDescent="0.25">
      <c r="A367" s="574" t="s">
        <v>103</v>
      </c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72"/>
      <c r="P367" s="572"/>
      <c r="Q367" s="572"/>
      <c r="R367" s="572"/>
      <c r="S367" s="572"/>
      <c r="T367" s="572"/>
      <c r="U367" s="572"/>
      <c r="V367" s="572"/>
      <c r="W367" s="572"/>
      <c r="X367" s="572"/>
      <c r="Y367" s="572"/>
      <c r="Z367" s="572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59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7"/>
      <c r="B371" s="572"/>
      <c r="C371" s="572"/>
      <c r="D371" s="572"/>
      <c r="E371" s="572"/>
      <c r="F371" s="572"/>
      <c r="G371" s="572"/>
      <c r="H371" s="572"/>
      <c r="I371" s="572"/>
      <c r="J371" s="572"/>
      <c r="K371" s="572"/>
      <c r="L371" s="572"/>
      <c r="M371" s="572"/>
      <c r="N371" s="572"/>
      <c r="O371" s="578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72"/>
      <c r="B372" s="572"/>
      <c r="C372" s="572"/>
      <c r="D372" s="572"/>
      <c r="E372" s="572"/>
      <c r="F372" s="572"/>
      <c r="G372" s="572"/>
      <c r="H372" s="572"/>
      <c r="I372" s="572"/>
      <c r="J372" s="572"/>
      <c r="K372" s="572"/>
      <c r="L372" s="572"/>
      <c r="M372" s="572"/>
      <c r="N372" s="572"/>
      <c r="O372" s="578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74" t="s">
        <v>64</v>
      </c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72"/>
      <c r="P373" s="572"/>
      <c r="Q373" s="572"/>
      <c r="R373" s="572"/>
      <c r="S373" s="572"/>
      <c r="T373" s="572"/>
      <c r="U373" s="572"/>
      <c r="V373" s="572"/>
      <c r="W373" s="572"/>
      <c r="X373" s="572"/>
      <c r="Y373" s="572"/>
      <c r="Z373" s="572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7"/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8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72"/>
      <c r="B376" s="572"/>
      <c r="C376" s="572"/>
      <c r="D376" s="572"/>
      <c r="E376" s="572"/>
      <c r="F376" s="572"/>
      <c r="G376" s="572"/>
      <c r="H376" s="572"/>
      <c r="I376" s="572"/>
      <c r="J376" s="572"/>
      <c r="K376" s="572"/>
      <c r="L376" s="572"/>
      <c r="M376" s="572"/>
      <c r="N376" s="572"/>
      <c r="O376" s="578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74" t="s">
        <v>73</v>
      </c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72"/>
      <c r="P377" s="572"/>
      <c r="Q377" s="572"/>
      <c r="R377" s="572"/>
      <c r="S377" s="572"/>
      <c r="T377" s="572"/>
      <c r="U377" s="572"/>
      <c r="V377" s="572"/>
      <c r="W377" s="572"/>
      <c r="X377" s="572"/>
      <c r="Y377" s="572"/>
      <c r="Z377" s="572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7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7"/>
      <c r="B380" s="572"/>
      <c r="C380" s="572"/>
      <c r="D380" s="572"/>
      <c r="E380" s="572"/>
      <c r="F380" s="572"/>
      <c r="G380" s="572"/>
      <c r="H380" s="572"/>
      <c r="I380" s="572"/>
      <c r="J380" s="572"/>
      <c r="K380" s="572"/>
      <c r="L380" s="572"/>
      <c r="M380" s="572"/>
      <c r="N380" s="572"/>
      <c r="O380" s="578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72"/>
      <c r="B381" s="572"/>
      <c r="C381" s="572"/>
      <c r="D381" s="572"/>
      <c r="E381" s="572"/>
      <c r="F381" s="572"/>
      <c r="G381" s="572"/>
      <c r="H381" s="572"/>
      <c r="I381" s="572"/>
      <c r="J381" s="572"/>
      <c r="K381" s="572"/>
      <c r="L381" s="572"/>
      <c r="M381" s="572"/>
      <c r="N381" s="572"/>
      <c r="O381" s="578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74" t="s">
        <v>169</v>
      </c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72"/>
      <c r="P382" s="572"/>
      <c r="Q382" s="572"/>
      <c r="R382" s="572"/>
      <c r="S382" s="572"/>
      <c r="T382" s="572"/>
      <c r="U382" s="572"/>
      <c r="V382" s="572"/>
      <c r="W382" s="572"/>
      <c r="X382" s="572"/>
      <c r="Y382" s="572"/>
      <c r="Z382" s="572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7"/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8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72"/>
      <c r="B385" s="572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2"/>
      <c r="O385" s="578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575" t="s">
        <v>600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48"/>
      <c r="AB386" s="48"/>
      <c r="AC386" s="48"/>
    </row>
    <row r="387" spans="1:68" ht="16.5" customHeight="1" x14ac:dyDescent="0.25">
      <c r="A387" s="571" t="s">
        <v>601</v>
      </c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2"/>
      <c r="P387" s="572"/>
      <c r="Q387" s="572"/>
      <c r="R387" s="572"/>
      <c r="S387" s="572"/>
      <c r="T387" s="572"/>
      <c r="U387" s="572"/>
      <c r="V387" s="572"/>
      <c r="W387" s="572"/>
      <c r="X387" s="572"/>
      <c r="Y387" s="572"/>
      <c r="Z387" s="572"/>
      <c r="AA387" s="545"/>
      <c r="AB387" s="545"/>
      <c r="AC387" s="545"/>
    </row>
    <row r="388" spans="1:68" ht="14.25" customHeight="1" x14ac:dyDescent="0.25">
      <c r="A388" s="574" t="s">
        <v>64</v>
      </c>
      <c r="B388" s="572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2"/>
      <c r="O388" s="572"/>
      <c r="P388" s="572"/>
      <c r="Q388" s="572"/>
      <c r="R388" s="572"/>
      <c r="S388" s="572"/>
      <c r="T388" s="572"/>
      <c r="U388" s="572"/>
      <c r="V388" s="572"/>
      <c r="W388" s="572"/>
      <c r="X388" s="572"/>
      <c r="Y388" s="572"/>
      <c r="Z388" s="572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6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7"/>
      <c r="B399" s="572"/>
      <c r="C399" s="572"/>
      <c r="D399" s="572"/>
      <c r="E399" s="572"/>
      <c r="F399" s="572"/>
      <c r="G399" s="572"/>
      <c r="H399" s="572"/>
      <c r="I399" s="572"/>
      <c r="J399" s="572"/>
      <c r="K399" s="572"/>
      <c r="L399" s="572"/>
      <c r="M399" s="572"/>
      <c r="N399" s="572"/>
      <c r="O399" s="578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72"/>
      <c r="B400" s="572"/>
      <c r="C400" s="572"/>
      <c r="D400" s="572"/>
      <c r="E400" s="572"/>
      <c r="F400" s="572"/>
      <c r="G400" s="572"/>
      <c r="H400" s="572"/>
      <c r="I400" s="572"/>
      <c r="J400" s="572"/>
      <c r="K400" s="572"/>
      <c r="L400" s="572"/>
      <c r="M400" s="572"/>
      <c r="N400" s="572"/>
      <c r="O400" s="578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74" t="s">
        <v>73</v>
      </c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72"/>
      <c r="P401" s="572"/>
      <c r="Q401" s="572"/>
      <c r="R401" s="572"/>
      <c r="S401" s="572"/>
      <c r="T401" s="572"/>
      <c r="U401" s="572"/>
      <c r="V401" s="572"/>
      <c r="W401" s="572"/>
      <c r="X401" s="572"/>
      <c r="Y401" s="572"/>
      <c r="Z401" s="572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7"/>
      <c r="B404" s="572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2"/>
      <c r="O404" s="578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72"/>
      <c r="B405" s="572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2"/>
      <c r="O405" s="578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571" t="s">
        <v>633</v>
      </c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72"/>
      <c r="P406" s="572"/>
      <c r="Q406" s="572"/>
      <c r="R406" s="572"/>
      <c r="S406" s="572"/>
      <c r="T406" s="572"/>
      <c r="U406" s="572"/>
      <c r="V406" s="572"/>
      <c r="W406" s="572"/>
      <c r="X406" s="572"/>
      <c r="Y406" s="572"/>
      <c r="Z406" s="572"/>
      <c r="AA406" s="545"/>
      <c r="AB406" s="545"/>
      <c r="AC406" s="545"/>
    </row>
    <row r="407" spans="1:68" ht="14.25" customHeight="1" x14ac:dyDescent="0.25">
      <c r="A407" s="574" t="s">
        <v>139</v>
      </c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72"/>
      <c r="P407" s="572"/>
      <c r="Q407" s="572"/>
      <c r="R407" s="572"/>
      <c r="S407" s="572"/>
      <c r="T407" s="572"/>
      <c r="U407" s="572"/>
      <c r="V407" s="572"/>
      <c r="W407" s="572"/>
      <c r="X407" s="572"/>
      <c r="Y407" s="572"/>
      <c r="Z407" s="572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6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7"/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8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72"/>
      <c r="B410" s="572"/>
      <c r="C410" s="572"/>
      <c r="D410" s="572"/>
      <c r="E410" s="572"/>
      <c r="F410" s="572"/>
      <c r="G410" s="572"/>
      <c r="H410" s="572"/>
      <c r="I410" s="572"/>
      <c r="J410" s="572"/>
      <c r="K410" s="572"/>
      <c r="L410" s="572"/>
      <c r="M410" s="572"/>
      <c r="N410" s="572"/>
      <c r="O410" s="578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74" t="s">
        <v>64</v>
      </c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72"/>
      <c r="P411" s="572"/>
      <c r="Q411" s="572"/>
      <c r="R411" s="572"/>
      <c r="S411" s="572"/>
      <c r="T411" s="572"/>
      <c r="U411" s="572"/>
      <c r="V411" s="572"/>
      <c r="W411" s="572"/>
      <c r="X411" s="572"/>
      <c r="Y411" s="572"/>
      <c r="Z411" s="572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0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7"/>
      <c r="B416" s="572"/>
      <c r="C416" s="572"/>
      <c r="D416" s="572"/>
      <c r="E416" s="572"/>
      <c r="F416" s="572"/>
      <c r="G416" s="572"/>
      <c r="H416" s="572"/>
      <c r="I416" s="572"/>
      <c r="J416" s="572"/>
      <c r="K416" s="572"/>
      <c r="L416" s="572"/>
      <c r="M416" s="572"/>
      <c r="N416" s="572"/>
      <c r="O416" s="578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72"/>
      <c r="B417" s="572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2"/>
      <c r="O417" s="578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571" t="s">
        <v>648</v>
      </c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72"/>
      <c r="P418" s="572"/>
      <c r="Q418" s="572"/>
      <c r="R418" s="572"/>
      <c r="S418" s="572"/>
      <c r="T418" s="572"/>
      <c r="U418" s="572"/>
      <c r="V418" s="572"/>
      <c r="W418" s="572"/>
      <c r="X418" s="572"/>
      <c r="Y418" s="572"/>
      <c r="Z418" s="572"/>
      <c r="AA418" s="545"/>
      <c r="AB418" s="545"/>
      <c r="AC418" s="545"/>
    </row>
    <row r="419" spans="1:68" ht="14.25" customHeight="1" x14ac:dyDescent="0.25">
      <c r="A419" s="574" t="s">
        <v>64</v>
      </c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72"/>
      <c r="P419" s="572"/>
      <c r="Q419" s="572"/>
      <c r="R419" s="572"/>
      <c r="S419" s="572"/>
      <c r="T419" s="572"/>
      <c r="U419" s="572"/>
      <c r="V419" s="572"/>
      <c r="W419" s="572"/>
      <c r="X419" s="572"/>
      <c r="Y419" s="572"/>
      <c r="Z419" s="572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7"/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8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72"/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8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571" t="s">
        <v>652</v>
      </c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72"/>
      <c r="P423" s="572"/>
      <c r="Q423" s="572"/>
      <c r="R423" s="572"/>
      <c r="S423" s="572"/>
      <c r="T423" s="572"/>
      <c r="U423" s="572"/>
      <c r="V423" s="572"/>
      <c r="W423" s="572"/>
      <c r="X423" s="572"/>
      <c r="Y423" s="572"/>
      <c r="Z423" s="572"/>
      <c r="AA423" s="545"/>
      <c r="AB423" s="545"/>
      <c r="AC423" s="545"/>
    </row>
    <row r="424" spans="1:68" ht="14.25" customHeight="1" x14ac:dyDescent="0.25">
      <c r="A424" s="574" t="s">
        <v>64</v>
      </c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72"/>
      <c r="P424" s="572"/>
      <c r="Q424" s="572"/>
      <c r="R424" s="572"/>
      <c r="S424" s="572"/>
      <c r="T424" s="572"/>
      <c r="U424" s="572"/>
      <c r="V424" s="572"/>
      <c r="W424" s="572"/>
      <c r="X424" s="572"/>
      <c r="Y424" s="572"/>
      <c r="Z424" s="572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7"/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8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72"/>
      <c r="B427" s="572"/>
      <c r="C427" s="572"/>
      <c r="D427" s="572"/>
      <c r="E427" s="572"/>
      <c r="F427" s="572"/>
      <c r="G427" s="572"/>
      <c r="H427" s="572"/>
      <c r="I427" s="572"/>
      <c r="J427" s="572"/>
      <c r="K427" s="572"/>
      <c r="L427" s="572"/>
      <c r="M427" s="572"/>
      <c r="N427" s="572"/>
      <c r="O427" s="578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575" t="s">
        <v>656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48"/>
      <c r="AB428" s="48"/>
      <c r="AC428" s="48"/>
    </row>
    <row r="429" spans="1:68" ht="16.5" customHeight="1" x14ac:dyDescent="0.25">
      <c r="A429" s="571" t="s">
        <v>656</v>
      </c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72"/>
      <c r="P429" s="572"/>
      <c r="Q429" s="572"/>
      <c r="R429" s="572"/>
      <c r="S429" s="572"/>
      <c r="T429" s="572"/>
      <c r="U429" s="572"/>
      <c r="V429" s="572"/>
      <c r="W429" s="572"/>
      <c r="X429" s="572"/>
      <c r="Y429" s="572"/>
      <c r="Z429" s="572"/>
      <c r="AA429" s="545"/>
      <c r="AB429" s="545"/>
      <c r="AC429" s="545"/>
    </row>
    <row r="430" spans="1:68" ht="14.25" customHeight="1" x14ac:dyDescent="0.25">
      <c r="A430" s="574" t="s">
        <v>103</v>
      </c>
      <c r="B430" s="572"/>
      <c r="C430" s="572"/>
      <c r="D430" s="572"/>
      <c r="E430" s="572"/>
      <c r="F430" s="572"/>
      <c r="G430" s="572"/>
      <c r="H430" s="572"/>
      <c r="I430" s="572"/>
      <c r="J430" s="572"/>
      <c r="K430" s="572"/>
      <c r="L430" s="572"/>
      <c r="M430" s="572"/>
      <c r="N430" s="572"/>
      <c r="O430" s="572"/>
      <c r="P430" s="572"/>
      <c r="Q430" s="572"/>
      <c r="R430" s="572"/>
      <c r="S430" s="572"/>
      <c r="T430" s="572"/>
      <c r="U430" s="572"/>
      <c r="V430" s="572"/>
      <c r="W430" s="572"/>
      <c r="X430" s="572"/>
      <c r="Y430" s="572"/>
      <c r="Z430" s="572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10</v>
      </c>
      <c r="Y431" s="552">
        <f t="shared" ref="Y431:Y443" si="54">IFERROR(IF(X431="",0,CEILING((X431/$H431),1)*$H431),"")</f>
        <v>10.56</v>
      </c>
      <c r="Z431" s="36">
        <f t="shared" ref="Z431:Z437" si="55">IFERROR(IF(Y431=0,"",ROUNDUP(Y431/H431,0)*0.01196),"")</f>
        <v>2.392E-2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10.681818181818182</v>
      </c>
      <c r="BN431" s="64">
        <f t="shared" ref="BN431:BN443" si="57">IFERROR(Y431*I431/H431,"0")</f>
        <v>11.28</v>
      </c>
      <c r="BO431" s="64">
        <f t="shared" ref="BO431:BO443" si="58">IFERROR(1/J431*(X431/H431),"0")</f>
        <v>1.8210955710955712E-2</v>
      </c>
      <c r="BP431" s="64">
        <f t="shared" ref="BP431:BP443" si="59">IFERROR(1/J431*(Y431/H431),"0")</f>
        <v>1.9230769230769232E-2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2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18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7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7"/>
      <c r="B444" s="572"/>
      <c r="C444" s="572"/>
      <c r="D444" s="572"/>
      <c r="E444" s="572"/>
      <c r="F444" s="572"/>
      <c r="G444" s="572"/>
      <c r="H444" s="572"/>
      <c r="I444" s="572"/>
      <c r="J444" s="572"/>
      <c r="K444" s="572"/>
      <c r="L444" s="572"/>
      <c r="M444" s="572"/>
      <c r="N444" s="572"/>
      <c r="O444" s="578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1.8939393939393938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2.392E-2</v>
      </c>
      <c r="AA444" s="554"/>
      <c r="AB444" s="554"/>
      <c r="AC444" s="554"/>
    </row>
    <row r="445" spans="1:68" x14ac:dyDescent="0.2">
      <c r="A445" s="572"/>
      <c r="B445" s="572"/>
      <c r="C445" s="572"/>
      <c r="D445" s="572"/>
      <c r="E445" s="572"/>
      <c r="F445" s="572"/>
      <c r="G445" s="572"/>
      <c r="H445" s="572"/>
      <c r="I445" s="572"/>
      <c r="J445" s="572"/>
      <c r="K445" s="572"/>
      <c r="L445" s="572"/>
      <c r="M445" s="572"/>
      <c r="N445" s="572"/>
      <c r="O445" s="578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10</v>
      </c>
      <c r="Y445" s="553">
        <f>IFERROR(SUM(Y431:Y443),"0")</f>
        <v>10.56</v>
      </c>
      <c r="Z445" s="37"/>
      <c r="AA445" s="554"/>
      <c r="AB445" s="554"/>
      <c r="AC445" s="554"/>
    </row>
    <row r="446" spans="1:68" ht="14.25" customHeight="1" x14ac:dyDescent="0.25">
      <c r="A446" s="574" t="s">
        <v>139</v>
      </c>
      <c r="B446" s="572"/>
      <c r="C446" s="572"/>
      <c r="D446" s="572"/>
      <c r="E446" s="572"/>
      <c r="F446" s="572"/>
      <c r="G446" s="572"/>
      <c r="H446" s="572"/>
      <c r="I446" s="572"/>
      <c r="J446" s="572"/>
      <c r="K446" s="572"/>
      <c r="L446" s="572"/>
      <c r="M446" s="572"/>
      <c r="N446" s="572"/>
      <c r="O446" s="572"/>
      <c r="P446" s="572"/>
      <c r="Q446" s="572"/>
      <c r="R446" s="572"/>
      <c r="S446" s="572"/>
      <c r="T446" s="572"/>
      <c r="U446" s="572"/>
      <c r="V446" s="572"/>
      <c r="W446" s="572"/>
      <c r="X446" s="572"/>
      <c r="Y446" s="572"/>
      <c r="Z446" s="572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10</v>
      </c>
      <c r="Y447" s="552">
        <f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10.681818181818182</v>
      </c>
      <c r="BN447" s="64">
        <f>IFERROR(Y447*I447/H447,"0")</f>
        <v>11.28</v>
      </c>
      <c r="BO447" s="64">
        <f>IFERROR(1/J447*(X447/H447),"0")</f>
        <v>1.8210955710955712E-2</v>
      </c>
      <c r="BP447" s="64">
        <f>IFERROR(1/J447*(Y447/H447),"0")</f>
        <v>1.9230769230769232E-2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5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7"/>
      <c r="B450" s="572"/>
      <c r="C450" s="572"/>
      <c r="D450" s="572"/>
      <c r="E450" s="572"/>
      <c r="F450" s="572"/>
      <c r="G450" s="572"/>
      <c r="H450" s="572"/>
      <c r="I450" s="572"/>
      <c r="J450" s="572"/>
      <c r="K450" s="572"/>
      <c r="L450" s="572"/>
      <c r="M450" s="572"/>
      <c r="N450" s="572"/>
      <c r="O450" s="578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1.8939393939393938</v>
      </c>
      <c r="Y450" s="553">
        <f>IFERROR(Y447/H447,"0")+IFERROR(Y448/H448,"0")+IFERROR(Y449/H449,"0")</f>
        <v>2</v>
      </c>
      <c r="Z450" s="553">
        <f>IFERROR(IF(Z447="",0,Z447),"0")+IFERROR(IF(Z448="",0,Z448),"0")+IFERROR(IF(Z449="",0,Z449),"0")</f>
        <v>2.392E-2</v>
      </c>
      <c r="AA450" s="554"/>
      <c r="AB450" s="554"/>
      <c r="AC450" s="554"/>
    </row>
    <row r="451" spans="1:68" x14ac:dyDescent="0.2">
      <c r="A451" s="572"/>
      <c r="B451" s="572"/>
      <c r="C451" s="572"/>
      <c r="D451" s="572"/>
      <c r="E451" s="572"/>
      <c r="F451" s="572"/>
      <c r="G451" s="572"/>
      <c r="H451" s="572"/>
      <c r="I451" s="572"/>
      <c r="J451" s="572"/>
      <c r="K451" s="572"/>
      <c r="L451" s="572"/>
      <c r="M451" s="572"/>
      <c r="N451" s="572"/>
      <c r="O451" s="578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10</v>
      </c>
      <c r="Y451" s="553">
        <f>IFERROR(SUM(Y447:Y449),"0")</f>
        <v>10.56</v>
      </c>
      <c r="Z451" s="37"/>
      <c r="AA451" s="554"/>
      <c r="AB451" s="554"/>
      <c r="AC451" s="554"/>
    </row>
    <row r="452" spans="1:68" ht="14.25" customHeight="1" x14ac:dyDescent="0.25">
      <c r="A452" s="574" t="s">
        <v>64</v>
      </c>
      <c r="B452" s="572"/>
      <c r="C452" s="572"/>
      <c r="D452" s="572"/>
      <c r="E452" s="572"/>
      <c r="F452" s="572"/>
      <c r="G452" s="572"/>
      <c r="H452" s="572"/>
      <c r="I452" s="572"/>
      <c r="J452" s="572"/>
      <c r="K452" s="572"/>
      <c r="L452" s="572"/>
      <c r="M452" s="572"/>
      <c r="N452" s="572"/>
      <c r="O452" s="572"/>
      <c r="P452" s="572"/>
      <c r="Q452" s="572"/>
      <c r="R452" s="572"/>
      <c r="S452" s="572"/>
      <c r="T452" s="572"/>
      <c r="U452" s="572"/>
      <c r="V452" s="572"/>
      <c r="W452" s="572"/>
      <c r="X452" s="572"/>
      <c r="Y452" s="572"/>
      <c r="Z452" s="572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7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8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7"/>
      <c r="B459" s="572"/>
      <c r="C459" s="572"/>
      <c r="D459" s="572"/>
      <c r="E459" s="572"/>
      <c r="F459" s="572"/>
      <c r="G459" s="572"/>
      <c r="H459" s="572"/>
      <c r="I459" s="572"/>
      <c r="J459" s="572"/>
      <c r="K459" s="572"/>
      <c r="L459" s="572"/>
      <c r="M459" s="572"/>
      <c r="N459" s="572"/>
      <c r="O459" s="578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x14ac:dyDescent="0.2">
      <c r="A460" s="572"/>
      <c r="B460" s="572"/>
      <c r="C460" s="572"/>
      <c r="D460" s="572"/>
      <c r="E460" s="572"/>
      <c r="F460" s="572"/>
      <c r="G460" s="572"/>
      <c r="H460" s="572"/>
      <c r="I460" s="572"/>
      <c r="J460" s="572"/>
      <c r="K460" s="572"/>
      <c r="L460" s="572"/>
      <c r="M460" s="572"/>
      <c r="N460" s="572"/>
      <c r="O460" s="578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customHeight="1" x14ac:dyDescent="0.25">
      <c r="A461" s="574" t="s">
        <v>73</v>
      </c>
      <c r="B461" s="572"/>
      <c r="C461" s="572"/>
      <c r="D461" s="572"/>
      <c r="E461" s="572"/>
      <c r="F461" s="572"/>
      <c r="G461" s="572"/>
      <c r="H461" s="572"/>
      <c r="I461" s="572"/>
      <c r="J461" s="572"/>
      <c r="K461" s="572"/>
      <c r="L461" s="572"/>
      <c r="M461" s="572"/>
      <c r="N461" s="572"/>
      <c r="O461" s="572"/>
      <c r="P461" s="572"/>
      <c r="Q461" s="572"/>
      <c r="R461" s="572"/>
      <c r="S461" s="572"/>
      <c r="T461" s="572"/>
      <c r="U461" s="572"/>
      <c r="V461" s="572"/>
      <c r="W461" s="572"/>
      <c r="X461" s="572"/>
      <c r="Y461" s="572"/>
      <c r="Z461" s="572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7"/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8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72"/>
      <c r="B466" s="572"/>
      <c r="C466" s="572"/>
      <c r="D466" s="572"/>
      <c r="E466" s="572"/>
      <c r="F466" s="572"/>
      <c r="G466" s="572"/>
      <c r="H466" s="572"/>
      <c r="I466" s="572"/>
      <c r="J466" s="572"/>
      <c r="K466" s="572"/>
      <c r="L466" s="572"/>
      <c r="M466" s="572"/>
      <c r="N466" s="572"/>
      <c r="O466" s="578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575" t="s">
        <v>723</v>
      </c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76"/>
      <c r="P467" s="576"/>
      <c r="Q467" s="576"/>
      <c r="R467" s="576"/>
      <c r="S467" s="576"/>
      <c r="T467" s="576"/>
      <c r="U467" s="576"/>
      <c r="V467" s="576"/>
      <c r="W467" s="576"/>
      <c r="X467" s="576"/>
      <c r="Y467" s="576"/>
      <c r="Z467" s="576"/>
      <c r="AA467" s="48"/>
      <c r="AB467" s="48"/>
      <c r="AC467" s="48"/>
    </row>
    <row r="468" spans="1:68" ht="16.5" customHeight="1" x14ac:dyDescent="0.25">
      <c r="A468" s="571" t="s">
        <v>723</v>
      </c>
      <c r="B468" s="572"/>
      <c r="C468" s="572"/>
      <c r="D468" s="572"/>
      <c r="E468" s="572"/>
      <c r="F468" s="572"/>
      <c r="G468" s="572"/>
      <c r="H468" s="572"/>
      <c r="I468" s="572"/>
      <c r="J468" s="572"/>
      <c r="K468" s="572"/>
      <c r="L468" s="572"/>
      <c r="M468" s="572"/>
      <c r="N468" s="572"/>
      <c r="O468" s="572"/>
      <c r="P468" s="572"/>
      <c r="Q468" s="572"/>
      <c r="R468" s="572"/>
      <c r="S468" s="572"/>
      <c r="T468" s="572"/>
      <c r="U468" s="572"/>
      <c r="V468" s="572"/>
      <c r="W468" s="572"/>
      <c r="X468" s="572"/>
      <c r="Y468" s="572"/>
      <c r="Z468" s="572"/>
      <c r="AA468" s="545"/>
      <c r="AB468" s="545"/>
      <c r="AC468" s="545"/>
    </row>
    <row r="469" spans="1:68" ht="14.25" customHeight="1" x14ac:dyDescent="0.25">
      <c r="A469" s="574" t="s">
        <v>103</v>
      </c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72"/>
      <c r="P469" s="572"/>
      <c r="Q469" s="572"/>
      <c r="R469" s="572"/>
      <c r="S469" s="572"/>
      <c r="T469" s="572"/>
      <c r="U469" s="572"/>
      <c r="V469" s="572"/>
      <c r="W469" s="572"/>
      <c r="X469" s="572"/>
      <c r="Y469" s="572"/>
      <c r="Z469" s="572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6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3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69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3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7"/>
      <c r="B474" s="572"/>
      <c r="C474" s="572"/>
      <c r="D474" s="572"/>
      <c r="E474" s="572"/>
      <c r="F474" s="572"/>
      <c r="G474" s="572"/>
      <c r="H474" s="572"/>
      <c r="I474" s="572"/>
      <c r="J474" s="572"/>
      <c r="K474" s="572"/>
      <c r="L474" s="572"/>
      <c r="M474" s="572"/>
      <c r="N474" s="572"/>
      <c r="O474" s="578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72"/>
      <c r="B475" s="572"/>
      <c r="C475" s="572"/>
      <c r="D475" s="572"/>
      <c r="E475" s="572"/>
      <c r="F475" s="572"/>
      <c r="G475" s="572"/>
      <c r="H475" s="572"/>
      <c r="I475" s="572"/>
      <c r="J475" s="572"/>
      <c r="K475" s="572"/>
      <c r="L475" s="572"/>
      <c r="M475" s="572"/>
      <c r="N475" s="572"/>
      <c r="O475" s="578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74" t="s">
        <v>139</v>
      </c>
      <c r="B476" s="572"/>
      <c r="C476" s="572"/>
      <c r="D476" s="572"/>
      <c r="E476" s="572"/>
      <c r="F476" s="572"/>
      <c r="G476" s="572"/>
      <c r="H476" s="572"/>
      <c r="I476" s="572"/>
      <c r="J476" s="572"/>
      <c r="K476" s="572"/>
      <c r="L476" s="572"/>
      <c r="M476" s="572"/>
      <c r="N476" s="572"/>
      <c r="O476" s="572"/>
      <c r="P476" s="572"/>
      <c r="Q476" s="572"/>
      <c r="R476" s="572"/>
      <c r="S476" s="572"/>
      <c r="T476" s="572"/>
      <c r="U476" s="572"/>
      <c r="V476" s="572"/>
      <c r="W476" s="572"/>
      <c r="X476" s="572"/>
      <c r="Y476" s="572"/>
      <c r="Z476" s="572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44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80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7"/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8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72"/>
      <c r="B481" s="572"/>
      <c r="C481" s="572"/>
      <c r="D481" s="572"/>
      <c r="E481" s="572"/>
      <c r="F481" s="572"/>
      <c r="G481" s="572"/>
      <c r="H481" s="572"/>
      <c r="I481" s="572"/>
      <c r="J481" s="572"/>
      <c r="K481" s="572"/>
      <c r="L481" s="572"/>
      <c r="M481" s="572"/>
      <c r="N481" s="572"/>
      <c r="O481" s="578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74" t="s">
        <v>64</v>
      </c>
      <c r="B482" s="572"/>
      <c r="C482" s="572"/>
      <c r="D482" s="572"/>
      <c r="E482" s="572"/>
      <c r="F482" s="572"/>
      <c r="G482" s="572"/>
      <c r="H482" s="572"/>
      <c r="I482" s="572"/>
      <c r="J482" s="572"/>
      <c r="K482" s="572"/>
      <c r="L482" s="572"/>
      <c r="M482" s="572"/>
      <c r="N482" s="572"/>
      <c r="O482" s="572"/>
      <c r="P482" s="572"/>
      <c r="Q482" s="572"/>
      <c r="R482" s="572"/>
      <c r="S482" s="572"/>
      <c r="T482" s="572"/>
      <c r="U482" s="572"/>
      <c r="V482" s="572"/>
      <c r="W482" s="572"/>
      <c r="X482" s="572"/>
      <c r="Y482" s="572"/>
      <c r="Z482" s="572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5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65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7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78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72"/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8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74" t="s">
        <v>73</v>
      </c>
      <c r="B487" s="572"/>
      <c r="C487" s="572"/>
      <c r="D487" s="572"/>
      <c r="E487" s="572"/>
      <c r="F487" s="572"/>
      <c r="G487" s="572"/>
      <c r="H487" s="572"/>
      <c r="I487" s="572"/>
      <c r="J487" s="572"/>
      <c r="K487" s="572"/>
      <c r="L487" s="572"/>
      <c r="M487" s="572"/>
      <c r="N487" s="572"/>
      <c r="O487" s="572"/>
      <c r="P487" s="572"/>
      <c r="Q487" s="572"/>
      <c r="R487" s="572"/>
      <c r="S487" s="572"/>
      <c r="T487" s="572"/>
      <c r="U487" s="572"/>
      <c r="V487" s="572"/>
      <c r="W487" s="572"/>
      <c r="X487" s="572"/>
      <c r="Y487" s="572"/>
      <c r="Z487" s="572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6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82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7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78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72"/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8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74" t="s">
        <v>169</v>
      </c>
      <c r="B492" s="572"/>
      <c r="C492" s="572"/>
      <c r="D492" s="572"/>
      <c r="E492" s="572"/>
      <c r="F492" s="572"/>
      <c r="G492" s="572"/>
      <c r="H492" s="572"/>
      <c r="I492" s="572"/>
      <c r="J492" s="572"/>
      <c r="K492" s="572"/>
      <c r="L492" s="572"/>
      <c r="M492" s="572"/>
      <c r="N492" s="572"/>
      <c r="O492" s="572"/>
      <c r="P492" s="572"/>
      <c r="Q492" s="572"/>
      <c r="R492" s="572"/>
      <c r="S492" s="572"/>
      <c r="T492" s="572"/>
      <c r="U492" s="572"/>
      <c r="V492" s="572"/>
      <c r="W492" s="572"/>
      <c r="X492" s="572"/>
      <c r="Y492" s="572"/>
      <c r="Z492" s="572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81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80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7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78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72"/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8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571" t="s">
        <v>762</v>
      </c>
      <c r="B497" s="572"/>
      <c r="C497" s="572"/>
      <c r="D497" s="572"/>
      <c r="E497" s="572"/>
      <c r="F497" s="572"/>
      <c r="G497" s="572"/>
      <c r="H497" s="572"/>
      <c r="I497" s="572"/>
      <c r="J497" s="572"/>
      <c r="K497" s="572"/>
      <c r="L497" s="572"/>
      <c r="M497" s="572"/>
      <c r="N497" s="572"/>
      <c r="O497" s="572"/>
      <c r="P497" s="572"/>
      <c r="Q497" s="572"/>
      <c r="R497" s="572"/>
      <c r="S497" s="572"/>
      <c r="T497" s="572"/>
      <c r="U497" s="572"/>
      <c r="V497" s="572"/>
      <c r="W497" s="572"/>
      <c r="X497" s="572"/>
      <c r="Y497" s="572"/>
      <c r="Z497" s="572"/>
      <c r="AA497" s="545"/>
      <c r="AB497" s="545"/>
      <c r="AC497" s="545"/>
    </row>
    <row r="498" spans="1:68" ht="14.25" customHeight="1" x14ac:dyDescent="0.25">
      <c r="A498" s="574" t="s">
        <v>139</v>
      </c>
      <c r="B498" s="572"/>
      <c r="C498" s="572"/>
      <c r="D498" s="572"/>
      <c r="E498" s="572"/>
      <c r="F498" s="572"/>
      <c r="G498" s="572"/>
      <c r="H498" s="572"/>
      <c r="I498" s="572"/>
      <c r="J498" s="572"/>
      <c r="K498" s="572"/>
      <c r="L498" s="572"/>
      <c r="M498" s="572"/>
      <c r="N498" s="572"/>
      <c r="O498" s="572"/>
      <c r="P498" s="572"/>
      <c r="Q498" s="572"/>
      <c r="R498" s="572"/>
      <c r="S498" s="572"/>
      <c r="T498" s="572"/>
      <c r="U498" s="572"/>
      <c r="V498" s="572"/>
      <c r="W498" s="572"/>
      <c r="X498" s="572"/>
      <c r="Y498" s="572"/>
      <c r="Z498" s="572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39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7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78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72"/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8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822"/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747"/>
      <c r="P502" s="715" t="s">
        <v>767</v>
      </c>
      <c r="Q502" s="716"/>
      <c r="R502" s="716"/>
      <c r="S502" s="716"/>
      <c r="T502" s="716"/>
      <c r="U502" s="716"/>
      <c r="V502" s="56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547.1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594.61999999999989</v>
      </c>
      <c r="Z502" s="37"/>
      <c r="AA502" s="554"/>
      <c r="AB502" s="554"/>
      <c r="AC502" s="554"/>
    </row>
    <row r="503" spans="1:68" x14ac:dyDescent="0.2">
      <c r="A503" s="572"/>
      <c r="B503" s="572"/>
      <c r="C503" s="572"/>
      <c r="D503" s="572"/>
      <c r="E503" s="572"/>
      <c r="F503" s="572"/>
      <c r="G503" s="572"/>
      <c r="H503" s="572"/>
      <c r="I503" s="572"/>
      <c r="J503" s="572"/>
      <c r="K503" s="572"/>
      <c r="L503" s="572"/>
      <c r="M503" s="572"/>
      <c r="N503" s="572"/>
      <c r="O503" s="747"/>
      <c r="P503" s="715" t="s">
        <v>768</v>
      </c>
      <c r="Q503" s="716"/>
      <c r="R503" s="716"/>
      <c r="S503" s="716"/>
      <c r="T503" s="716"/>
      <c r="U503" s="716"/>
      <c r="V503" s="563"/>
      <c r="W503" s="37" t="s">
        <v>69</v>
      </c>
      <c r="X503" s="553">
        <f>IFERROR(SUM(BM22:BM499),"0")</f>
        <v>574.52921023421015</v>
      </c>
      <c r="Y503" s="553">
        <f>IFERROR(SUM(BN22:BN499),"0")</f>
        <v>624.34999999999991</v>
      </c>
      <c r="Z503" s="37"/>
      <c r="AA503" s="554"/>
      <c r="AB503" s="554"/>
      <c r="AC503" s="554"/>
    </row>
    <row r="504" spans="1:68" x14ac:dyDescent="0.2">
      <c r="A504" s="572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747"/>
      <c r="P504" s="715" t="s">
        <v>769</v>
      </c>
      <c r="Q504" s="716"/>
      <c r="R504" s="716"/>
      <c r="S504" s="716"/>
      <c r="T504" s="716"/>
      <c r="U504" s="716"/>
      <c r="V504" s="563"/>
      <c r="W504" s="37" t="s">
        <v>770</v>
      </c>
      <c r="X504" s="38">
        <f>ROUNDUP(SUM(BO22:BO499),0)</f>
        <v>1</v>
      </c>
      <c r="Y504" s="38">
        <f>ROUNDUP(SUM(BP22:BP499),0)</f>
        <v>1</v>
      </c>
      <c r="Z504" s="37"/>
      <c r="AA504" s="554"/>
      <c r="AB504" s="554"/>
      <c r="AC504" s="554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747"/>
      <c r="P505" s="715" t="s">
        <v>771</v>
      </c>
      <c r="Q505" s="716"/>
      <c r="R505" s="716"/>
      <c r="S505" s="716"/>
      <c r="T505" s="716"/>
      <c r="U505" s="716"/>
      <c r="V505" s="563"/>
      <c r="W505" s="37" t="s">
        <v>69</v>
      </c>
      <c r="X505" s="553">
        <f>GrossWeightTotal+PalletQtyTotal*25</f>
        <v>599.52921023421015</v>
      </c>
      <c r="Y505" s="553">
        <f>GrossWeightTotalR+PalletQtyTotalR*25</f>
        <v>649.34999999999991</v>
      </c>
      <c r="Z505" s="37"/>
      <c r="AA505" s="554"/>
      <c r="AB505" s="554"/>
      <c r="AC505" s="554"/>
    </row>
    <row r="506" spans="1:68" x14ac:dyDescent="0.2">
      <c r="A506" s="572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47"/>
      <c r="P506" s="715" t="s">
        <v>772</v>
      </c>
      <c r="Q506" s="716"/>
      <c r="R506" s="716"/>
      <c r="S506" s="716"/>
      <c r="T506" s="716"/>
      <c r="U506" s="716"/>
      <c r="V506" s="56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70.671153878050418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76</v>
      </c>
      <c r="Z506" s="37"/>
      <c r="AA506" s="554"/>
      <c r="AB506" s="554"/>
      <c r="AC506" s="554"/>
    </row>
    <row r="507" spans="1:68" ht="14.25" customHeight="1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47"/>
      <c r="P507" s="715" t="s">
        <v>773</v>
      </c>
      <c r="Q507" s="716"/>
      <c r="R507" s="716"/>
      <c r="S507" s="716"/>
      <c r="T507" s="716"/>
      <c r="U507" s="716"/>
      <c r="V507" s="56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1.1523199999999998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86" t="s">
        <v>101</v>
      </c>
      <c r="D509" s="648"/>
      <c r="E509" s="648"/>
      <c r="F509" s="648"/>
      <c r="G509" s="648"/>
      <c r="H509" s="649"/>
      <c r="I509" s="586" t="s">
        <v>253</v>
      </c>
      <c r="J509" s="648"/>
      <c r="K509" s="648"/>
      <c r="L509" s="648"/>
      <c r="M509" s="648"/>
      <c r="N509" s="648"/>
      <c r="O509" s="648"/>
      <c r="P509" s="648"/>
      <c r="Q509" s="648"/>
      <c r="R509" s="648"/>
      <c r="S509" s="649"/>
      <c r="T509" s="586" t="s">
        <v>544</v>
      </c>
      <c r="U509" s="649"/>
      <c r="V509" s="586" t="s">
        <v>600</v>
      </c>
      <c r="W509" s="648"/>
      <c r="X509" s="648"/>
      <c r="Y509" s="649"/>
      <c r="Z509" s="543" t="s">
        <v>656</v>
      </c>
      <c r="AA509" s="586" t="s">
        <v>723</v>
      </c>
      <c r="AB509" s="649"/>
      <c r="AC509" s="52"/>
      <c r="AF509" s="544"/>
    </row>
    <row r="510" spans="1:68" ht="14.25" customHeight="1" thickTop="1" x14ac:dyDescent="0.2">
      <c r="A510" s="713" t="s">
        <v>776</v>
      </c>
      <c r="B510" s="586" t="s">
        <v>63</v>
      </c>
      <c r="C510" s="586" t="s">
        <v>102</v>
      </c>
      <c r="D510" s="586" t="s">
        <v>119</v>
      </c>
      <c r="E510" s="586" t="s">
        <v>176</v>
      </c>
      <c r="F510" s="586" t="s">
        <v>196</v>
      </c>
      <c r="G510" s="586" t="s">
        <v>229</v>
      </c>
      <c r="H510" s="586" t="s">
        <v>101</v>
      </c>
      <c r="I510" s="586" t="s">
        <v>254</v>
      </c>
      <c r="J510" s="586" t="s">
        <v>294</v>
      </c>
      <c r="K510" s="586" t="s">
        <v>354</v>
      </c>
      <c r="L510" s="586" t="s">
        <v>400</v>
      </c>
      <c r="M510" s="586" t="s">
        <v>416</v>
      </c>
      <c r="N510" s="544"/>
      <c r="O510" s="586" t="s">
        <v>430</v>
      </c>
      <c r="P510" s="586" t="s">
        <v>440</v>
      </c>
      <c r="Q510" s="586" t="s">
        <v>447</v>
      </c>
      <c r="R510" s="586" t="s">
        <v>452</v>
      </c>
      <c r="S510" s="586" t="s">
        <v>534</v>
      </c>
      <c r="T510" s="586" t="s">
        <v>545</v>
      </c>
      <c r="U510" s="586" t="s">
        <v>580</v>
      </c>
      <c r="V510" s="586" t="s">
        <v>601</v>
      </c>
      <c r="W510" s="586" t="s">
        <v>633</v>
      </c>
      <c r="X510" s="586" t="s">
        <v>648</v>
      </c>
      <c r="Y510" s="586" t="s">
        <v>652</v>
      </c>
      <c r="Z510" s="586" t="s">
        <v>656</v>
      </c>
      <c r="AA510" s="586" t="s">
        <v>723</v>
      </c>
      <c r="AB510" s="586" t="s">
        <v>762</v>
      </c>
      <c r="AC510" s="52"/>
      <c r="AF510" s="544"/>
    </row>
    <row r="511" spans="1:68" ht="13.5" customHeight="1" thickBot="1" x14ac:dyDescent="0.25">
      <c r="A511" s="714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44"/>
      <c r="O511" s="587"/>
      <c r="P511" s="587"/>
      <c r="Q511" s="587"/>
      <c r="R511" s="587"/>
      <c r="S511" s="587"/>
      <c r="T511" s="587"/>
      <c r="U511" s="587"/>
      <c r="V511" s="587"/>
      <c r="W511" s="587"/>
      <c r="X511" s="587"/>
      <c r="Y511" s="587"/>
      <c r="Z511" s="587"/>
      <c r="AA511" s="587"/>
      <c r="AB511" s="587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126.9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30.6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23.2</v>
      </c>
      <c r="L512" s="46">
        <f>IFERROR(Y250*1,"0")+IFERROR(Y251*1,"0")+IFERROR(Y252*1,"0")+IFERROR(Y253*1,"0")+IFERROR(Y254*1,"0")</f>
        <v>21.6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7.2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226.6</v>
      </c>
      <c r="S512" s="46">
        <f>IFERROR(Y335*1,"0")+IFERROR(Y336*1,"0")+IFERROR(Y337*1,"0")</f>
        <v>32.4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105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21.12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P471:T471"/>
    <mergeCell ref="P259:T259"/>
    <mergeCell ref="D147:E14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D290:E290"/>
    <mergeCell ref="D94:E94"/>
    <mergeCell ref="P98:V98"/>
    <mergeCell ref="P91:V91"/>
    <mergeCell ref="A97:O98"/>
    <mergeCell ref="D81:E81"/>
    <mergeCell ref="P94:T94"/>
    <mergeCell ref="P81:T81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P485:V485"/>
    <mergeCell ref="D300:E300"/>
    <mergeCell ref="P237:T237"/>
    <mergeCell ref="P279:V279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A217:O218"/>
    <mergeCell ref="D335:E335"/>
    <mergeCell ref="A375:O376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D104:E104"/>
    <mergeCell ref="P83:V83"/>
    <mergeCell ref="P425:T425"/>
    <mergeCell ref="T6:U9"/>
    <mergeCell ref="P319:V319"/>
    <mergeCell ref="Q10:R10"/>
    <mergeCell ref="D41:E41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D29:E29"/>
    <mergeCell ref="P499:T499"/>
    <mergeCell ref="D188:E188"/>
    <mergeCell ref="P224:T224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P184:V184"/>
    <mergeCell ref="P88:T88"/>
    <mergeCell ref="A156:O157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P484:T484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P62:T62"/>
    <mergeCell ref="P420:T420"/>
    <mergeCell ref="P376:V376"/>
    <mergeCell ref="P128:T128"/>
    <mergeCell ref="D310:E310"/>
    <mergeCell ref="D455:E45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D95:E95"/>
    <mergeCell ref="P149:T149"/>
    <mergeCell ref="A279:O280"/>
    <mergeCell ref="P449:T449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X17:X18"/>
    <mergeCell ref="P307:T307"/>
    <mergeCell ref="D250:E250"/>
    <mergeCell ref="D110:E110"/>
    <mergeCell ref="D408:E408"/>
    <mergeCell ref="U17:V17"/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D394:E394"/>
    <mergeCell ref="A263:O264"/>
    <mergeCell ref="P121:T121"/>
    <mergeCell ref="D216:E216"/>
    <mergeCell ref="P344:T344"/>
    <mergeCell ref="A134:O135"/>
    <mergeCell ref="D22:E22"/>
    <mergeCell ref="H17:H18"/>
    <mergeCell ref="A146:Z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