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6,09,25 Пушкарный\"/>
    </mc:Choice>
  </mc:AlternateContent>
  <xr:revisionPtr revIDLastSave="0" documentId="13_ncr:1_{B173DA4C-41CF-44D2-A865-1FBEF8DCED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2" l="1"/>
  <c r="X500" i="2"/>
  <c r="BO499" i="2"/>
  <c r="BM499" i="2"/>
  <c r="Y499" i="2"/>
  <c r="BN499" i="2" s="1"/>
  <c r="X496" i="2"/>
  <c r="X495" i="2"/>
  <c r="BO494" i="2"/>
  <c r="BM494" i="2"/>
  <c r="Y494" i="2"/>
  <c r="Z494" i="2" s="1"/>
  <c r="P494" i="2"/>
  <c r="BO493" i="2"/>
  <c r="BM493" i="2"/>
  <c r="Y493" i="2"/>
  <c r="BP493" i="2" s="1"/>
  <c r="P493" i="2"/>
  <c r="X491" i="2"/>
  <c r="X490" i="2"/>
  <c r="BO489" i="2"/>
  <c r="BM489" i="2"/>
  <c r="Y489" i="2"/>
  <c r="BP489" i="2" s="1"/>
  <c r="P489" i="2"/>
  <c r="BO488" i="2"/>
  <c r="BM488" i="2"/>
  <c r="Y488" i="2"/>
  <c r="BP488" i="2" s="1"/>
  <c r="P488" i="2"/>
  <c r="X486" i="2"/>
  <c r="X485" i="2"/>
  <c r="BO484" i="2"/>
  <c r="BM484" i="2"/>
  <c r="Y484" i="2"/>
  <c r="P484" i="2"/>
  <c r="BO483" i="2"/>
  <c r="BM483" i="2"/>
  <c r="Y483" i="2"/>
  <c r="P483" i="2"/>
  <c r="X481" i="2"/>
  <c r="X480" i="2"/>
  <c r="BO479" i="2"/>
  <c r="BM479" i="2"/>
  <c r="Y479" i="2"/>
  <c r="BP479" i="2" s="1"/>
  <c r="P479" i="2"/>
  <c r="BO478" i="2"/>
  <c r="BM478" i="2"/>
  <c r="Y478" i="2"/>
  <c r="BP478" i="2" s="1"/>
  <c r="BO477" i="2"/>
  <c r="BM477" i="2"/>
  <c r="Y477" i="2"/>
  <c r="P477" i="2"/>
  <c r="X475" i="2"/>
  <c r="X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Z471" i="2" s="1"/>
  <c r="P471" i="2"/>
  <c r="BO470" i="2"/>
  <c r="BM470" i="2"/>
  <c r="Y470" i="2"/>
  <c r="BP470" i="2" s="1"/>
  <c r="P470" i="2"/>
  <c r="X466" i="2"/>
  <c r="X465" i="2"/>
  <c r="BO464" i="2"/>
  <c r="BM464" i="2"/>
  <c r="Y464" i="2"/>
  <c r="BP464" i="2" s="1"/>
  <c r="P464" i="2"/>
  <c r="BO463" i="2"/>
  <c r="BM463" i="2"/>
  <c r="Y463" i="2"/>
  <c r="P463" i="2"/>
  <c r="BO462" i="2"/>
  <c r="BM462" i="2"/>
  <c r="Y462" i="2"/>
  <c r="P462" i="2"/>
  <c r="X460" i="2"/>
  <c r="X459" i="2"/>
  <c r="BO458" i="2"/>
  <c r="BM458" i="2"/>
  <c r="Y458" i="2"/>
  <c r="Z458" i="2" s="1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BN455" i="2" s="1"/>
  <c r="P455" i="2"/>
  <c r="BO454" i="2"/>
  <c r="BM454" i="2"/>
  <c r="Y454" i="2"/>
  <c r="BP454" i="2" s="1"/>
  <c r="P454" i="2"/>
  <c r="BO453" i="2"/>
  <c r="BM453" i="2"/>
  <c r="Y453" i="2"/>
  <c r="BP453" i="2" s="1"/>
  <c r="P453" i="2"/>
  <c r="X451" i="2"/>
  <c r="X450" i="2"/>
  <c r="BO449" i="2"/>
  <c r="BM449" i="2"/>
  <c r="Y449" i="2"/>
  <c r="BP449" i="2" s="1"/>
  <c r="P449" i="2"/>
  <c r="BO448" i="2"/>
  <c r="BM448" i="2"/>
  <c r="Y448" i="2"/>
  <c r="Z448" i="2" s="1"/>
  <c r="P448" i="2"/>
  <c r="BO447" i="2"/>
  <c r="BM447" i="2"/>
  <c r="Y447" i="2"/>
  <c r="P447" i="2"/>
  <c r="X445" i="2"/>
  <c r="X444" i="2"/>
  <c r="BO443" i="2"/>
  <c r="BM443" i="2"/>
  <c r="Y443" i="2"/>
  <c r="P443" i="2"/>
  <c r="BO442" i="2"/>
  <c r="BM442" i="2"/>
  <c r="Y442" i="2"/>
  <c r="P442" i="2"/>
  <c r="BO441" i="2"/>
  <c r="BM441" i="2"/>
  <c r="Y441" i="2"/>
  <c r="BP441" i="2" s="1"/>
  <c r="P441" i="2"/>
  <c r="BO440" i="2"/>
  <c r="BM440" i="2"/>
  <c r="Y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P436" i="2" s="1"/>
  <c r="P436" i="2"/>
  <c r="BO435" i="2"/>
  <c r="BM435" i="2"/>
  <c r="Y435" i="2"/>
  <c r="P435" i="2"/>
  <c r="BO434" i="2"/>
  <c r="BM434" i="2"/>
  <c r="Y434" i="2"/>
  <c r="BO433" i="2"/>
  <c r="BM433" i="2"/>
  <c r="Y433" i="2"/>
  <c r="BP433" i="2" s="1"/>
  <c r="P433" i="2"/>
  <c r="BO432" i="2"/>
  <c r="BM432" i="2"/>
  <c r="Y432" i="2"/>
  <c r="P432" i="2"/>
  <c r="BO431" i="2"/>
  <c r="BM431" i="2"/>
  <c r="Y431" i="2"/>
  <c r="BP431" i="2" s="1"/>
  <c r="P431" i="2"/>
  <c r="X427" i="2"/>
  <c r="X426" i="2"/>
  <c r="BO425" i="2"/>
  <c r="BM425" i="2"/>
  <c r="Y425" i="2"/>
  <c r="P425" i="2"/>
  <c r="X422" i="2"/>
  <c r="X421" i="2"/>
  <c r="BO420" i="2"/>
  <c r="BM420" i="2"/>
  <c r="Y420" i="2"/>
  <c r="P420" i="2"/>
  <c r="X417" i="2"/>
  <c r="X416" i="2"/>
  <c r="BO415" i="2"/>
  <c r="BM415" i="2"/>
  <c r="Y415" i="2"/>
  <c r="Z415" i="2" s="1"/>
  <c r="P415" i="2"/>
  <c r="BO414" i="2"/>
  <c r="BM414" i="2"/>
  <c r="Y414" i="2"/>
  <c r="Z414" i="2" s="1"/>
  <c r="P414" i="2"/>
  <c r="BO413" i="2"/>
  <c r="BM413" i="2"/>
  <c r="Y413" i="2"/>
  <c r="P413" i="2"/>
  <c r="BO412" i="2"/>
  <c r="BM412" i="2"/>
  <c r="Y412" i="2"/>
  <c r="P412" i="2"/>
  <c r="X410" i="2"/>
  <c r="X409" i="2"/>
  <c r="BO408" i="2"/>
  <c r="BM408" i="2"/>
  <c r="Y408" i="2"/>
  <c r="P408" i="2"/>
  <c r="X405" i="2"/>
  <c r="X404" i="2"/>
  <c r="BO403" i="2"/>
  <c r="BM403" i="2"/>
  <c r="Y403" i="2"/>
  <c r="BN403" i="2" s="1"/>
  <c r="P403" i="2"/>
  <c r="BO402" i="2"/>
  <c r="BM402" i="2"/>
  <c r="Y402" i="2"/>
  <c r="BP402" i="2" s="1"/>
  <c r="P402" i="2"/>
  <c r="X400" i="2"/>
  <c r="X399" i="2"/>
  <c r="BO398" i="2"/>
  <c r="BM398" i="2"/>
  <c r="Y398" i="2"/>
  <c r="BP398" i="2" s="1"/>
  <c r="P398" i="2"/>
  <c r="BO397" i="2"/>
  <c r="BM397" i="2"/>
  <c r="Y397" i="2"/>
  <c r="BP397" i="2" s="1"/>
  <c r="P397" i="2"/>
  <c r="BO396" i="2"/>
  <c r="BM396" i="2"/>
  <c r="Y396" i="2"/>
  <c r="BP396" i="2" s="1"/>
  <c r="P396" i="2"/>
  <c r="BO395" i="2"/>
  <c r="BM395" i="2"/>
  <c r="Y395" i="2"/>
  <c r="BN395" i="2" s="1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BP391" i="2" s="1"/>
  <c r="P391" i="2"/>
  <c r="BO390" i="2"/>
  <c r="BM390" i="2"/>
  <c r="Y390" i="2"/>
  <c r="BN390" i="2" s="1"/>
  <c r="P390" i="2"/>
  <c r="BO389" i="2"/>
  <c r="BM389" i="2"/>
  <c r="Y389" i="2"/>
  <c r="P389" i="2"/>
  <c r="X385" i="2"/>
  <c r="X384" i="2"/>
  <c r="BO383" i="2"/>
  <c r="BM383" i="2"/>
  <c r="Y383" i="2"/>
  <c r="P383" i="2"/>
  <c r="X381" i="2"/>
  <c r="X380" i="2"/>
  <c r="BO379" i="2"/>
  <c r="BM379" i="2"/>
  <c r="Y379" i="2"/>
  <c r="Z379" i="2" s="1"/>
  <c r="P379" i="2"/>
  <c r="BO378" i="2"/>
  <c r="BM378" i="2"/>
  <c r="Y378" i="2"/>
  <c r="Y381" i="2" s="1"/>
  <c r="P378" i="2"/>
  <c r="X376" i="2"/>
  <c r="X375" i="2"/>
  <c r="BO374" i="2"/>
  <c r="BM374" i="2"/>
  <c r="Y374" i="2"/>
  <c r="Y376" i="2" s="1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BN368" i="2" s="1"/>
  <c r="P368" i="2"/>
  <c r="X365" i="2"/>
  <c r="X364" i="2"/>
  <c r="BO363" i="2"/>
  <c r="BM363" i="2"/>
  <c r="Y363" i="2"/>
  <c r="BP363" i="2" s="1"/>
  <c r="X361" i="2"/>
  <c r="X360" i="2"/>
  <c r="BO359" i="2"/>
  <c r="BM359" i="2"/>
  <c r="Y359" i="2"/>
  <c r="BN359" i="2" s="1"/>
  <c r="P359" i="2"/>
  <c r="BO358" i="2"/>
  <c r="BM358" i="2"/>
  <c r="Y358" i="2"/>
  <c r="Y360" i="2" s="1"/>
  <c r="P358" i="2"/>
  <c r="X356" i="2"/>
  <c r="X355" i="2"/>
  <c r="BO354" i="2"/>
  <c r="BM354" i="2"/>
  <c r="Y354" i="2"/>
  <c r="P354" i="2"/>
  <c r="BO353" i="2"/>
  <c r="BM353" i="2"/>
  <c r="Y353" i="2"/>
  <c r="BP353" i="2" s="1"/>
  <c r="P353" i="2"/>
  <c r="X351" i="2"/>
  <c r="X350" i="2"/>
  <c r="BO349" i="2"/>
  <c r="BM349" i="2"/>
  <c r="Y349" i="2"/>
  <c r="P349" i="2"/>
  <c r="BO348" i="2"/>
  <c r="BM348" i="2"/>
  <c r="Y348" i="2"/>
  <c r="BN348" i="2" s="1"/>
  <c r="P348" i="2"/>
  <c r="BO347" i="2"/>
  <c r="BM347" i="2"/>
  <c r="Y347" i="2"/>
  <c r="Z347" i="2" s="1"/>
  <c r="P347" i="2"/>
  <c r="BO346" i="2"/>
  <c r="BM346" i="2"/>
  <c r="Y346" i="2"/>
  <c r="P346" i="2"/>
  <c r="BO345" i="2"/>
  <c r="BM345" i="2"/>
  <c r="Y345" i="2"/>
  <c r="BN345" i="2" s="1"/>
  <c r="P345" i="2"/>
  <c r="BO344" i="2"/>
  <c r="BM344" i="2"/>
  <c r="Y344" i="2"/>
  <c r="P344" i="2"/>
  <c r="BO343" i="2"/>
  <c r="BM343" i="2"/>
  <c r="Y343" i="2"/>
  <c r="P343" i="2"/>
  <c r="X339" i="2"/>
  <c r="X338" i="2"/>
  <c r="BO337" i="2"/>
  <c r="BM337" i="2"/>
  <c r="Y337" i="2"/>
  <c r="BP337" i="2" s="1"/>
  <c r="P337" i="2"/>
  <c r="BO336" i="2"/>
  <c r="BM336" i="2"/>
  <c r="Y336" i="2"/>
  <c r="P336" i="2"/>
  <c r="BO335" i="2"/>
  <c r="BM335" i="2"/>
  <c r="Y335" i="2"/>
  <c r="P335" i="2"/>
  <c r="X332" i="2"/>
  <c r="X331" i="2"/>
  <c r="BO330" i="2"/>
  <c r="BM330" i="2"/>
  <c r="Y330" i="2"/>
  <c r="P330" i="2"/>
  <c r="BO329" i="2"/>
  <c r="BM329" i="2"/>
  <c r="Y329" i="2"/>
  <c r="BP329" i="2" s="1"/>
  <c r="P329" i="2"/>
  <c r="BO328" i="2"/>
  <c r="BM328" i="2"/>
  <c r="Y328" i="2"/>
  <c r="P328" i="2"/>
  <c r="X326" i="2"/>
  <c r="X325" i="2"/>
  <c r="BO324" i="2"/>
  <c r="BM324" i="2"/>
  <c r="Y324" i="2"/>
  <c r="BP324" i="2" s="1"/>
  <c r="P324" i="2"/>
  <c r="BO323" i="2"/>
  <c r="BM323" i="2"/>
  <c r="Y323" i="2"/>
  <c r="P323" i="2"/>
  <c r="BO322" i="2"/>
  <c r="BM322" i="2"/>
  <c r="Y322" i="2"/>
  <c r="BP322" i="2" s="1"/>
  <c r="BO321" i="2"/>
  <c r="BM321" i="2"/>
  <c r="Y321" i="2"/>
  <c r="Z321" i="2" s="1"/>
  <c r="X319" i="2"/>
  <c r="X318" i="2"/>
  <c r="BO317" i="2"/>
  <c r="BM317" i="2"/>
  <c r="Y317" i="2"/>
  <c r="BP317" i="2" s="1"/>
  <c r="P317" i="2"/>
  <c r="BO316" i="2"/>
  <c r="BM316" i="2"/>
  <c r="Y316" i="2"/>
  <c r="P316" i="2"/>
  <c r="BO315" i="2"/>
  <c r="BM315" i="2"/>
  <c r="Y315" i="2"/>
  <c r="BP315" i="2" s="1"/>
  <c r="P315" i="2"/>
  <c r="X313" i="2"/>
  <c r="X312" i="2"/>
  <c r="BO311" i="2"/>
  <c r="BM311" i="2"/>
  <c r="Y311" i="2"/>
  <c r="P311" i="2"/>
  <c r="BO310" i="2"/>
  <c r="BM310" i="2"/>
  <c r="Y310" i="2"/>
  <c r="P310" i="2"/>
  <c r="BO309" i="2"/>
  <c r="BM309" i="2"/>
  <c r="Y309" i="2"/>
  <c r="BP309" i="2" s="1"/>
  <c r="P309" i="2"/>
  <c r="BO308" i="2"/>
  <c r="BM308" i="2"/>
  <c r="Y308" i="2"/>
  <c r="BN308" i="2" s="1"/>
  <c r="P308" i="2"/>
  <c r="BO307" i="2"/>
  <c r="BM307" i="2"/>
  <c r="Y307" i="2"/>
  <c r="P307" i="2"/>
  <c r="X305" i="2"/>
  <c r="X304" i="2"/>
  <c r="BO303" i="2"/>
  <c r="BM303" i="2"/>
  <c r="Y303" i="2"/>
  <c r="BP303" i="2" s="1"/>
  <c r="P303" i="2"/>
  <c r="BO302" i="2"/>
  <c r="BM302" i="2"/>
  <c r="Y302" i="2"/>
  <c r="BP302" i="2" s="1"/>
  <c r="P302" i="2"/>
  <c r="BO301" i="2"/>
  <c r="BM301" i="2"/>
  <c r="Y301" i="2"/>
  <c r="P301" i="2"/>
  <c r="BO300" i="2"/>
  <c r="BM300" i="2"/>
  <c r="Y300" i="2"/>
  <c r="BN300" i="2" s="1"/>
  <c r="P300" i="2"/>
  <c r="BO299" i="2"/>
  <c r="BM299" i="2"/>
  <c r="Y299" i="2"/>
  <c r="BP299" i="2" s="1"/>
  <c r="P299" i="2"/>
  <c r="BO298" i="2"/>
  <c r="BM298" i="2"/>
  <c r="Y298" i="2"/>
  <c r="P298" i="2"/>
  <c r="BO297" i="2"/>
  <c r="BM297" i="2"/>
  <c r="Y297" i="2"/>
  <c r="BP297" i="2" s="1"/>
  <c r="P297" i="2"/>
  <c r="X295" i="2"/>
  <c r="X294" i="2"/>
  <c r="BO293" i="2"/>
  <c r="BM293" i="2"/>
  <c r="Y293" i="2"/>
  <c r="Z293" i="2" s="1"/>
  <c r="P293" i="2"/>
  <c r="BO292" i="2"/>
  <c r="BM292" i="2"/>
  <c r="Y292" i="2"/>
  <c r="BP292" i="2" s="1"/>
  <c r="P292" i="2"/>
  <c r="BO291" i="2"/>
  <c r="BM291" i="2"/>
  <c r="Y291" i="2"/>
  <c r="P291" i="2"/>
  <c r="BO290" i="2"/>
  <c r="BM290" i="2"/>
  <c r="Y290" i="2"/>
  <c r="BN290" i="2" s="1"/>
  <c r="P290" i="2"/>
  <c r="BO289" i="2"/>
  <c r="BM289" i="2"/>
  <c r="Y289" i="2"/>
  <c r="P289" i="2"/>
  <c r="BO288" i="2"/>
  <c r="BM288" i="2"/>
  <c r="Y288" i="2"/>
  <c r="P288" i="2"/>
  <c r="X285" i="2"/>
  <c r="X284" i="2"/>
  <c r="BO283" i="2"/>
  <c r="BM283" i="2"/>
  <c r="Y283" i="2"/>
  <c r="Y284" i="2" s="1"/>
  <c r="P283" i="2"/>
  <c r="X280" i="2"/>
  <c r="X279" i="2"/>
  <c r="BO278" i="2"/>
  <c r="BM278" i="2"/>
  <c r="Y278" i="2"/>
  <c r="Y280" i="2" s="1"/>
  <c r="P278" i="2"/>
  <c r="X276" i="2"/>
  <c r="X275" i="2"/>
  <c r="BO274" i="2"/>
  <c r="BM274" i="2"/>
  <c r="Y274" i="2"/>
  <c r="BN274" i="2" s="1"/>
  <c r="P274" i="2"/>
  <c r="X271" i="2"/>
  <c r="X270" i="2"/>
  <c r="BO269" i="2"/>
  <c r="BM269" i="2"/>
  <c r="Y269" i="2"/>
  <c r="BP269" i="2" s="1"/>
  <c r="P269" i="2"/>
  <c r="BO268" i="2"/>
  <c r="BM268" i="2"/>
  <c r="Y268" i="2"/>
  <c r="Z268" i="2" s="1"/>
  <c r="P268" i="2"/>
  <c r="BO267" i="2"/>
  <c r="BM267" i="2"/>
  <c r="Y267" i="2"/>
  <c r="P267" i="2"/>
  <c r="X264" i="2"/>
  <c r="X263" i="2"/>
  <c r="BO262" i="2"/>
  <c r="BM262" i="2"/>
  <c r="Y262" i="2"/>
  <c r="BN262" i="2" s="1"/>
  <c r="BO261" i="2"/>
  <c r="BM261" i="2"/>
  <c r="Y261" i="2"/>
  <c r="BN261" i="2" s="1"/>
  <c r="P261" i="2"/>
  <c r="BO260" i="2"/>
  <c r="BM260" i="2"/>
  <c r="Y260" i="2"/>
  <c r="BP260" i="2" s="1"/>
  <c r="BO259" i="2"/>
  <c r="BM259" i="2"/>
  <c r="Y259" i="2"/>
  <c r="BN259" i="2" s="1"/>
  <c r="P259" i="2"/>
  <c r="X256" i="2"/>
  <c r="X255" i="2"/>
  <c r="BO254" i="2"/>
  <c r="BM254" i="2"/>
  <c r="Y254" i="2"/>
  <c r="BP254" i="2" s="1"/>
  <c r="P254" i="2"/>
  <c r="BO253" i="2"/>
  <c r="BM253" i="2"/>
  <c r="Y253" i="2"/>
  <c r="P253" i="2"/>
  <c r="BO252" i="2"/>
  <c r="BM252" i="2"/>
  <c r="Y252" i="2"/>
  <c r="BN252" i="2" s="1"/>
  <c r="P252" i="2"/>
  <c r="BO251" i="2"/>
  <c r="BM251" i="2"/>
  <c r="Y251" i="2"/>
  <c r="BN251" i="2" s="1"/>
  <c r="P251" i="2"/>
  <c r="BO250" i="2"/>
  <c r="BM250" i="2"/>
  <c r="Y250" i="2"/>
  <c r="Z250" i="2" s="1"/>
  <c r="P250" i="2"/>
  <c r="X247" i="2"/>
  <c r="X246" i="2"/>
  <c r="BO245" i="2"/>
  <c r="BM245" i="2"/>
  <c r="Y245" i="2"/>
  <c r="Z245" i="2" s="1"/>
  <c r="P245" i="2"/>
  <c r="BO244" i="2"/>
  <c r="BM244" i="2"/>
  <c r="Y244" i="2"/>
  <c r="BP244" i="2" s="1"/>
  <c r="P244" i="2"/>
  <c r="BO243" i="2"/>
  <c r="BM243" i="2"/>
  <c r="Y243" i="2"/>
  <c r="BP243" i="2" s="1"/>
  <c r="P243" i="2"/>
  <c r="BO242" i="2"/>
  <c r="BM242" i="2"/>
  <c r="Y242" i="2"/>
  <c r="BO241" i="2"/>
  <c r="BM241" i="2"/>
  <c r="Y241" i="2"/>
  <c r="P241" i="2"/>
  <c r="X239" i="2"/>
  <c r="X238" i="2"/>
  <c r="BO237" i="2"/>
  <c r="BM237" i="2"/>
  <c r="Y237" i="2"/>
  <c r="Y239" i="2" s="1"/>
  <c r="X235" i="2"/>
  <c r="X234" i="2"/>
  <c r="BO233" i="2"/>
  <c r="BM233" i="2"/>
  <c r="Y233" i="2"/>
  <c r="Y235" i="2" s="1"/>
  <c r="P233" i="2"/>
  <c r="X231" i="2"/>
  <c r="X230" i="2"/>
  <c r="BO229" i="2"/>
  <c r="BM229" i="2"/>
  <c r="Y229" i="2"/>
  <c r="BP229" i="2" s="1"/>
  <c r="P229" i="2"/>
  <c r="BO228" i="2"/>
  <c r="BM228" i="2"/>
  <c r="Y228" i="2"/>
  <c r="Z228" i="2" s="1"/>
  <c r="BO227" i="2"/>
  <c r="BM227" i="2"/>
  <c r="Y227" i="2"/>
  <c r="BN227" i="2" s="1"/>
  <c r="P227" i="2"/>
  <c r="BO226" i="2"/>
  <c r="BM226" i="2"/>
  <c r="Y226" i="2"/>
  <c r="BN226" i="2" s="1"/>
  <c r="P226" i="2"/>
  <c r="BO225" i="2"/>
  <c r="BM225" i="2"/>
  <c r="Y225" i="2"/>
  <c r="BN225" i="2" s="1"/>
  <c r="P225" i="2"/>
  <c r="BO224" i="2"/>
  <c r="BM224" i="2"/>
  <c r="Y224" i="2"/>
  <c r="BP224" i="2" s="1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X218" i="2"/>
  <c r="X217" i="2"/>
  <c r="BO216" i="2"/>
  <c r="BM216" i="2"/>
  <c r="Y216" i="2"/>
  <c r="BN216" i="2" s="1"/>
  <c r="P216" i="2"/>
  <c r="BO215" i="2"/>
  <c r="BM215" i="2"/>
  <c r="Y215" i="2"/>
  <c r="Y218" i="2" s="1"/>
  <c r="P215" i="2"/>
  <c r="X213" i="2"/>
  <c r="X212" i="2"/>
  <c r="BO211" i="2"/>
  <c r="BM211" i="2"/>
  <c r="Y211" i="2"/>
  <c r="P211" i="2"/>
  <c r="BO210" i="2"/>
  <c r="BM210" i="2"/>
  <c r="Y210" i="2"/>
  <c r="BP210" i="2" s="1"/>
  <c r="P210" i="2"/>
  <c r="BO209" i="2"/>
  <c r="BM209" i="2"/>
  <c r="Y209" i="2"/>
  <c r="BN209" i="2" s="1"/>
  <c r="P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P204" i="2"/>
  <c r="BO204" i="2"/>
  <c r="BN204" i="2"/>
  <c r="BM204" i="2"/>
  <c r="Z204" i="2"/>
  <c r="Y204" i="2"/>
  <c r="P204" i="2"/>
  <c r="BO203" i="2"/>
  <c r="BM203" i="2"/>
  <c r="Y203" i="2"/>
  <c r="BP203" i="2" s="1"/>
  <c r="P203" i="2"/>
  <c r="X201" i="2"/>
  <c r="X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N193" i="2" s="1"/>
  <c r="P193" i="2"/>
  <c r="BO192" i="2"/>
  <c r="BM192" i="2"/>
  <c r="Y192" i="2"/>
  <c r="Z192" i="2" s="1"/>
  <c r="P192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X185" i="2"/>
  <c r="X184" i="2"/>
  <c r="BO183" i="2"/>
  <c r="BM183" i="2"/>
  <c r="Y183" i="2"/>
  <c r="P183" i="2"/>
  <c r="BO182" i="2"/>
  <c r="BM182" i="2"/>
  <c r="Y182" i="2"/>
  <c r="BP182" i="2" s="1"/>
  <c r="P182" i="2"/>
  <c r="X179" i="2"/>
  <c r="X178" i="2"/>
  <c r="BO177" i="2"/>
  <c r="BM177" i="2"/>
  <c r="Y177" i="2"/>
  <c r="P177" i="2"/>
  <c r="X175" i="2"/>
  <c r="X174" i="2"/>
  <c r="BO173" i="2"/>
  <c r="BM173" i="2"/>
  <c r="Y173" i="2"/>
  <c r="BN173" i="2" s="1"/>
  <c r="P173" i="2"/>
  <c r="BO172" i="2"/>
  <c r="BM172" i="2"/>
  <c r="Y172" i="2"/>
  <c r="BP172" i="2" s="1"/>
  <c r="P172" i="2"/>
  <c r="BO171" i="2"/>
  <c r="BM171" i="2"/>
  <c r="Y171" i="2"/>
  <c r="Y175" i="2" s="1"/>
  <c r="P171" i="2"/>
  <c r="X169" i="2"/>
  <c r="X168" i="2"/>
  <c r="BO167" i="2"/>
  <c r="BM167" i="2"/>
  <c r="Y167" i="2"/>
  <c r="BP167" i="2" s="1"/>
  <c r="P167" i="2"/>
  <c r="BO166" i="2"/>
  <c r="BM166" i="2"/>
  <c r="Y166" i="2"/>
  <c r="BN166" i="2" s="1"/>
  <c r="P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BN163" i="2" s="1"/>
  <c r="P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BN160" i="2" s="1"/>
  <c r="P160" i="2"/>
  <c r="BO159" i="2"/>
  <c r="BM159" i="2"/>
  <c r="Y159" i="2"/>
  <c r="P159" i="2"/>
  <c r="X157" i="2"/>
  <c r="X156" i="2"/>
  <c r="BO155" i="2"/>
  <c r="BM155" i="2"/>
  <c r="Y155" i="2"/>
  <c r="Z155" i="2" s="1"/>
  <c r="Z156" i="2" s="1"/>
  <c r="P155" i="2"/>
  <c r="X151" i="2"/>
  <c r="X150" i="2"/>
  <c r="BO149" i="2"/>
  <c r="BM149" i="2"/>
  <c r="Y149" i="2"/>
  <c r="Z149" i="2" s="1"/>
  <c r="P149" i="2"/>
  <c r="BO148" i="2"/>
  <c r="BM148" i="2"/>
  <c r="Y148" i="2"/>
  <c r="BP148" i="2" s="1"/>
  <c r="P148" i="2"/>
  <c r="BO147" i="2"/>
  <c r="BM147" i="2"/>
  <c r="Y147" i="2"/>
  <c r="BP147" i="2" s="1"/>
  <c r="P147" i="2"/>
  <c r="X145" i="2"/>
  <c r="X144" i="2"/>
  <c r="BO143" i="2"/>
  <c r="BM143" i="2"/>
  <c r="Y143" i="2"/>
  <c r="Z143" i="2" s="1"/>
  <c r="Z144" i="2" s="1"/>
  <c r="P143" i="2"/>
  <c r="X140" i="2"/>
  <c r="X139" i="2"/>
  <c r="BO138" i="2"/>
  <c r="BM138" i="2"/>
  <c r="Y138" i="2"/>
  <c r="BN138" i="2" s="1"/>
  <c r="P138" i="2"/>
  <c r="BO137" i="2"/>
  <c r="BM137" i="2"/>
  <c r="Y137" i="2"/>
  <c r="BP137" i="2" s="1"/>
  <c r="P137" i="2"/>
  <c r="X135" i="2"/>
  <c r="X134" i="2"/>
  <c r="BO133" i="2"/>
  <c r="BM133" i="2"/>
  <c r="Y133" i="2"/>
  <c r="BN133" i="2" s="1"/>
  <c r="P133" i="2"/>
  <c r="BO132" i="2"/>
  <c r="BM132" i="2"/>
  <c r="Y132" i="2"/>
  <c r="Y134" i="2" s="1"/>
  <c r="P132" i="2"/>
  <c r="X130" i="2"/>
  <c r="X129" i="2"/>
  <c r="BO128" i="2"/>
  <c r="BM128" i="2"/>
  <c r="Y128" i="2"/>
  <c r="P128" i="2"/>
  <c r="BO127" i="2"/>
  <c r="BM127" i="2"/>
  <c r="Y127" i="2"/>
  <c r="BP127" i="2" s="1"/>
  <c r="P127" i="2"/>
  <c r="X124" i="2"/>
  <c r="X123" i="2"/>
  <c r="BO122" i="2"/>
  <c r="BM122" i="2"/>
  <c r="Y122" i="2"/>
  <c r="BN122" i="2" s="1"/>
  <c r="P122" i="2"/>
  <c r="BO121" i="2"/>
  <c r="BM121" i="2"/>
  <c r="Y121" i="2"/>
  <c r="Z121" i="2" s="1"/>
  <c r="P121" i="2"/>
  <c r="X119" i="2"/>
  <c r="X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Z114" i="2" s="1"/>
  <c r="P114" i="2"/>
  <c r="X112" i="2"/>
  <c r="X111" i="2"/>
  <c r="BO110" i="2"/>
  <c r="BM110" i="2"/>
  <c r="Y110" i="2"/>
  <c r="BN110" i="2" s="1"/>
  <c r="P110" i="2"/>
  <c r="BO109" i="2"/>
  <c r="BM109" i="2"/>
  <c r="Y109" i="2"/>
  <c r="BN109" i="2" s="1"/>
  <c r="P109" i="2"/>
  <c r="BO108" i="2"/>
  <c r="BM108" i="2"/>
  <c r="Y108" i="2"/>
  <c r="BP108" i="2" s="1"/>
  <c r="P108" i="2"/>
  <c r="X106" i="2"/>
  <c r="X105" i="2"/>
  <c r="BO104" i="2"/>
  <c r="BM104" i="2"/>
  <c r="Y104" i="2"/>
  <c r="BP104" i="2" s="1"/>
  <c r="P104" i="2"/>
  <c r="BO103" i="2"/>
  <c r="BM103" i="2"/>
  <c r="Y103" i="2"/>
  <c r="Z103" i="2" s="1"/>
  <c r="P103" i="2"/>
  <c r="BO102" i="2"/>
  <c r="BM102" i="2"/>
  <c r="Y102" i="2"/>
  <c r="P102" i="2"/>
  <c r="BO101" i="2"/>
  <c r="BM101" i="2"/>
  <c r="Y101" i="2"/>
  <c r="BP101" i="2" s="1"/>
  <c r="P101" i="2"/>
  <c r="X98" i="2"/>
  <c r="X97" i="2"/>
  <c r="BO96" i="2"/>
  <c r="BM96" i="2"/>
  <c r="Y96" i="2"/>
  <c r="BN96" i="2" s="1"/>
  <c r="P96" i="2"/>
  <c r="BO95" i="2"/>
  <c r="BM95" i="2"/>
  <c r="Y95" i="2"/>
  <c r="Z95" i="2" s="1"/>
  <c r="P95" i="2"/>
  <c r="BO94" i="2"/>
  <c r="BM94" i="2"/>
  <c r="Y94" i="2"/>
  <c r="P94" i="2"/>
  <c r="BO93" i="2"/>
  <c r="BM93" i="2"/>
  <c r="Y93" i="2"/>
  <c r="BP93" i="2" s="1"/>
  <c r="X91" i="2"/>
  <c r="X90" i="2"/>
  <c r="BO89" i="2"/>
  <c r="BM89" i="2"/>
  <c r="Y89" i="2"/>
  <c r="Z89" i="2" s="1"/>
  <c r="P89" i="2"/>
  <c r="BO88" i="2"/>
  <c r="BM88" i="2"/>
  <c r="Y88" i="2"/>
  <c r="BP88" i="2" s="1"/>
  <c r="P88" i="2"/>
  <c r="BO87" i="2"/>
  <c r="BM87" i="2"/>
  <c r="Y87" i="2"/>
  <c r="P87" i="2"/>
  <c r="X84" i="2"/>
  <c r="X83" i="2"/>
  <c r="BO82" i="2"/>
  <c r="BM82" i="2"/>
  <c r="Y82" i="2"/>
  <c r="P82" i="2"/>
  <c r="BO81" i="2"/>
  <c r="BM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BN76" i="2" s="1"/>
  <c r="P76" i="2"/>
  <c r="BO75" i="2"/>
  <c r="BM75" i="2"/>
  <c r="Y75" i="2"/>
  <c r="P75" i="2"/>
  <c r="BO74" i="2"/>
  <c r="BM74" i="2"/>
  <c r="Y74" i="2"/>
  <c r="BP74" i="2" s="1"/>
  <c r="P74" i="2"/>
  <c r="BO73" i="2"/>
  <c r="BM73" i="2"/>
  <c r="Y73" i="2"/>
  <c r="BN73" i="2" s="1"/>
  <c r="P73" i="2"/>
  <c r="X71" i="2"/>
  <c r="X70" i="2"/>
  <c r="BO69" i="2"/>
  <c r="BM69" i="2"/>
  <c r="Y69" i="2"/>
  <c r="BN69" i="2" s="1"/>
  <c r="P69" i="2"/>
  <c r="BO68" i="2"/>
  <c r="BM68" i="2"/>
  <c r="Y68" i="2"/>
  <c r="BP68" i="2" s="1"/>
  <c r="P68" i="2"/>
  <c r="BO67" i="2"/>
  <c r="BM67" i="2"/>
  <c r="Y67" i="2"/>
  <c r="Z67" i="2" s="1"/>
  <c r="P67" i="2"/>
  <c r="X65" i="2"/>
  <c r="X64" i="2"/>
  <c r="BO63" i="2"/>
  <c r="BM63" i="2"/>
  <c r="Y63" i="2"/>
  <c r="BP63" i="2" s="1"/>
  <c r="P63" i="2"/>
  <c r="BO62" i="2"/>
  <c r="BM62" i="2"/>
  <c r="Y62" i="2"/>
  <c r="BP62" i="2" s="1"/>
  <c r="P62" i="2"/>
  <c r="BO61" i="2"/>
  <c r="BM61" i="2"/>
  <c r="Y61" i="2"/>
  <c r="P61" i="2"/>
  <c r="X59" i="2"/>
  <c r="X58" i="2"/>
  <c r="BO57" i="2"/>
  <c r="BM57" i="2"/>
  <c r="Y57" i="2"/>
  <c r="Z57" i="2" s="1"/>
  <c r="P57" i="2"/>
  <c r="BO56" i="2"/>
  <c r="BM56" i="2"/>
  <c r="Y56" i="2"/>
  <c r="Z56" i="2" s="1"/>
  <c r="P56" i="2"/>
  <c r="BO55" i="2"/>
  <c r="BM55" i="2"/>
  <c r="Y55" i="2"/>
  <c r="Z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Y59" i="2" s="1"/>
  <c r="P52" i="2"/>
  <c r="X49" i="2"/>
  <c r="X48" i="2"/>
  <c r="BO47" i="2"/>
  <c r="BM47" i="2"/>
  <c r="Y47" i="2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BP41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Z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23" i="2"/>
  <c r="BO22" i="2"/>
  <c r="BM22" i="2"/>
  <c r="Y22" i="2"/>
  <c r="BN22" i="2" s="1"/>
  <c r="P22" i="2"/>
  <c r="H10" i="2"/>
  <c r="A9" i="2"/>
  <c r="D7" i="2"/>
  <c r="Q6" i="2"/>
  <c r="P2" i="2"/>
  <c r="Z353" i="2" l="1"/>
  <c r="BN353" i="2"/>
  <c r="Y356" i="2"/>
  <c r="Z374" i="2"/>
  <c r="Z375" i="2" s="1"/>
  <c r="BN374" i="2"/>
  <c r="BP374" i="2"/>
  <c r="Y375" i="2"/>
  <c r="BP390" i="2"/>
  <c r="Y480" i="2"/>
  <c r="Z41" i="2"/>
  <c r="BN41" i="2"/>
  <c r="Z161" i="2"/>
  <c r="BN161" i="2"/>
  <c r="Z278" i="2"/>
  <c r="Z279" i="2" s="1"/>
  <c r="Z477" i="2"/>
  <c r="BN477" i="2"/>
  <c r="BP477" i="2"/>
  <c r="Y481" i="2"/>
  <c r="Z74" i="2"/>
  <c r="BN74" i="2"/>
  <c r="BP173" i="2"/>
  <c r="Z329" i="2"/>
  <c r="Z453" i="2"/>
  <c r="BN453" i="2"/>
  <c r="X504" i="2"/>
  <c r="Z62" i="2"/>
  <c r="BN62" i="2"/>
  <c r="Z165" i="2"/>
  <c r="BN165" i="2"/>
  <c r="BP166" i="2"/>
  <c r="Z194" i="2"/>
  <c r="Z210" i="2"/>
  <c r="Z262" i="2"/>
  <c r="BP308" i="2"/>
  <c r="Z345" i="2"/>
  <c r="BP403" i="2"/>
  <c r="Y404" i="2"/>
  <c r="Y405" i="2"/>
  <c r="Z464" i="2"/>
  <c r="Y496" i="2"/>
  <c r="Y305" i="2"/>
  <c r="X503" i="2"/>
  <c r="X506" i="2"/>
  <c r="Y45" i="2"/>
  <c r="Z52" i="2"/>
  <c r="BN52" i="2"/>
  <c r="BP52" i="2"/>
  <c r="Y64" i="2"/>
  <c r="Z73" i="2"/>
  <c r="Z81" i="2"/>
  <c r="Y84" i="2"/>
  <c r="Z101" i="2"/>
  <c r="BN101" i="2"/>
  <c r="Y105" i="2"/>
  <c r="Y112" i="2"/>
  <c r="Z116" i="2"/>
  <c r="BN116" i="2"/>
  <c r="Y169" i="2"/>
  <c r="BP163" i="2"/>
  <c r="Z171" i="2"/>
  <c r="BN171" i="2"/>
  <c r="BP171" i="2"/>
  <c r="Z193" i="2"/>
  <c r="BP196" i="2"/>
  <c r="Z207" i="2"/>
  <c r="Z222" i="2"/>
  <c r="BP226" i="2"/>
  <c r="Z233" i="2"/>
  <c r="Z234" i="2" s="1"/>
  <c r="BN233" i="2"/>
  <c r="BP233" i="2"/>
  <c r="Y234" i="2"/>
  <c r="Y246" i="2"/>
  <c r="Z243" i="2"/>
  <c r="BN243" i="2"/>
  <c r="Y256" i="2"/>
  <c r="BP252" i="2"/>
  <c r="Z269" i="2"/>
  <c r="Z292" i="2"/>
  <c r="BN292" i="2"/>
  <c r="Z337" i="2"/>
  <c r="BN337" i="2"/>
  <c r="BP348" i="2"/>
  <c r="BP359" i="2"/>
  <c r="Z396" i="2"/>
  <c r="BN396" i="2"/>
  <c r="Z438" i="2"/>
  <c r="BN438" i="2"/>
  <c r="Z441" i="2"/>
  <c r="Y459" i="2"/>
  <c r="BP455" i="2"/>
  <c r="Z489" i="2"/>
  <c r="BN55" i="2"/>
  <c r="BP55" i="2"/>
  <c r="Y78" i="2"/>
  <c r="BN102" i="2"/>
  <c r="Y135" i="2"/>
  <c r="Y174" i="2"/>
  <c r="BN194" i="2"/>
  <c r="BN198" i="2"/>
  <c r="BP199" i="2"/>
  <c r="Y304" i="2"/>
  <c r="BP307" i="2"/>
  <c r="Z307" i="2"/>
  <c r="BP316" i="2"/>
  <c r="Z316" i="2"/>
  <c r="Y331" i="2"/>
  <c r="Y332" i="2"/>
  <c r="BP328" i="2"/>
  <c r="BP343" i="2"/>
  <c r="BN343" i="2"/>
  <c r="Z343" i="2"/>
  <c r="BP349" i="2"/>
  <c r="Z349" i="2"/>
  <c r="BN393" i="2"/>
  <c r="BP393" i="2"/>
  <c r="BP432" i="2"/>
  <c r="BN432" i="2"/>
  <c r="Z432" i="2"/>
  <c r="BP439" i="2"/>
  <c r="Z439" i="2"/>
  <c r="BP443" i="2"/>
  <c r="BN443" i="2"/>
  <c r="Z443" i="2"/>
  <c r="BP483" i="2"/>
  <c r="Y486" i="2"/>
  <c r="Y485" i="2"/>
  <c r="BN484" i="2"/>
  <c r="BP484" i="2"/>
  <c r="Y24" i="2"/>
  <c r="BN26" i="2"/>
  <c r="Z27" i="2"/>
  <c r="BN27" i="2"/>
  <c r="BN29" i="2"/>
  <c r="BP29" i="2"/>
  <c r="BP43" i="2"/>
  <c r="Y44" i="2"/>
  <c r="Z63" i="2"/>
  <c r="BN63" i="2"/>
  <c r="BP69" i="2"/>
  <c r="BP73" i="2"/>
  <c r="BP76" i="2"/>
  <c r="Z88" i="2"/>
  <c r="BN88" i="2"/>
  <c r="BP96" i="2"/>
  <c r="Y111" i="2"/>
  <c r="BP115" i="2"/>
  <c r="BP138" i="2"/>
  <c r="Y139" i="2"/>
  <c r="Y140" i="2"/>
  <c r="Z147" i="2"/>
  <c r="BN147" i="2"/>
  <c r="BN149" i="2"/>
  <c r="Z159" i="2"/>
  <c r="BP162" i="2"/>
  <c r="Z164" i="2"/>
  <c r="Z167" i="2"/>
  <c r="Z172" i="2"/>
  <c r="Z182" i="2"/>
  <c r="BN182" i="2"/>
  <c r="BN187" i="2"/>
  <c r="BN192" i="2"/>
  <c r="BP192" i="2"/>
  <c r="BP193" i="2"/>
  <c r="Z195" i="2"/>
  <c r="BN195" i="2"/>
  <c r="BP206" i="2"/>
  <c r="BP209" i="2"/>
  <c r="BP216" i="2"/>
  <c r="Z223" i="2"/>
  <c r="BP225" i="2"/>
  <c r="Y247" i="2"/>
  <c r="BP251" i="2"/>
  <c r="Z254" i="2"/>
  <c r="BN254" i="2"/>
  <c r="BP259" i="2"/>
  <c r="Z260" i="2"/>
  <c r="BN260" i="2"/>
  <c r="BP262" i="2"/>
  <c r="Y263" i="2"/>
  <c r="Y264" i="2"/>
  <c r="BN268" i="2"/>
  <c r="BP268" i="2"/>
  <c r="BP274" i="2"/>
  <c r="Y275" i="2"/>
  <c r="Y276" i="2"/>
  <c r="BN288" i="2"/>
  <c r="BP288" i="2"/>
  <c r="BP291" i="2"/>
  <c r="BN291" i="2"/>
  <c r="Z291" i="2"/>
  <c r="BN298" i="2"/>
  <c r="BP298" i="2"/>
  <c r="BP301" i="2"/>
  <c r="BN301" i="2"/>
  <c r="Z301" i="2"/>
  <c r="BP311" i="2"/>
  <c r="BN311" i="2"/>
  <c r="Z311" i="2"/>
  <c r="BN336" i="2"/>
  <c r="BP336" i="2"/>
  <c r="BP346" i="2"/>
  <c r="BN346" i="2"/>
  <c r="Z346" i="2"/>
  <c r="BN354" i="2"/>
  <c r="BP354" i="2"/>
  <c r="Y355" i="2"/>
  <c r="BN369" i="2"/>
  <c r="BP369" i="2"/>
  <c r="BN397" i="2"/>
  <c r="BN414" i="2"/>
  <c r="BP414" i="2"/>
  <c r="X512" i="2"/>
  <c r="Y421" i="2"/>
  <c r="BP420" i="2"/>
  <c r="BN420" i="2"/>
  <c r="Z420" i="2"/>
  <c r="Z421" i="2" s="1"/>
  <c r="Y422" i="2"/>
  <c r="Y512" i="2"/>
  <c r="Y427" i="2"/>
  <c r="Y426" i="2"/>
  <c r="BP425" i="2"/>
  <c r="Y445" i="2"/>
  <c r="BN435" i="2"/>
  <c r="BP435" i="2"/>
  <c r="BP440" i="2"/>
  <c r="BN440" i="2"/>
  <c r="Z440" i="2"/>
  <c r="BN454" i="2"/>
  <c r="BP456" i="2"/>
  <c r="Z456" i="2"/>
  <c r="BP463" i="2"/>
  <c r="BN463" i="2"/>
  <c r="Z463" i="2"/>
  <c r="BN472" i="2"/>
  <c r="BP472" i="2"/>
  <c r="Y295" i="2"/>
  <c r="BN289" i="2"/>
  <c r="BP289" i="2"/>
  <c r="BN293" i="2"/>
  <c r="BP293" i="2"/>
  <c r="BN297" i="2"/>
  <c r="S512" i="2"/>
  <c r="BN335" i="2"/>
  <c r="Y351" i="2"/>
  <c r="BN344" i="2"/>
  <c r="BP344" i="2"/>
  <c r="BN379" i="2"/>
  <c r="BP379" i="2"/>
  <c r="Y380" i="2"/>
  <c r="V512" i="2"/>
  <c r="Y444" i="2"/>
  <c r="BN448" i="2"/>
  <c r="BP448" i="2"/>
  <c r="BN458" i="2"/>
  <c r="BP458" i="2"/>
  <c r="Y491" i="2"/>
  <c r="BN494" i="2"/>
  <c r="BP494" i="2"/>
  <c r="Y417" i="2"/>
  <c r="Y416" i="2"/>
  <c r="BP26" i="2"/>
  <c r="Z26" i="2"/>
  <c r="Y32" i="2"/>
  <c r="Z77" i="2"/>
  <c r="Z122" i="2"/>
  <c r="Z123" i="2" s="1"/>
  <c r="Y151" i="2"/>
  <c r="Z160" i="2"/>
  <c r="Z215" i="2"/>
  <c r="Z309" i="2"/>
  <c r="Y312" i="2"/>
  <c r="Z317" i="2"/>
  <c r="BN323" i="2"/>
  <c r="Z323" i="2"/>
  <c r="Z392" i="2"/>
  <c r="BP471" i="2"/>
  <c r="BN471" i="2"/>
  <c r="Z499" i="2"/>
  <c r="Z500" i="2" s="1"/>
  <c r="BN221" i="2"/>
  <c r="BN224" i="2"/>
  <c r="BP250" i="2"/>
  <c r="L512" i="2"/>
  <c r="BP253" i="2"/>
  <c r="Z253" i="2"/>
  <c r="BN283" i="2"/>
  <c r="BN347" i="2"/>
  <c r="BN363" i="2"/>
  <c r="Z363" i="2"/>
  <c r="Z364" i="2" s="1"/>
  <c r="BN389" i="2"/>
  <c r="BN412" i="2"/>
  <c r="BN415" i="2"/>
  <c r="BN449" i="2"/>
  <c r="Z412" i="2"/>
  <c r="Z449" i="2"/>
  <c r="BN215" i="2"/>
  <c r="BN309" i="2"/>
  <c r="BN317" i="2"/>
  <c r="Z335" i="2"/>
  <c r="Y338" i="2"/>
  <c r="BN392" i="2"/>
  <c r="Z493" i="2"/>
  <c r="Z495" i="2" s="1"/>
  <c r="BN77" i="2"/>
  <c r="Y65" i="2"/>
  <c r="BP82" i="2"/>
  <c r="Z117" i="2"/>
  <c r="BP160" i="2"/>
  <c r="Z241" i="2"/>
  <c r="Z244" i="2"/>
  <c r="BN253" i="2"/>
  <c r="BP283" i="2"/>
  <c r="BP290" i="2"/>
  <c r="Z290" i="2"/>
  <c r="Y313" i="2"/>
  <c r="BP323" i="2"/>
  <c r="BP347" i="2"/>
  <c r="BP389" i="2"/>
  <c r="BP412" i="2"/>
  <c r="BP415" i="2"/>
  <c r="BN441" i="2"/>
  <c r="Y231" i="2"/>
  <c r="Y230" i="2"/>
  <c r="K512" i="2"/>
  <c r="BP89" i="2"/>
  <c r="BN89" i="2"/>
  <c r="F512" i="2"/>
  <c r="Z109" i="2"/>
  <c r="BN114" i="2"/>
  <c r="H512" i="2"/>
  <c r="Y145" i="2"/>
  <c r="Y144" i="2"/>
  <c r="Z148" i="2"/>
  <c r="BP183" i="2"/>
  <c r="J512" i="2"/>
  <c r="Z188" i="2"/>
  <c r="BN207" i="2"/>
  <c r="BN210" i="2"/>
  <c r="BP215" i="2"/>
  <c r="BN228" i="2"/>
  <c r="BN250" i="2"/>
  <c r="BN358" i="2"/>
  <c r="Z358" i="2"/>
  <c r="Y361" i="2"/>
  <c r="Y399" i="2"/>
  <c r="Z488" i="2"/>
  <c r="BN493" i="2"/>
  <c r="A10" i="2"/>
  <c r="J9" i="2"/>
  <c r="Y49" i="2"/>
  <c r="Y48" i="2"/>
  <c r="BN117" i="2"/>
  <c r="Y179" i="2"/>
  <c r="Y178" i="2"/>
  <c r="Z183" i="2"/>
  <c r="BN241" i="2"/>
  <c r="BN244" i="2"/>
  <c r="Y319" i="2"/>
  <c r="Y339" i="2"/>
  <c r="Z370" i="2"/>
  <c r="BP413" i="2"/>
  <c r="BN413" i="2"/>
  <c r="Z483" i="2"/>
  <c r="Z82" i="2"/>
  <c r="BN53" i="2"/>
  <c r="Z137" i="2"/>
  <c r="BN148" i="2"/>
  <c r="Z177" i="2"/>
  <c r="Z178" i="2" s="1"/>
  <c r="BN188" i="2"/>
  <c r="BP228" i="2"/>
  <c r="BN269" i="2"/>
  <c r="Y279" i="2"/>
  <c r="BN278" i="2"/>
  <c r="P512" i="2"/>
  <c r="BP310" i="2"/>
  <c r="Z310" i="2"/>
  <c r="Y326" i="2"/>
  <c r="Z324" i="2"/>
  <c r="BN329" i="2"/>
  <c r="BP335" i="2"/>
  <c r="Y364" i="2"/>
  <c r="Z413" i="2"/>
  <c r="Y451" i="2"/>
  <c r="BP447" i="2"/>
  <c r="Y450" i="2"/>
  <c r="BN447" i="2"/>
  <c r="Z447" i="2"/>
  <c r="BN464" i="2"/>
  <c r="BN488" i="2"/>
  <c r="BP128" i="2"/>
  <c r="BN128" i="2"/>
  <c r="Y350" i="2"/>
  <c r="AB512" i="2"/>
  <c r="Y501" i="2"/>
  <c r="Y500" i="2"/>
  <c r="BP499" i="2"/>
  <c r="F9" i="2"/>
  <c r="Z53" i="2"/>
  <c r="Y70" i="2"/>
  <c r="Z104" i="2"/>
  <c r="BN42" i="2"/>
  <c r="BN143" i="2"/>
  <c r="BN183" i="2"/>
  <c r="Y200" i="2"/>
  <c r="BP241" i="2"/>
  <c r="BP345" i="2"/>
  <c r="BP358" i="2"/>
  <c r="BN370" i="2"/>
  <c r="Y384" i="2"/>
  <c r="BP383" i="2"/>
  <c r="Z383" i="2"/>
  <c r="Z384" i="2" s="1"/>
  <c r="Y400" i="2"/>
  <c r="Y409" i="2"/>
  <c r="W512" i="2"/>
  <c r="BN408" i="2"/>
  <c r="Z436" i="2"/>
  <c r="BP442" i="2"/>
  <c r="BN442" i="2"/>
  <c r="BN483" i="2"/>
  <c r="BP227" i="2"/>
  <c r="Z227" i="2"/>
  <c r="BP395" i="2"/>
  <c r="Z395" i="2"/>
  <c r="BN103" i="2"/>
  <c r="I512" i="2"/>
  <c r="Y157" i="2"/>
  <c r="Y156" i="2"/>
  <c r="BP155" i="2"/>
  <c r="H9" i="2"/>
  <c r="Z42" i="2"/>
  <c r="BN155" i="2"/>
  <c r="Z30" i="2"/>
  <c r="BN75" i="2"/>
  <c r="Z132" i="2"/>
  <c r="BN137" i="2"/>
  <c r="BN177" i="2"/>
  <c r="Z197" i="2"/>
  <c r="Z205" i="2"/>
  <c r="BP211" i="2"/>
  <c r="Z211" i="2"/>
  <c r="BP242" i="2"/>
  <c r="Z242" i="2"/>
  <c r="Z299" i="2"/>
  <c r="BN310" i="2"/>
  <c r="BN324" i="2"/>
  <c r="Z408" i="2"/>
  <c r="Z409" i="2" s="1"/>
  <c r="Z442" i="2"/>
  <c r="Y460" i="2"/>
  <c r="Z478" i="2"/>
  <c r="Z224" i="2"/>
  <c r="BP94" i="2"/>
  <c r="BN94" i="2"/>
  <c r="BP103" i="2"/>
  <c r="BN35" i="2"/>
  <c r="BN30" i="2"/>
  <c r="BP143" i="2"/>
  <c r="BN164" i="2"/>
  <c r="BN167" i="2"/>
  <c r="BN172" i="2"/>
  <c r="Z208" i="2"/>
  <c r="Z229" i="2"/>
  <c r="Y271" i="2"/>
  <c r="BP267" i="2"/>
  <c r="O512" i="2"/>
  <c r="Y294" i="2"/>
  <c r="Z302" i="2"/>
  <c r="BN307" i="2"/>
  <c r="BN321" i="2"/>
  <c r="Y365" i="2"/>
  <c r="BP378" i="2"/>
  <c r="BN378" i="2"/>
  <c r="BN383" i="2"/>
  <c r="Z433" i="2"/>
  <c r="BN436" i="2"/>
  <c r="BN439" i="2"/>
  <c r="BN456" i="2"/>
  <c r="Z128" i="2"/>
  <c r="BN398" i="2"/>
  <c r="Z398" i="2"/>
  <c r="Z94" i="2"/>
  <c r="BN61" i="2"/>
  <c r="Y129" i="2"/>
  <c r="Z35" i="2"/>
  <c r="Z36" i="2" s="1"/>
  <c r="Y130" i="2"/>
  <c r="BN47" i="2"/>
  <c r="Z75" i="2"/>
  <c r="BP114" i="2"/>
  <c r="Y124" i="2"/>
  <c r="BP47" i="2"/>
  <c r="BN67" i="2"/>
  <c r="Y71" i="2"/>
  <c r="BN95" i="2"/>
  <c r="BN104" i="2"/>
  <c r="BP109" i="2"/>
  <c r="BP35" i="2"/>
  <c r="Y79" i="2"/>
  <c r="Z87" i="2"/>
  <c r="E512" i="2"/>
  <c r="Y90" i="2"/>
  <c r="G512" i="2"/>
  <c r="BN54" i="2"/>
  <c r="BN57" i="2"/>
  <c r="BP67" i="2"/>
  <c r="BP75" i="2"/>
  <c r="BP95" i="2"/>
  <c r="BP110" i="2"/>
  <c r="Z110" i="2"/>
  <c r="Y123" i="2"/>
  <c r="Z127" i="2"/>
  <c r="BN132" i="2"/>
  <c r="BP177" i="2"/>
  <c r="Y184" i="2"/>
  <c r="BN197" i="2"/>
  <c r="Y201" i="2"/>
  <c r="BN205" i="2"/>
  <c r="BN211" i="2"/>
  <c r="Z226" i="2"/>
  <c r="BN242" i="2"/>
  <c r="BN245" i="2"/>
  <c r="Z267" i="2"/>
  <c r="Y270" i="2"/>
  <c r="BP278" i="2"/>
  <c r="BN299" i="2"/>
  <c r="BP330" i="2"/>
  <c r="Z330" i="2"/>
  <c r="Z359" i="2"/>
  <c r="Z378" i="2"/>
  <c r="Z380" i="2" s="1"/>
  <c r="Z402" i="2"/>
  <c r="Y466" i="2"/>
  <c r="BN478" i="2"/>
  <c r="Y285" i="2"/>
  <c r="Q512" i="2"/>
  <c r="BP56" i="2"/>
  <c r="BN56" i="2"/>
  <c r="BN208" i="2"/>
  <c r="Y217" i="2"/>
  <c r="BN229" i="2"/>
  <c r="Y238" i="2"/>
  <c r="BP237" i="2"/>
  <c r="Z237" i="2"/>
  <c r="Z238" i="2" s="1"/>
  <c r="BP261" i="2"/>
  <c r="M512" i="2"/>
  <c r="BN302" i="2"/>
  <c r="BP321" i="2"/>
  <c r="BP368" i="2"/>
  <c r="U512" i="2"/>
  <c r="Y371" i="2"/>
  <c r="Z391" i="2"/>
  <c r="Z394" i="2"/>
  <c r="BP408" i="2"/>
  <c r="BN433" i="2"/>
  <c r="AA512" i="2"/>
  <c r="Y475" i="2"/>
  <c r="Y474" i="2"/>
  <c r="Z473" i="2"/>
  <c r="Z221" i="2"/>
  <c r="BN82" i="2"/>
  <c r="F10" i="2"/>
  <c r="Y83" i="2"/>
  <c r="Z22" i="2"/>
  <c r="Z23" i="2" s="1"/>
  <c r="B512" i="2"/>
  <c r="BP22" i="2"/>
  <c r="Y36" i="2"/>
  <c r="BN87" i="2"/>
  <c r="Y91" i="2"/>
  <c r="BP54" i="2"/>
  <c r="BP57" i="2"/>
  <c r="Y98" i="2"/>
  <c r="Y97" i="2"/>
  <c r="Z102" i="2"/>
  <c r="BN127" i="2"/>
  <c r="BP132" i="2"/>
  <c r="Y185" i="2"/>
  <c r="Y212" i="2"/>
  <c r="BN203" i="2"/>
  <c r="BP245" i="2"/>
  <c r="Z261" i="2"/>
  <c r="BN267" i="2"/>
  <c r="Y325" i="2"/>
  <c r="BN330" i="2"/>
  <c r="Z354" i="2"/>
  <c r="Z368" i="2"/>
  <c r="Z397" i="2"/>
  <c r="BN402" i="2"/>
  <c r="Z512" i="2"/>
  <c r="Z470" i="2"/>
  <c r="BP122" i="2"/>
  <c r="Y106" i="2"/>
  <c r="BP102" i="2"/>
  <c r="Y23" i="2"/>
  <c r="Z28" i="2"/>
  <c r="BP31" i="2"/>
  <c r="BN31" i="2"/>
  <c r="D512" i="2"/>
  <c r="Z68" i="2"/>
  <c r="BP87" i="2"/>
  <c r="Z93" i="2"/>
  <c r="Z96" i="2"/>
  <c r="BN121" i="2"/>
  <c r="BP149" i="2"/>
  <c r="BN159" i="2"/>
  <c r="Z162" i="2"/>
  <c r="Y168" i="2"/>
  <c r="Z203" i="2"/>
  <c r="BN223" i="2"/>
  <c r="BN237" i="2"/>
  <c r="Z252" i="2"/>
  <c r="Y255" i="2"/>
  <c r="BN316" i="2"/>
  <c r="Z322" i="2"/>
  <c r="Z325" i="2" s="1"/>
  <c r="BN349" i="2"/>
  <c r="Y372" i="2"/>
  <c r="BN391" i="2"/>
  <c r="BN394" i="2"/>
  <c r="Z431" i="2"/>
  <c r="BP457" i="2"/>
  <c r="BN457" i="2"/>
  <c r="Z457" i="2"/>
  <c r="BN473" i="2"/>
  <c r="Y495" i="2"/>
  <c r="Z283" i="2"/>
  <c r="Z284" i="2" s="1"/>
  <c r="BP61" i="2"/>
  <c r="Z61" i="2"/>
  <c r="Z47" i="2"/>
  <c r="Z48" i="2" s="1"/>
  <c r="Y58" i="2"/>
  <c r="BP133" i="2"/>
  <c r="Z133" i="2"/>
  <c r="R512" i="2"/>
  <c r="BP300" i="2"/>
  <c r="Z300" i="2"/>
  <c r="T512" i="2"/>
  <c r="Y385" i="2"/>
  <c r="Y410" i="2"/>
  <c r="BP434" i="2"/>
  <c r="BN434" i="2"/>
  <c r="Z454" i="2"/>
  <c r="BN470" i="2"/>
  <c r="Y490" i="2"/>
  <c r="Z389" i="2"/>
  <c r="Y119" i="2"/>
  <c r="Y118" i="2"/>
  <c r="Y190" i="2"/>
  <c r="Y189" i="2"/>
  <c r="BN303" i="2"/>
  <c r="Z303" i="2"/>
  <c r="X502" i="2"/>
  <c r="BN28" i="2"/>
  <c r="C512" i="2"/>
  <c r="BN68" i="2"/>
  <c r="BN93" i="2"/>
  <c r="BP121" i="2"/>
  <c r="Y150" i="2"/>
  <c r="BP159" i="2"/>
  <c r="Z187" i="2"/>
  <c r="Z189" i="2" s="1"/>
  <c r="Z198" i="2"/>
  <c r="Y213" i="2"/>
  <c r="Z289" i="2"/>
  <c r="Z297" i="2"/>
  <c r="BN322" i="2"/>
  <c r="Z344" i="2"/>
  <c r="BN431" i="2"/>
  <c r="Z434" i="2"/>
  <c r="Z437" i="2"/>
  <c r="Z462" i="2"/>
  <c r="Z479" i="2"/>
  <c r="Z43" i="2"/>
  <c r="Z76" i="2"/>
  <c r="Z115" i="2"/>
  <c r="Z138" i="2"/>
  <c r="Z163" i="2"/>
  <c r="Z173" i="2"/>
  <c r="Z196" i="2"/>
  <c r="Z206" i="2"/>
  <c r="Z216" i="2"/>
  <c r="Z259" i="2"/>
  <c r="Z315" i="2"/>
  <c r="Z336" i="2"/>
  <c r="Z348" i="2"/>
  <c r="Z390" i="2"/>
  <c r="Z425" i="2"/>
  <c r="Z426" i="2" s="1"/>
  <c r="Z484" i="2"/>
  <c r="BN437" i="2"/>
  <c r="BN425" i="2"/>
  <c r="Z455" i="2"/>
  <c r="BN462" i="2"/>
  <c r="Y465" i="2"/>
  <c r="BN479" i="2"/>
  <c r="BN315" i="2"/>
  <c r="Y318" i="2"/>
  <c r="Z69" i="2"/>
  <c r="BN81" i="2"/>
  <c r="Z108" i="2"/>
  <c r="Z166" i="2"/>
  <c r="Z199" i="2"/>
  <c r="Z209" i="2"/>
  <c r="BN222" i="2"/>
  <c r="Z225" i="2"/>
  <c r="Z251" i="2"/>
  <c r="Z274" i="2"/>
  <c r="Z275" i="2" s="1"/>
  <c r="Z288" i="2"/>
  <c r="Z298" i="2"/>
  <c r="Z308" i="2"/>
  <c r="Z328" i="2"/>
  <c r="Z369" i="2"/>
  <c r="Z393" i="2"/>
  <c r="Z403" i="2"/>
  <c r="Z435" i="2"/>
  <c r="BP462" i="2"/>
  <c r="Z472" i="2"/>
  <c r="BN489" i="2"/>
  <c r="BN108" i="2"/>
  <c r="BN328" i="2"/>
  <c r="Z355" i="2" l="1"/>
  <c r="Z105" i="2"/>
  <c r="Z83" i="2"/>
  <c r="X505" i="2"/>
  <c r="Z263" i="2"/>
  <c r="Z174" i="2"/>
  <c r="Z78" i="2"/>
  <c r="Z64" i="2"/>
  <c r="Z90" i="2"/>
  <c r="Z450" i="2"/>
  <c r="Z184" i="2"/>
  <c r="Z150" i="2"/>
  <c r="Z312" i="2"/>
  <c r="Z255" i="2"/>
  <c r="Z111" i="2"/>
  <c r="Z318" i="2"/>
  <c r="Z118" i="2"/>
  <c r="Z465" i="2"/>
  <c r="Z168" i="2"/>
  <c r="Z270" i="2"/>
  <c r="Z58" i="2"/>
  <c r="Z490" i="2"/>
  <c r="Z200" i="2"/>
  <c r="Z304" i="2"/>
  <c r="Z459" i="2"/>
  <c r="Z474" i="2"/>
  <c r="Z371" i="2"/>
  <c r="Z32" i="2"/>
  <c r="Y503" i="2"/>
  <c r="Z399" i="2"/>
  <c r="Z70" i="2"/>
  <c r="Z44" i="2"/>
  <c r="Y502" i="2"/>
  <c r="Z338" i="2"/>
  <c r="Z404" i="2"/>
  <c r="Z416" i="2"/>
  <c r="Z350" i="2"/>
  <c r="Y504" i="2"/>
  <c r="Z129" i="2"/>
  <c r="Z139" i="2"/>
  <c r="Z444" i="2"/>
  <c r="Z97" i="2"/>
  <c r="Z485" i="2"/>
  <c r="Z246" i="2"/>
  <c r="Z134" i="2"/>
  <c r="Z360" i="2"/>
  <c r="Z217" i="2"/>
  <c r="Z230" i="2"/>
  <c r="Z212" i="2"/>
  <c r="Z331" i="2"/>
  <c r="Z294" i="2"/>
  <c r="Z480" i="2"/>
  <c r="Y506" i="2"/>
  <c r="Y505" i="2" l="1"/>
  <c r="Z507" i="2"/>
</calcChain>
</file>

<file path=xl/sharedStrings.xml><?xml version="1.0" encoding="utf-8"?>
<sst xmlns="http://schemas.openxmlformats.org/spreadsheetml/2006/main" count="3676" uniqueCount="794">
  <si>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</si>
  <si>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</si>
  <si>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</si>
  <si>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</si>
  <si>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</si>
  <si>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</si>
  <si>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</si>
  <si>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</si>
  <si>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</si>
  <si>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</si>
  <si>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</si>
  <si>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</si>
  <si>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</si>
  <si>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</si>
  <si>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</si>
  <si>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</si>
  <si>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</si>
  <si>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</si>
  <si>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</si>
  <si>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</si>
  <si>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</si>
  <si>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</si>
  <si>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</si>
  <si>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</si>
  <si>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</si>
  <si>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</si>
  <si>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</si>
  <si>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</si>
  <si>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</si>
  <si>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</si>
  <si>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</si>
  <si>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</si>
  <si>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</si>
  <si>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</si>
  <si>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</si>
  <si>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</si>
  <si>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</si>
  <si>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</si>
  <si>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</si>
  <si>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</si>
  <si>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</si>
  <si>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</si>
  <si>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</si>
  <si>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</si>
  <si>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</si>
  <si>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</si>
  <si>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</si>
  <si>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</si>
  <si>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</si>
  <si>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</si>
  <si>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</si>
  <si>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</si>
  <si>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</si>
  <si>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</si>
  <si>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</si>
  <si>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</si>
  <si>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</si>
  <si>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</si>
  <si>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</si>
  <si>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</si>
  <si>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</si>
  <si>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</si>
  <si>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</si>
  <si>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</si>
  <si>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</si>
  <si>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</si>
  <si>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</si>
  <si>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15.09.2025</t>
  </si>
  <si>
    <t>10.09.2025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</si>
  <si>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</si>
  <si>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</si>
  <si>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</si>
  <si>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</si>
  <si>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</si>
  <si>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</si>
  <si>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</si>
  <si>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</si>
  <si>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</si>
  <si>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</si>
  <si>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</si>
  <si>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</si>
  <si>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</si>
  <si>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</si>
  <si>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</si>
  <si>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</si>
  <si>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</si>
  <si>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</si>
  <si>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</si>
  <si>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</si>
  <si>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</si>
  <si>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</si>
  <si>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</si>
  <si>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</si>
  <si>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</si>
  <si>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</si>
  <si>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</si>
  <si>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</si>
  <si>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</si>
  <si>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</si>
  <si>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</si>
  <si>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</si>
  <si>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</si>
  <si>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</si>
  <si>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</si>
  <si>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</si>
  <si>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</si>
  <si>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</si>
  <si>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</si>
  <si>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</si>
  <si>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</si>
  <si>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</si>
  <si>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</si>
  <si>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</si>
  <si>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</si>
  <si>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</si>
  <si>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</si>
  <si>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</si>
  <si>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</si>
  <si>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</si>
  <si>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</si>
  <si>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</si>
  <si>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</si>
  <si>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</si>
  <si>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</si>
  <si>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</si>
  <si>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</si>
  <si>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</si>
  <si>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</si>
  <si>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</si>
  <si>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</si>
  <si>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</si>
  <si>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</si>
  <si>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</si>
  <si>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</si>
  <si>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</si>
  <si>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</si>
  <si>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</si>
  <si>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</si>
  <si>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</si>
  <si>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</si>
  <si>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</si>
  <si>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</si>
  <si>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</si>
  <si>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</si>
  <si>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</si>
  <si>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</si>
  <si>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</si>
  <si>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</si>
  <si>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</si>
  <si>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</si>
  <si>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</si>
  <si>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</si>
  <si>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</si>
  <si>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</si>
  <si>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</si>
  <si>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</si>
  <si>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</si>
  <si>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</si>
  <si>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</si>
  <si>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</si>
  <si>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</si>
  <si>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</si>
  <si>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</si>
  <si>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</si>
  <si>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</si>
  <si>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</si>
  <si>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</si>
  <si>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</si>
  <si>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</si>
  <si>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</si>
  <si>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</si>
  <si>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</si>
  <si>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</si>
  <si>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</si>
  <si>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</si>
  <si>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</si>
  <si>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</si>
  <si>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</si>
  <si>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</si>
  <si>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</si>
  <si>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</si>
  <si>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</si>
  <si>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</si>
  <si>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</si>
  <si>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</si>
  <si>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</si>
  <si>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</si>
  <si>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</si>
  <si>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</si>
  <si>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</si>
  <si>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</si>
  <si>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</si>
  <si>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</si>
  <si>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</si>
  <si>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</si>
  <si>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</si>
  <si>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</si>
  <si>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</si>
  <si>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</si>
  <si>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</si>
  <si>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</si>
  <si>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</si>
  <si>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</si>
  <si>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</si>
  <si>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</si>
  <si>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</si>
  <si>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</si>
  <si>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</si>
  <si>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</si>
  <si>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</si>
  <si>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</si>
  <si>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</si>
  <si>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</si>
  <si>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</si>
  <si>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</si>
  <si>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</si>
  <si>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</si>
  <si>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</si>
  <si>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</si>
  <si>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</si>
  <si>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</si>
  <si>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</si>
  <si>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</si>
  <si>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</si>
  <si>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</si>
  <si>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</si>
  <si>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</si>
  <si>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</si>
  <si>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</si>
  <si>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</si>
  <si>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</si>
  <si>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</si>
  <si>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</si>
  <si>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</si>
  <si>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</si>
  <si>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</si>
  <si>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</si>
  <si>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</si>
  <si>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</si>
  <si>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</si>
  <si>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</si>
  <si>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</si>
  <si>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</si>
  <si>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</si>
  <si>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</si>
  <si>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</si>
  <si>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</si>
  <si>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</si>
  <si>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</si>
  <si>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</si>
  <si>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</si>
  <si>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</si>
  <si>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</si>
  <si>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</si>
  <si>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</si>
  <si>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</si>
  <si>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</si>
  <si>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</si>
  <si>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</si>
  <si>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</si>
  <si>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</si>
  <si>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</si>
  <si>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</si>
  <si>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</si>
  <si>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</si>
  <si>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</si>
  <si>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</si>
  <si>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</si>
  <si>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</si>
  <si>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</si>
  <si>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</si>
  <si>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</si>
  <si>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</si>
  <si>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</si>
  <si>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</si>
  <si>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</si>
  <si>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</si>
  <si>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</si>
  <si>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</si>
  <si>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</si>
  <si>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</si>
  <si>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</si>
  <si>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</si>
  <si>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</si>
  <si>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</si>
  <si>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</si>
  <si>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</si>
  <si>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</si>
  <si>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</si>
  <si>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</si>
  <si>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</si>
  <si>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</si>
  <si>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</si>
  <si>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</si>
  <si>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</si>
  <si>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</si>
  <si>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</si>
  <si>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</si>
  <si>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</si>
  <si>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</si>
  <si>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</si>
  <si>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</si>
  <si>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</si>
  <si>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</si>
  <si>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</si>
  <si>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</si>
  <si>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</si>
  <si>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</si>
  <si>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</si>
  <si>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</si>
  <si>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</si>
  <si>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</si>
  <si>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</si>
  <si>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</si>
  <si>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</si>
  <si>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</si>
  <si>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</si>
  <si>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</si>
  <si>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</si>
  <si>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</si>
  <si>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</si>
  <si>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</si>
  <si>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</si>
  <si>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</si>
  <si>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</si>
  <si>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</si>
  <si>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</si>
  <si>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</si>
  <si>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</si>
  <si>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</si>
  <si>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</si>
  <si>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</si>
  <si>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</si>
  <si>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</si>
  <si>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</si>
  <si>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</si>
  <si>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</si>
  <si>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</si>
  <si>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</si>
  <si>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</si>
  <si>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</si>
  <si>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</si>
  <si>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</si>
  <si>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</si>
  <si>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</si>
  <si>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</si>
  <si>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</si>
  <si>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</si>
  <si>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</si>
  <si>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</si>
  <si>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</si>
  <si>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</si>
  <si>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</si>
  <si>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</si>
  <si>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</si>
  <si>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</si>
  <si>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</si>
  <si>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</si>
  <si>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</si>
  <si>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</si>
  <si>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</si>
  <si>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</si>
  <si>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</si>
  <si>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</si>
  <si>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</si>
  <si>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</si>
  <si>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</si>
  <si>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</si>
  <si>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</si>
  <si>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</si>
  <si>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</si>
  <si>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</si>
  <si>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</si>
  <si>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</si>
  <si>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</si>
  <si>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</si>
  <si>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</si>
  <si>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</si>
  <si>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</si>
  <si>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</si>
  <si>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</si>
  <si>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</si>
  <si>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</si>
  <si>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</si>
  <si>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</si>
  <si>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</si>
  <si>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</si>
  <si>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</si>
  <si>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</si>
  <si>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</si>
  <si>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</si>
  <si>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</si>
  <si>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</si>
  <si>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</si>
  <si>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</si>
  <si>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</si>
  <si>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</si>
  <si>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</si>
  <si>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</si>
  <si>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</si>
  <si>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</si>
  <si>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</si>
  <si>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</si>
  <si>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</si>
  <si>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</si>
  <si>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</si>
  <si>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17.09.2025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</si>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</sst>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9" zoomScaleNormal="100" zoomScaleSheetLayoutView="100" workbookViewId="0">
      <selection activeCell="Z508" sqref="Z50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0" t="s">
        <v>26</v>
      </c>
      <c r="E1" s="560"/>
      <c r="F1" s="560"/>
      <c r="G1" s="14" t="s">
        <v>66</v>
      </c>
      <c r="H1" s="560" t="s">
        <v>46</v>
      </c>
      <c r="I1" s="560"/>
      <c r="J1" s="560"/>
      <c r="K1" s="560"/>
      <c r="L1" s="560"/>
      <c r="M1" s="560"/>
      <c r="N1" s="560"/>
      <c r="O1" s="560"/>
      <c r="P1" s="560"/>
      <c r="Q1" s="560"/>
      <c r="R1" s="561" t="s">
        <v>67</v>
      </c>
      <c r="S1" s="562"/>
      <c r="T1" s="56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3"/>
      <c r="Q3" s="563"/>
      <c r="R3" s="563"/>
      <c r="S3" s="563"/>
      <c r="T3" s="563"/>
      <c r="U3" s="563"/>
      <c r="V3" s="563"/>
      <c r="W3" s="56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64" t="s">
        <v>8</v>
      </c>
      <c r="B5" s="564"/>
      <c r="C5" s="564"/>
      <c r="D5" s="565"/>
      <c r="E5" s="565"/>
      <c r="F5" s="566" t="s">
        <v>14</v>
      </c>
      <c r="G5" s="566"/>
      <c r="H5" s="565"/>
      <c r="I5" s="565"/>
      <c r="J5" s="565"/>
      <c r="K5" s="565"/>
      <c r="L5" s="565"/>
      <c r="M5" s="565"/>
      <c r="N5" s="72"/>
      <c r="P5" s="27" t="s">
        <v>4</v>
      </c>
      <c r="Q5" s="567">
        <v>45918</v>
      </c>
      <c r="R5" s="567"/>
      <c r="T5" s="568" t="s">
        <v>3</v>
      </c>
      <c r="U5" s="569"/>
      <c r="V5" s="570" t="s">
        <v>780</v>
      </c>
      <c r="W5" s="571"/>
      <c r="AB5" s="59"/>
      <c r="AC5" s="59"/>
      <c r="AD5" s="59"/>
      <c r="AE5" s="59"/>
    </row>
    <row r="6" spans="1:32" s="17" customFormat="1" ht="24" customHeight="1" x14ac:dyDescent="0.2">
      <c r="A6" s="564" t="s">
        <v>1</v>
      </c>
      <c r="B6" s="564"/>
      <c r="C6" s="564"/>
      <c r="D6" s="572" t="s">
        <v>75</v>
      </c>
      <c r="E6" s="572"/>
      <c r="F6" s="572"/>
      <c r="G6" s="572"/>
      <c r="H6" s="572"/>
      <c r="I6" s="572"/>
      <c r="J6" s="572"/>
      <c r="K6" s="572"/>
      <c r="L6" s="572"/>
      <c r="M6" s="572"/>
      <c r="N6" s="73"/>
      <c r="P6" s="27" t="s">
        <v>27</v>
      </c>
      <c r="Q6" s="573" t="str">
        <f>IF(Q5=0," ",CHOOSE(WEEKDAY(Q5,2),"Понедельник","Вторник","Среда","Четверг","Пятница","Суббота","Воскресенье"))</f>
        <v>Четверг</v>
      </c>
      <c r="R6" s="573"/>
      <c r="T6" s="574" t="s">
        <v>5</v>
      </c>
      <c r="U6" s="575"/>
      <c r="V6" s="576" t="s">
        <v>69</v>
      </c>
      <c r="W6" s="57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2" t="str">
        <f>IFERROR(VLOOKUP(DeliveryAddress,Table,3,0),1)</f>
        <v>1</v>
      </c>
      <c r="E7" s="583"/>
      <c r="F7" s="583"/>
      <c r="G7" s="583"/>
      <c r="H7" s="583"/>
      <c r="I7" s="583"/>
      <c r="J7" s="583"/>
      <c r="K7" s="583"/>
      <c r="L7" s="583"/>
      <c r="M7" s="584"/>
      <c r="N7" s="74"/>
      <c r="P7" s="29"/>
      <c r="Q7" s="48"/>
      <c r="R7" s="48"/>
      <c r="T7" s="574"/>
      <c r="U7" s="575"/>
      <c r="V7" s="578"/>
      <c r="W7" s="579"/>
      <c r="AB7" s="59"/>
      <c r="AC7" s="59"/>
      <c r="AD7" s="59"/>
      <c r="AE7" s="59"/>
    </row>
    <row r="8" spans="1:32" s="17" customFormat="1" ht="25.5" customHeight="1" x14ac:dyDescent="0.2">
      <c r="A8" s="585" t="s">
        <v>57</v>
      </c>
      <c r="B8" s="585"/>
      <c r="C8" s="585"/>
      <c r="D8" s="586" t="s">
        <v>76</v>
      </c>
      <c r="E8" s="586"/>
      <c r="F8" s="586"/>
      <c r="G8" s="586"/>
      <c r="H8" s="586"/>
      <c r="I8" s="586"/>
      <c r="J8" s="586"/>
      <c r="K8" s="586"/>
      <c r="L8" s="586"/>
      <c r="M8" s="586"/>
      <c r="N8" s="75"/>
      <c r="P8" s="27" t="s">
        <v>11</v>
      </c>
      <c r="Q8" s="587">
        <v>0.41666666666666669</v>
      </c>
      <c r="R8" s="587"/>
      <c r="T8" s="574"/>
      <c r="U8" s="575"/>
      <c r="V8" s="578"/>
      <c r="W8" s="579"/>
      <c r="AB8" s="59"/>
      <c r="AC8" s="59"/>
      <c r="AD8" s="59"/>
      <c r="AE8" s="59"/>
    </row>
    <row r="9" spans="1:32" s="17" customFormat="1" ht="39.950000000000003" customHeight="1" x14ac:dyDescent="0.2">
      <c r="A9" s="5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589" t="s">
        <v>45</v>
      </c>
      <c r="E9" s="590"/>
      <c r="F9" s="5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70"/>
      <c r="P9" s="31" t="s">
        <v>15</v>
      </c>
      <c r="Q9" s="592"/>
      <c r="R9" s="592"/>
      <c r="T9" s="574"/>
      <c r="U9" s="575"/>
      <c r="V9" s="580"/>
      <c r="W9" s="58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589"/>
      <c r="E10" s="590"/>
      <c r="F10" s="5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593" t="str">
        <f>IFERROR(VLOOKUP($D$10,Proxy,2,FALSE),"")</f>
        <v/>
      </c>
      <c r="I10" s="593"/>
      <c r="J10" s="593"/>
      <c r="K10" s="593"/>
      <c r="L10" s="593"/>
      <c r="M10" s="593"/>
      <c r="N10" s="71"/>
      <c r="P10" s="31" t="s">
        <v>32</v>
      </c>
      <c r="Q10" s="594"/>
      <c r="R10" s="594"/>
      <c r="U10" s="29" t="s">
        <v>12</v>
      </c>
      <c r="V10" s="595" t="s">
        <v>70</v>
      </c>
      <c r="W10" s="59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7"/>
      <c r="R11" s="597"/>
      <c r="U11" s="29" t="s">
        <v>28</v>
      </c>
      <c r="V11" s="598" t="s">
        <v>54</v>
      </c>
      <c r="W11" s="59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9" t="s">
        <v>71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76"/>
      <c r="P12" s="27" t="s">
        <v>30</v>
      </c>
      <c r="Q12" s="587"/>
      <c r="R12" s="587"/>
      <c r="S12" s="28"/>
      <c r="T12"/>
      <c r="U12" s="29" t="s">
        <v>45</v>
      </c>
      <c r="V12" s="600"/>
      <c r="W12" s="600"/>
      <c r="X12"/>
      <c r="AB12" s="59"/>
      <c r="AC12" s="59"/>
      <c r="AD12" s="59"/>
      <c r="AE12" s="59"/>
    </row>
    <row r="13" spans="1:32" s="17" customFormat="1" ht="23.25" customHeight="1" x14ac:dyDescent="0.2">
      <c r="A13" s="599" t="s">
        <v>72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599"/>
      <c r="N13" s="76"/>
      <c r="O13" s="31"/>
      <c r="P13" s="31" t="s">
        <v>31</v>
      </c>
      <c r="Q13" s="598"/>
      <c r="R13" s="59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9" t="s">
        <v>73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59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1" t="s">
        <v>74</v>
      </c>
      <c r="B15" s="601"/>
      <c r="C15" s="601"/>
      <c r="D15" s="601"/>
      <c r="E15" s="601"/>
      <c r="F15" s="601"/>
      <c r="G15" s="601"/>
      <c r="H15" s="601"/>
      <c r="I15" s="601"/>
      <c r="J15" s="601"/>
      <c r="K15" s="601"/>
      <c r="L15" s="601"/>
      <c r="M15" s="601"/>
      <c r="N15" s="77"/>
      <c r="O15"/>
      <c r="P15" s="602" t="s">
        <v>60</v>
      </c>
      <c r="Q15" s="602"/>
      <c r="R15" s="602"/>
      <c r="S15" s="602"/>
      <c r="T15" s="60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3"/>
      <c r="Q16" s="603"/>
      <c r="R16" s="603"/>
      <c r="S16" s="603"/>
      <c r="T16" s="60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6" t="s">
        <v>58</v>
      </c>
      <c r="B17" s="606" t="s">
        <v>48</v>
      </c>
      <c r="C17" s="608" t="s">
        <v>47</v>
      </c>
      <c r="D17" s="610" t="s">
        <v>49</v>
      </c>
      <c r="E17" s="611"/>
      <c r="F17" s="606" t="s">
        <v>21</v>
      </c>
      <c r="G17" s="606" t="s">
        <v>24</v>
      </c>
      <c r="H17" s="606" t="s">
        <v>22</v>
      </c>
      <c r="I17" s="606" t="s">
        <v>23</v>
      </c>
      <c r="J17" s="606" t="s">
        <v>16</v>
      </c>
      <c r="K17" s="606" t="s">
        <v>65</v>
      </c>
      <c r="L17" s="606" t="s">
        <v>63</v>
      </c>
      <c r="M17" s="606" t="s">
        <v>2</v>
      </c>
      <c r="N17" s="606" t="s">
        <v>62</v>
      </c>
      <c r="O17" s="606" t="s">
        <v>25</v>
      </c>
      <c r="P17" s="610" t="s">
        <v>17</v>
      </c>
      <c r="Q17" s="614"/>
      <c r="R17" s="614"/>
      <c r="S17" s="614"/>
      <c r="T17" s="611"/>
      <c r="U17" s="604" t="s">
        <v>55</v>
      </c>
      <c r="V17" s="605"/>
      <c r="W17" s="606" t="s">
        <v>6</v>
      </c>
      <c r="X17" s="606" t="s">
        <v>41</v>
      </c>
      <c r="Y17" s="616" t="s">
        <v>53</v>
      </c>
      <c r="Z17" s="618" t="s">
        <v>18</v>
      </c>
      <c r="AA17" s="620" t="s">
        <v>59</v>
      </c>
      <c r="AB17" s="620" t="s">
        <v>19</v>
      </c>
      <c r="AC17" s="620" t="s">
        <v>64</v>
      </c>
      <c r="AD17" s="622" t="s">
        <v>56</v>
      </c>
      <c r="AE17" s="623"/>
      <c r="AF17" s="624"/>
      <c r="AG17" s="82"/>
      <c r="BD17" s="81" t="s">
        <v>61</v>
      </c>
    </row>
    <row r="18" spans="1:68" ht="14.25" customHeight="1" x14ac:dyDescent="0.2">
      <c r="A18" s="607"/>
      <c r="B18" s="607"/>
      <c r="C18" s="609"/>
      <c r="D18" s="612"/>
      <c r="E18" s="613"/>
      <c r="F18" s="607"/>
      <c r="G18" s="607"/>
      <c r="H18" s="607"/>
      <c r="I18" s="607"/>
      <c r="J18" s="607"/>
      <c r="K18" s="607"/>
      <c r="L18" s="607"/>
      <c r="M18" s="607"/>
      <c r="N18" s="607"/>
      <c r="O18" s="607"/>
      <c r="P18" s="612"/>
      <c r="Q18" s="615"/>
      <c r="R18" s="615"/>
      <c r="S18" s="615"/>
      <c r="T18" s="613"/>
      <c r="U18" s="83" t="s">
        <v>44</v>
      </c>
      <c r="V18" s="83" t="s">
        <v>43</v>
      </c>
      <c r="W18" s="607"/>
      <c r="X18" s="607"/>
      <c r="Y18" s="617"/>
      <c r="Z18" s="619"/>
      <c r="AA18" s="621"/>
      <c r="AB18" s="621"/>
      <c r="AC18" s="621"/>
      <c r="AD18" s="625"/>
      <c r="AE18" s="626"/>
      <c r="AF18" s="627"/>
      <c r="AG18" s="82"/>
      <c r="BD18" s="81"/>
    </row>
    <row r="19" spans="1:68" ht="27.75" customHeight="1" x14ac:dyDescent="0.2">
      <c r="A19" s="628" t="s">
        <v>77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54"/>
      <c r="AB19" s="54"/>
      <c r="AC19" s="54"/>
    </row>
    <row r="20" spans="1:68" ht="16.5" customHeight="1" x14ac:dyDescent="0.25">
      <c r="A20" s="629" t="s">
        <v>77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5"/>
      <c r="AB20" s="65"/>
      <c r="AC20" s="79"/>
    </row>
    <row r="21" spans="1:68" ht="14.25" customHeight="1" x14ac:dyDescent="0.25">
      <c r="A21" s="630" t="s">
        <v>78</v>
      </c>
      <c r="B21" s="630"/>
      <c r="C21" s="630"/>
      <c r="D21" s="630"/>
      <c r="E21" s="630"/>
      <c r="F21" s="630"/>
      <c r="G21" s="630"/>
      <c r="H21" s="630"/>
      <c r="I21" s="630"/>
      <c r="J21" s="630"/>
      <c r="K21" s="630"/>
      <c r="L21" s="630"/>
      <c r="M21" s="630"/>
      <c r="N21" s="630"/>
      <c r="O21" s="630"/>
      <c r="P21" s="630"/>
      <c r="Q21" s="630"/>
      <c r="R21" s="630"/>
      <c r="S21" s="630"/>
      <c r="T21" s="630"/>
      <c r="U21" s="630"/>
      <c r="V21" s="630"/>
      <c r="W21" s="630"/>
      <c r="X21" s="630"/>
      <c r="Y21" s="630"/>
      <c r="Z21" s="63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31">
        <v>4680115886643</v>
      </c>
      <c r="E22" s="63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3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3"/>
      <c r="R22" s="633"/>
      <c r="S22" s="633"/>
      <c r="T22" s="63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8"/>
      <c r="B23" s="638"/>
      <c r="C23" s="638"/>
      <c r="D23" s="638"/>
      <c r="E23" s="638"/>
      <c r="F23" s="638"/>
      <c r="G23" s="638"/>
      <c r="H23" s="638"/>
      <c r="I23" s="638"/>
      <c r="J23" s="638"/>
      <c r="K23" s="638"/>
      <c r="L23" s="638"/>
      <c r="M23" s="638"/>
      <c r="N23" s="638"/>
      <c r="O23" s="639"/>
      <c r="P23" s="635" t="s">
        <v>40</v>
      </c>
      <c r="Q23" s="636"/>
      <c r="R23" s="636"/>
      <c r="S23" s="636"/>
      <c r="T23" s="636"/>
      <c r="U23" s="636"/>
      <c r="V23" s="63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8"/>
      <c r="B24" s="638"/>
      <c r="C24" s="638"/>
      <c r="D24" s="638"/>
      <c r="E24" s="638"/>
      <c r="F24" s="638"/>
      <c r="G24" s="638"/>
      <c r="H24" s="638"/>
      <c r="I24" s="638"/>
      <c r="J24" s="638"/>
      <c r="K24" s="638"/>
      <c r="L24" s="638"/>
      <c r="M24" s="638"/>
      <c r="N24" s="638"/>
      <c r="O24" s="639"/>
      <c r="P24" s="635" t="s">
        <v>40</v>
      </c>
      <c r="Q24" s="636"/>
      <c r="R24" s="636"/>
      <c r="S24" s="636"/>
      <c r="T24" s="636"/>
      <c r="U24" s="636"/>
      <c r="V24" s="63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0" t="s">
        <v>84</v>
      </c>
      <c r="B25" s="630"/>
      <c r="C25" s="630"/>
      <c r="D25" s="630"/>
      <c r="E25" s="630"/>
      <c r="F25" s="630"/>
      <c r="G25" s="630"/>
      <c r="H25" s="630"/>
      <c r="I25" s="630"/>
      <c r="J25" s="630"/>
      <c r="K25" s="630"/>
      <c r="L25" s="630"/>
      <c r="M25" s="630"/>
      <c r="N25" s="630"/>
      <c r="O25" s="630"/>
      <c r="P25" s="630"/>
      <c r="Q25" s="630"/>
      <c r="R25" s="630"/>
      <c r="S25" s="630"/>
      <c r="T25" s="630"/>
      <c r="U25" s="630"/>
      <c r="V25" s="630"/>
      <c r="W25" s="630"/>
      <c r="X25" s="630"/>
      <c r="Y25" s="630"/>
      <c r="Z25" s="630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31">
        <v>4680115885912</v>
      </c>
      <c r="E26" s="63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3"/>
      <c r="R26" s="633"/>
      <c r="S26" s="633"/>
      <c r="T26" s="63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31">
        <v>4607091388237</v>
      </c>
      <c r="E27" s="63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3"/>
      <c r="R27" s="633"/>
      <c r="S27" s="633"/>
      <c r="T27" s="63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31">
        <v>4680115886230</v>
      </c>
      <c r="E28" s="631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64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3"/>
      <c r="R28" s="633"/>
      <c r="S28" s="633"/>
      <c r="T28" s="63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31">
        <v>4680115886247</v>
      </c>
      <c r="E29" s="631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64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3"/>
      <c r="R29" s="633"/>
      <c r="S29" s="633"/>
      <c r="T29" s="63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31">
        <v>4680115885905</v>
      </c>
      <c r="E30" s="631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64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3"/>
      <c r="R30" s="633"/>
      <c r="S30" s="633"/>
      <c r="T30" s="63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631">
        <v>4607091388244</v>
      </c>
      <c r="E31" s="631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3"/>
      <c r="R31" s="633"/>
      <c r="S31" s="633"/>
      <c r="T31" s="63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38"/>
      <c r="B32" s="638"/>
      <c r="C32" s="638"/>
      <c r="D32" s="638"/>
      <c r="E32" s="638"/>
      <c r="F32" s="638"/>
      <c r="G32" s="638"/>
      <c r="H32" s="638"/>
      <c r="I32" s="638"/>
      <c r="J32" s="638"/>
      <c r="K32" s="638"/>
      <c r="L32" s="638"/>
      <c r="M32" s="638"/>
      <c r="N32" s="638"/>
      <c r="O32" s="639"/>
      <c r="P32" s="635" t="s">
        <v>40</v>
      </c>
      <c r="Q32" s="636"/>
      <c r="R32" s="636"/>
      <c r="S32" s="636"/>
      <c r="T32" s="636"/>
      <c r="U32" s="636"/>
      <c r="V32" s="637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38"/>
      <c r="B33" s="638"/>
      <c r="C33" s="638"/>
      <c r="D33" s="638"/>
      <c r="E33" s="638"/>
      <c r="F33" s="638"/>
      <c r="G33" s="638"/>
      <c r="H33" s="638"/>
      <c r="I33" s="638"/>
      <c r="J33" s="638"/>
      <c r="K33" s="638"/>
      <c r="L33" s="638"/>
      <c r="M33" s="638"/>
      <c r="N33" s="638"/>
      <c r="O33" s="639"/>
      <c r="P33" s="635" t="s">
        <v>40</v>
      </c>
      <c r="Q33" s="636"/>
      <c r="R33" s="636"/>
      <c r="S33" s="636"/>
      <c r="T33" s="636"/>
      <c r="U33" s="636"/>
      <c r="V33" s="637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30" t="s">
        <v>106</v>
      </c>
      <c r="B34" s="630"/>
      <c r="C34" s="630"/>
      <c r="D34" s="630"/>
      <c r="E34" s="630"/>
      <c r="F34" s="630"/>
      <c r="G34" s="630"/>
      <c r="H34" s="630"/>
      <c r="I34" s="630"/>
      <c r="J34" s="630"/>
      <c r="K34" s="630"/>
      <c r="L34" s="630"/>
      <c r="M34" s="630"/>
      <c r="N34" s="630"/>
      <c r="O34" s="630"/>
      <c r="P34" s="630"/>
      <c r="Q34" s="630"/>
      <c r="R34" s="630"/>
      <c r="S34" s="630"/>
      <c r="T34" s="630"/>
      <c r="U34" s="630"/>
      <c r="V34" s="630"/>
      <c r="W34" s="630"/>
      <c r="X34" s="630"/>
      <c r="Y34" s="630"/>
      <c r="Z34" s="630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31">
        <v>4607091388503</v>
      </c>
      <c r="E35" s="631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6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3"/>
      <c r="R35" s="633"/>
      <c r="S35" s="633"/>
      <c r="T35" s="634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38"/>
      <c r="B36" s="638"/>
      <c r="C36" s="638"/>
      <c r="D36" s="638"/>
      <c r="E36" s="638"/>
      <c r="F36" s="638"/>
      <c r="G36" s="638"/>
      <c r="H36" s="638"/>
      <c r="I36" s="638"/>
      <c r="J36" s="638"/>
      <c r="K36" s="638"/>
      <c r="L36" s="638"/>
      <c r="M36" s="638"/>
      <c r="N36" s="638"/>
      <c r="O36" s="639"/>
      <c r="P36" s="635" t="s">
        <v>40</v>
      </c>
      <c r="Q36" s="636"/>
      <c r="R36" s="636"/>
      <c r="S36" s="636"/>
      <c r="T36" s="636"/>
      <c r="U36" s="636"/>
      <c r="V36" s="637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38"/>
      <c r="B37" s="638"/>
      <c r="C37" s="638"/>
      <c r="D37" s="638"/>
      <c r="E37" s="638"/>
      <c r="F37" s="638"/>
      <c r="G37" s="638"/>
      <c r="H37" s="638"/>
      <c r="I37" s="638"/>
      <c r="J37" s="638"/>
      <c r="K37" s="638"/>
      <c r="L37" s="638"/>
      <c r="M37" s="638"/>
      <c r="N37" s="638"/>
      <c r="O37" s="639"/>
      <c r="P37" s="635" t="s">
        <v>40</v>
      </c>
      <c r="Q37" s="636"/>
      <c r="R37" s="636"/>
      <c r="S37" s="636"/>
      <c r="T37" s="636"/>
      <c r="U37" s="636"/>
      <c r="V37" s="637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8" t="s">
        <v>112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54"/>
      <c r="AB38" s="54"/>
      <c r="AC38" s="54"/>
    </row>
    <row r="39" spans="1:68" ht="16.5" customHeight="1" x14ac:dyDescent="0.25">
      <c r="A39" s="629" t="s">
        <v>113</v>
      </c>
      <c r="B39" s="629"/>
      <c r="C39" s="629"/>
      <c r="D39" s="629"/>
      <c r="E39" s="629"/>
      <c r="F39" s="629"/>
      <c r="G39" s="629"/>
      <c r="H39" s="629"/>
      <c r="I39" s="629"/>
      <c r="J39" s="629"/>
      <c r="K39" s="629"/>
      <c r="L39" s="629"/>
      <c r="M39" s="629"/>
      <c r="N39" s="629"/>
      <c r="O39" s="629"/>
      <c r="P39" s="629"/>
      <c r="Q39" s="629"/>
      <c r="R39" s="629"/>
      <c r="S39" s="629"/>
      <c r="T39" s="629"/>
      <c r="U39" s="629"/>
      <c r="V39" s="629"/>
      <c r="W39" s="629"/>
      <c r="X39" s="629"/>
      <c r="Y39" s="629"/>
      <c r="Z39" s="629"/>
      <c r="AA39" s="65"/>
      <c r="AB39" s="65"/>
      <c r="AC39" s="79"/>
    </row>
    <row r="40" spans="1:68" ht="14.25" customHeight="1" x14ac:dyDescent="0.25">
      <c r="A40" s="630" t="s">
        <v>114</v>
      </c>
      <c r="B40" s="630"/>
      <c r="C40" s="630"/>
      <c r="D40" s="630"/>
      <c r="E40" s="630"/>
      <c r="F40" s="630"/>
      <c r="G40" s="630"/>
      <c r="H40" s="630"/>
      <c r="I40" s="630"/>
      <c r="J40" s="630"/>
      <c r="K40" s="630"/>
      <c r="L40" s="630"/>
      <c r="M40" s="630"/>
      <c r="N40" s="630"/>
      <c r="O40" s="630"/>
      <c r="P40" s="630"/>
      <c r="Q40" s="630"/>
      <c r="R40" s="630"/>
      <c r="S40" s="630"/>
      <c r="T40" s="630"/>
      <c r="U40" s="630"/>
      <c r="V40" s="630"/>
      <c r="W40" s="630"/>
      <c r="X40" s="630"/>
      <c r="Y40" s="630"/>
      <c r="Z40" s="630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31">
        <v>4607091385670</v>
      </c>
      <c r="E41" s="631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4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3"/>
      <c r="R41" s="633"/>
      <c r="S41" s="633"/>
      <c r="T41" s="63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31">
        <v>4607091385687</v>
      </c>
      <c r="E42" s="631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6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33"/>
      <c r="R42" s="633"/>
      <c r="S42" s="633"/>
      <c r="T42" s="63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31">
        <v>4680115882539</v>
      </c>
      <c r="E43" s="631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6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33"/>
      <c r="R43" s="633"/>
      <c r="S43" s="633"/>
      <c r="T43" s="634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38"/>
      <c r="B44" s="638"/>
      <c r="C44" s="638"/>
      <c r="D44" s="638"/>
      <c r="E44" s="638"/>
      <c r="F44" s="638"/>
      <c r="G44" s="638"/>
      <c r="H44" s="638"/>
      <c r="I44" s="638"/>
      <c r="J44" s="638"/>
      <c r="K44" s="638"/>
      <c r="L44" s="638"/>
      <c r="M44" s="638"/>
      <c r="N44" s="638"/>
      <c r="O44" s="639"/>
      <c r="P44" s="635" t="s">
        <v>40</v>
      </c>
      <c r="Q44" s="636"/>
      <c r="R44" s="636"/>
      <c r="S44" s="636"/>
      <c r="T44" s="636"/>
      <c r="U44" s="636"/>
      <c r="V44" s="637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38"/>
      <c r="B45" s="638"/>
      <c r="C45" s="638"/>
      <c r="D45" s="638"/>
      <c r="E45" s="638"/>
      <c r="F45" s="638"/>
      <c r="G45" s="638"/>
      <c r="H45" s="638"/>
      <c r="I45" s="638"/>
      <c r="J45" s="638"/>
      <c r="K45" s="638"/>
      <c r="L45" s="638"/>
      <c r="M45" s="638"/>
      <c r="N45" s="638"/>
      <c r="O45" s="639"/>
      <c r="P45" s="635" t="s">
        <v>40</v>
      </c>
      <c r="Q45" s="636"/>
      <c r="R45" s="636"/>
      <c r="S45" s="636"/>
      <c r="T45" s="636"/>
      <c r="U45" s="636"/>
      <c r="V45" s="637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30" t="s">
        <v>84</v>
      </c>
      <c r="B46" s="630"/>
      <c r="C46" s="630"/>
      <c r="D46" s="630"/>
      <c r="E46" s="630"/>
      <c r="F46" s="630"/>
      <c r="G46" s="630"/>
      <c r="H46" s="630"/>
      <c r="I46" s="630"/>
      <c r="J46" s="630"/>
      <c r="K46" s="630"/>
      <c r="L46" s="630"/>
      <c r="M46" s="630"/>
      <c r="N46" s="630"/>
      <c r="O46" s="630"/>
      <c r="P46" s="630"/>
      <c r="Q46" s="630"/>
      <c r="R46" s="630"/>
      <c r="S46" s="630"/>
      <c r="T46" s="630"/>
      <c r="U46" s="630"/>
      <c r="V46" s="630"/>
      <c r="W46" s="630"/>
      <c r="X46" s="630"/>
      <c r="Y46" s="630"/>
      <c r="Z46" s="630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31">
        <v>4680115884915</v>
      </c>
      <c r="E47" s="631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65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3"/>
      <c r="R47" s="633"/>
      <c r="S47" s="633"/>
      <c r="T47" s="634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38"/>
      <c r="B48" s="638"/>
      <c r="C48" s="638"/>
      <c r="D48" s="638"/>
      <c r="E48" s="638"/>
      <c r="F48" s="638"/>
      <c r="G48" s="638"/>
      <c r="H48" s="638"/>
      <c r="I48" s="638"/>
      <c r="J48" s="638"/>
      <c r="K48" s="638"/>
      <c r="L48" s="638"/>
      <c r="M48" s="638"/>
      <c r="N48" s="638"/>
      <c r="O48" s="639"/>
      <c r="P48" s="635" t="s">
        <v>40</v>
      </c>
      <c r="Q48" s="636"/>
      <c r="R48" s="636"/>
      <c r="S48" s="636"/>
      <c r="T48" s="636"/>
      <c r="U48" s="636"/>
      <c r="V48" s="637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38"/>
      <c r="B49" s="638"/>
      <c r="C49" s="638"/>
      <c r="D49" s="638"/>
      <c r="E49" s="638"/>
      <c r="F49" s="638"/>
      <c r="G49" s="638"/>
      <c r="H49" s="638"/>
      <c r="I49" s="638"/>
      <c r="J49" s="638"/>
      <c r="K49" s="638"/>
      <c r="L49" s="638"/>
      <c r="M49" s="638"/>
      <c r="N49" s="638"/>
      <c r="O49" s="639"/>
      <c r="P49" s="635" t="s">
        <v>40</v>
      </c>
      <c r="Q49" s="636"/>
      <c r="R49" s="636"/>
      <c r="S49" s="636"/>
      <c r="T49" s="636"/>
      <c r="U49" s="636"/>
      <c r="V49" s="637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29" t="s">
        <v>130</v>
      </c>
      <c r="B50" s="629"/>
      <c r="C50" s="629"/>
      <c r="D50" s="629"/>
      <c r="E50" s="629"/>
      <c r="F50" s="629"/>
      <c r="G50" s="629"/>
      <c r="H50" s="629"/>
      <c r="I50" s="629"/>
      <c r="J50" s="629"/>
      <c r="K50" s="629"/>
      <c r="L50" s="629"/>
      <c r="M50" s="629"/>
      <c r="N50" s="629"/>
      <c r="O50" s="629"/>
      <c r="P50" s="629"/>
      <c r="Q50" s="629"/>
      <c r="R50" s="629"/>
      <c r="S50" s="629"/>
      <c r="T50" s="629"/>
      <c r="U50" s="629"/>
      <c r="V50" s="629"/>
      <c r="W50" s="629"/>
      <c r="X50" s="629"/>
      <c r="Y50" s="629"/>
      <c r="Z50" s="629"/>
      <c r="AA50" s="65"/>
      <c r="AB50" s="65"/>
      <c r="AC50" s="79"/>
    </row>
    <row r="51" spans="1:68" ht="14.25" customHeight="1" x14ac:dyDescent="0.25">
      <c r="A51" s="630" t="s">
        <v>114</v>
      </c>
      <c r="B51" s="630"/>
      <c r="C51" s="630"/>
      <c r="D51" s="630"/>
      <c r="E51" s="630"/>
      <c r="F51" s="630"/>
      <c r="G51" s="630"/>
      <c r="H51" s="630"/>
      <c r="I51" s="630"/>
      <c r="J51" s="630"/>
      <c r="K51" s="630"/>
      <c r="L51" s="630"/>
      <c r="M51" s="630"/>
      <c r="N51" s="630"/>
      <c r="O51" s="630"/>
      <c r="P51" s="630"/>
      <c r="Q51" s="630"/>
      <c r="R51" s="630"/>
      <c r="S51" s="630"/>
      <c r="T51" s="630"/>
      <c r="U51" s="630"/>
      <c r="V51" s="630"/>
      <c r="W51" s="630"/>
      <c r="X51" s="630"/>
      <c r="Y51" s="630"/>
      <c r="Z51" s="630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31">
        <v>4680115885882</v>
      </c>
      <c r="E52" s="631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65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3"/>
      <c r="R52" s="633"/>
      <c r="S52" s="633"/>
      <c r="T52" s="63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31">
        <v>4680115881426</v>
      </c>
      <c r="E53" s="631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3"/>
      <c r="R53" s="633"/>
      <c r="S53" s="633"/>
      <c r="T53" s="63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31">
        <v>4680115880283</v>
      </c>
      <c r="E54" s="631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3"/>
      <c r="R54" s="633"/>
      <c r="S54" s="633"/>
      <c r="T54" s="63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31">
        <v>4680115881525</v>
      </c>
      <c r="E55" s="631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5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3"/>
      <c r="R55" s="633"/>
      <c r="S55" s="633"/>
      <c r="T55" s="63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31">
        <v>4680115885899</v>
      </c>
      <c r="E56" s="631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65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3"/>
      <c r="R56" s="633"/>
      <c r="S56" s="633"/>
      <c r="T56" s="63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31">
        <v>4680115881419</v>
      </c>
      <c r="E57" s="631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5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3"/>
      <c r="R57" s="633"/>
      <c r="S57" s="633"/>
      <c r="T57" s="634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38"/>
      <c r="B58" s="638"/>
      <c r="C58" s="638"/>
      <c r="D58" s="638"/>
      <c r="E58" s="638"/>
      <c r="F58" s="638"/>
      <c r="G58" s="638"/>
      <c r="H58" s="638"/>
      <c r="I58" s="638"/>
      <c r="J58" s="638"/>
      <c r="K58" s="638"/>
      <c r="L58" s="638"/>
      <c r="M58" s="638"/>
      <c r="N58" s="638"/>
      <c r="O58" s="639"/>
      <c r="P58" s="635" t="s">
        <v>40</v>
      </c>
      <c r="Q58" s="636"/>
      <c r="R58" s="636"/>
      <c r="S58" s="636"/>
      <c r="T58" s="636"/>
      <c r="U58" s="636"/>
      <c r="V58" s="637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38"/>
      <c r="B59" s="638"/>
      <c r="C59" s="638"/>
      <c r="D59" s="638"/>
      <c r="E59" s="638"/>
      <c r="F59" s="638"/>
      <c r="G59" s="638"/>
      <c r="H59" s="638"/>
      <c r="I59" s="638"/>
      <c r="J59" s="638"/>
      <c r="K59" s="638"/>
      <c r="L59" s="638"/>
      <c r="M59" s="638"/>
      <c r="N59" s="638"/>
      <c r="O59" s="639"/>
      <c r="P59" s="635" t="s">
        <v>40</v>
      </c>
      <c r="Q59" s="636"/>
      <c r="R59" s="636"/>
      <c r="S59" s="636"/>
      <c r="T59" s="636"/>
      <c r="U59" s="636"/>
      <c r="V59" s="637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30" t="s">
        <v>150</v>
      </c>
      <c r="B60" s="630"/>
      <c r="C60" s="630"/>
      <c r="D60" s="630"/>
      <c r="E60" s="630"/>
      <c r="F60" s="630"/>
      <c r="G60" s="630"/>
      <c r="H60" s="630"/>
      <c r="I60" s="630"/>
      <c r="J60" s="630"/>
      <c r="K60" s="630"/>
      <c r="L60" s="630"/>
      <c r="M60" s="630"/>
      <c r="N60" s="630"/>
      <c r="O60" s="630"/>
      <c r="P60" s="630"/>
      <c r="Q60" s="630"/>
      <c r="R60" s="630"/>
      <c r="S60" s="630"/>
      <c r="T60" s="630"/>
      <c r="U60" s="630"/>
      <c r="V60" s="630"/>
      <c r="W60" s="630"/>
      <c r="X60" s="630"/>
      <c r="Y60" s="630"/>
      <c r="Z60" s="630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31">
        <v>4680115881440</v>
      </c>
      <c r="E61" s="631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3"/>
      <c r="R61" s="633"/>
      <c r="S61" s="633"/>
      <c r="T61" s="63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154</v>
      </c>
      <c r="B62" s="63" t="s">
        <v>155</v>
      </c>
      <c r="C62" s="36">
        <v>4301020358</v>
      </c>
      <c r="D62" s="631">
        <v>4680115885950</v>
      </c>
      <c r="E62" s="631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89</v>
      </c>
      <c r="L62" s="37" t="s">
        <v>45</v>
      </c>
      <c r="M62" s="38" t="s">
        <v>88</v>
      </c>
      <c r="N62" s="38"/>
      <c r="O62" s="37">
        <v>50</v>
      </c>
      <c r="P62" s="6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33"/>
      <c r="R62" s="633"/>
      <c r="S62" s="633"/>
      <c r="T62" s="63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156</v>
      </c>
      <c r="B63" s="63" t="s">
        <v>157</v>
      </c>
      <c r="C63" s="36">
        <v>4301020296</v>
      </c>
      <c r="D63" s="631">
        <v>4680115881433</v>
      </c>
      <c r="E63" s="631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89</v>
      </c>
      <c r="L63" s="37" t="s">
        <v>137</v>
      </c>
      <c r="M63" s="38" t="s">
        <v>118</v>
      </c>
      <c r="N63" s="38"/>
      <c r="O63" s="37">
        <v>50</v>
      </c>
      <c r="P63" s="65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33"/>
      <c r="R63" s="633"/>
      <c r="S63" s="633"/>
      <c r="T63" s="634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138</v>
      </c>
      <c r="AK63" s="84">
        <v>491.4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638"/>
      <c r="B64" s="638"/>
      <c r="C64" s="638"/>
      <c r="D64" s="638"/>
      <c r="E64" s="638"/>
      <c r="F64" s="638"/>
      <c r="G64" s="638"/>
      <c r="H64" s="638"/>
      <c r="I64" s="638"/>
      <c r="J64" s="638"/>
      <c r="K64" s="638"/>
      <c r="L64" s="638"/>
      <c r="M64" s="638"/>
      <c r="N64" s="638"/>
      <c r="O64" s="639"/>
      <c r="P64" s="635" t="s">
        <v>40</v>
      </c>
      <c r="Q64" s="636"/>
      <c r="R64" s="636"/>
      <c r="S64" s="636"/>
      <c r="T64" s="636"/>
      <c r="U64" s="636"/>
      <c r="V64" s="637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638"/>
      <c r="B65" s="638"/>
      <c r="C65" s="638"/>
      <c r="D65" s="638"/>
      <c r="E65" s="638"/>
      <c r="F65" s="638"/>
      <c r="G65" s="638"/>
      <c r="H65" s="638"/>
      <c r="I65" s="638"/>
      <c r="J65" s="638"/>
      <c r="K65" s="638"/>
      <c r="L65" s="638"/>
      <c r="M65" s="638"/>
      <c r="N65" s="638"/>
      <c r="O65" s="639"/>
      <c r="P65" s="635" t="s">
        <v>40</v>
      </c>
      <c r="Q65" s="636"/>
      <c r="R65" s="636"/>
      <c r="S65" s="636"/>
      <c r="T65" s="636"/>
      <c r="U65" s="636"/>
      <c r="V65" s="637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 x14ac:dyDescent="0.25">
      <c r="A66" s="630" t="s">
        <v>78</v>
      </c>
      <c r="B66" s="630"/>
      <c r="C66" s="630"/>
      <c r="D66" s="630"/>
      <c r="E66" s="630"/>
      <c r="F66" s="630"/>
      <c r="G66" s="630"/>
      <c r="H66" s="630"/>
      <c r="I66" s="630"/>
      <c r="J66" s="630"/>
      <c r="K66" s="630"/>
      <c r="L66" s="630"/>
      <c r="M66" s="630"/>
      <c r="N66" s="630"/>
      <c r="O66" s="630"/>
      <c r="P66" s="630"/>
      <c r="Q66" s="630"/>
      <c r="R66" s="630"/>
      <c r="S66" s="630"/>
      <c r="T66" s="630"/>
      <c r="U66" s="630"/>
      <c r="V66" s="630"/>
      <c r="W66" s="630"/>
      <c r="X66" s="630"/>
      <c r="Y66" s="630"/>
      <c r="Z66" s="630"/>
      <c r="AA66" s="66"/>
      <c r="AB66" s="66"/>
      <c r="AC66" s="80"/>
    </row>
    <row r="67" spans="1:68" ht="27" customHeight="1" x14ac:dyDescent="0.25">
      <c r="A67" s="63" t="s">
        <v>158</v>
      </c>
      <c r="B67" s="63" t="s">
        <v>159</v>
      </c>
      <c r="C67" s="36">
        <v>4301031243</v>
      </c>
      <c r="D67" s="631">
        <v>4680115885073</v>
      </c>
      <c r="E67" s="631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33"/>
      <c r="R67" s="633"/>
      <c r="S67" s="633"/>
      <c r="T67" s="634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160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161</v>
      </c>
      <c r="B68" s="63" t="s">
        <v>162</v>
      </c>
      <c r="C68" s="36">
        <v>4301031241</v>
      </c>
      <c r="D68" s="631">
        <v>4680115885059</v>
      </c>
      <c r="E68" s="631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33"/>
      <c r="R68" s="633"/>
      <c r="S68" s="633"/>
      <c r="T68" s="63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4301031316</v>
      </c>
      <c r="D69" s="631">
        <v>4680115885097</v>
      </c>
      <c r="E69" s="631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66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33"/>
      <c r="R69" s="633"/>
      <c r="S69" s="633"/>
      <c r="T69" s="634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638"/>
      <c r="B70" s="638"/>
      <c r="C70" s="638"/>
      <c r="D70" s="638"/>
      <c r="E70" s="638"/>
      <c r="F70" s="638"/>
      <c r="G70" s="638"/>
      <c r="H70" s="638"/>
      <c r="I70" s="638"/>
      <c r="J70" s="638"/>
      <c r="K70" s="638"/>
      <c r="L70" s="638"/>
      <c r="M70" s="638"/>
      <c r="N70" s="638"/>
      <c r="O70" s="639"/>
      <c r="P70" s="635" t="s">
        <v>40</v>
      </c>
      <c r="Q70" s="636"/>
      <c r="R70" s="636"/>
      <c r="S70" s="636"/>
      <c r="T70" s="636"/>
      <c r="U70" s="636"/>
      <c r="V70" s="637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638"/>
      <c r="B71" s="638"/>
      <c r="C71" s="638"/>
      <c r="D71" s="638"/>
      <c r="E71" s="638"/>
      <c r="F71" s="638"/>
      <c r="G71" s="638"/>
      <c r="H71" s="638"/>
      <c r="I71" s="638"/>
      <c r="J71" s="638"/>
      <c r="K71" s="638"/>
      <c r="L71" s="638"/>
      <c r="M71" s="638"/>
      <c r="N71" s="638"/>
      <c r="O71" s="639"/>
      <c r="P71" s="635" t="s">
        <v>40</v>
      </c>
      <c r="Q71" s="636"/>
      <c r="R71" s="636"/>
      <c r="S71" s="636"/>
      <c r="T71" s="636"/>
      <c r="U71" s="636"/>
      <c r="V71" s="637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630" t="s">
        <v>84</v>
      </c>
      <c r="B72" s="630"/>
      <c r="C72" s="630"/>
      <c r="D72" s="630"/>
      <c r="E72" s="630"/>
      <c r="F72" s="630"/>
      <c r="G72" s="630"/>
      <c r="H72" s="630"/>
      <c r="I72" s="630"/>
      <c r="J72" s="630"/>
      <c r="K72" s="630"/>
      <c r="L72" s="630"/>
      <c r="M72" s="630"/>
      <c r="N72" s="630"/>
      <c r="O72" s="630"/>
      <c r="P72" s="630"/>
      <c r="Q72" s="630"/>
      <c r="R72" s="630"/>
      <c r="S72" s="630"/>
      <c r="T72" s="630"/>
      <c r="U72" s="630"/>
      <c r="V72" s="630"/>
      <c r="W72" s="630"/>
      <c r="X72" s="630"/>
      <c r="Y72" s="630"/>
      <c r="Z72" s="630"/>
      <c r="AA72" s="66"/>
      <c r="AB72" s="66"/>
      <c r="AC72" s="80"/>
    </row>
    <row r="73" spans="1:68" ht="16.5" customHeight="1" x14ac:dyDescent="0.25">
      <c r="A73" s="63" t="s">
        <v>167</v>
      </c>
      <c r="B73" s="63" t="s">
        <v>168</v>
      </c>
      <c r="C73" s="36">
        <v>4301051838</v>
      </c>
      <c r="D73" s="631">
        <v>4680115881891</v>
      </c>
      <c r="E73" s="631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119</v>
      </c>
      <c r="L73" s="37" t="s">
        <v>45</v>
      </c>
      <c r="M73" s="38" t="s">
        <v>88</v>
      </c>
      <c r="N73" s="38"/>
      <c r="O73" s="37">
        <v>40</v>
      </c>
      <c r="P73" s="66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33"/>
      <c r="R73" s="633"/>
      <c r="S73" s="633"/>
      <c r="T73" s="63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169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170</v>
      </c>
      <c r="B74" s="63" t="s">
        <v>171</v>
      </c>
      <c r="C74" s="36">
        <v>4301051846</v>
      </c>
      <c r="D74" s="631">
        <v>4680115885769</v>
      </c>
      <c r="E74" s="631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45</v>
      </c>
      <c r="P74" s="66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33"/>
      <c r="R74" s="633"/>
      <c r="S74" s="633"/>
      <c r="T74" s="63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173</v>
      </c>
      <c r="B75" s="63" t="s">
        <v>174</v>
      </c>
      <c r="C75" s="36">
        <v>4301051837</v>
      </c>
      <c r="D75" s="631">
        <v>4680115884311</v>
      </c>
      <c r="E75" s="631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40</v>
      </c>
      <c r="P75" s="66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33"/>
      <c r="R75" s="633"/>
      <c r="S75" s="633"/>
      <c r="T75" s="63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175</v>
      </c>
      <c r="B76" s="63" t="s">
        <v>176</v>
      </c>
      <c r="C76" s="36">
        <v>4301051844</v>
      </c>
      <c r="D76" s="631">
        <v>4680115885929</v>
      </c>
      <c r="E76" s="631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45</v>
      </c>
      <c r="P76" s="6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33"/>
      <c r="R76" s="633"/>
      <c r="S76" s="633"/>
      <c r="T76" s="63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177</v>
      </c>
      <c r="B77" s="63" t="s">
        <v>178</v>
      </c>
      <c r="C77" s="36">
        <v>4301051929</v>
      </c>
      <c r="D77" s="631">
        <v>4680115884403</v>
      </c>
      <c r="E77" s="631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6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33"/>
      <c r="R77" s="633"/>
      <c r="S77" s="633"/>
      <c r="T77" s="634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179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638"/>
      <c r="B78" s="638"/>
      <c r="C78" s="638"/>
      <c r="D78" s="638"/>
      <c r="E78" s="638"/>
      <c r="F78" s="638"/>
      <c r="G78" s="638"/>
      <c r="H78" s="638"/>
      <c r="I78" s="638"/>
      <c r="J78" s="638"/>
      <c r="K78" s="638"/>
      <c r="L78" s="638"/>
      <c r="M78" s="638"/>
      <c r="N78" s="638"/>
      <c r="O78" s="639"/>
      <c r="P78" s="635" t="s">
        <v>40</v>
      </c>
      <c r="Q78" s="636"/>
      <c r="R78" s="636"/>
      <c r="S78" s="636"/>
      <c r="T78" s="636"/>
      <c r="U78" s="636"/>
      <c r="V78" s="637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638"/>
      <c r="B79" s="638"/>
      <c r="C79" s="638"/>
      <c r="D79" s="638"/>
      <c r="E79" s="638"/>
      <c r="F79" s="638"/>
      <c r="G79" s="638"/>
      <c r="H79" s="638"/>
      <c r="I79" s="638"/>
      <c r="J79" s="638"/>
      <c r="K79" s="638"/>
      <c r="L79" s="638"/>
      <c r="M79" s="638"/>
      <c r="N79" s="638"/>
      <c r="O79" s="639"/>
      <c r="P79" s="635" t="s">
        <v>40</v>
      </c>
      <c r="Q79" s="636"/>
      <c r="R79" s="636"/>
      <c r="S79" s="636"/>
      <c r="T79" s="636"/>
      <c r="U79" s="636"/>
      <c r="V79" s="637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630" t="s">
        <v>180</v>
      </c>
      <c r="B80" s="630"/>
      <c r="C80" s="630"/>
      <c r="D80" s="630"/>
      <c r="E80" s="630"/>
      <c r="F80" s="630"/>
      <c r="G80" s="630"/>
      <c r="H80" s="630"/>
      <c r="I80" s="630"/>
      <c r="J80" s="630"/>
      <c r="K80" s="630"/>
      <c r="L80" s="630"/>
      <c r="M80" s="630"/>
      <c r="N80" s="630"/>
      <c r="O80" s="630"/>
      <c r="P80" s="630"/>
      <c r="Q80" s="630"/>
      <c r="R80" s="630"/>
      <c r="S80" s="630"/>
      <c r="T80" s="630"/>
      <c r="U80" s="630"/>
      <c r="V80" s="630"/>
      <c r="W80" s="630"/>
      <c r="X80" s="630"/>
      <c r="Y80" s="630"/>
      <c r="Z80" s="630"/>
      <c r="AA80" s="66"/>
      <c r="AB80" s="66"/>
      <c r="AC80" s="80"/>
    </row>
    <row r="81" spans="1:68" ht="27" customHeight="1" x14ac:dyDescent="0.25">
      <c r="A81" s="63" t="s">
        <v>181</v>
      </c>
      <c r="B81" s="63" t="s">
        <v>182</v>
      </c>
      <c r="C81" s="36">
        <v>4301060455</v>
      </c>
      <c r="D81" s="631">
        <v>4680115881532</v>
      </c>
      <c r="E81" s="631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119</v>
      </c>
      <c r="L81" s="37" t="s">
        <v>45</v>
      </c>
      <c r="M81" s="38" t="s">
        <v>105</v>
      </c>
      <c r="N81" s="38"/>
      <c r="O81" s="37">
        <v>30</v>
      </c>
      <c r="P81" s="6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33"/>
      <c r="R81" s="633"/>
      <c r="S81" s="633"/>
      <c r="T81" s="634"/>
      <c r="U81" s="39" t="s">
        <v>45</v>
      </c>
      <c r="V81" s="39" t="s">
        <v>45</v>
      </c>
      <c r="W81" s="40" t="s">
        <v>0</v>
      </c>
      <c r="X81" s="58">
        <v>50</v>
      </c>
      <c r="Y81" s="55">
        <f>IFERROR(IF(X81="",0,CEILING((X81/$H81),1)*$H81),"")</f>
        <v>54.6</v>
      </c>
      <c r="Z81" s="41">
        <f>IFERROR(IF(Y81=0,"",ROUNDUP(Y81/H81,0)*0.01898),"")</f>
        <v>0.13286000000000001</v>
      </c>
      <c r="AA81" s="68" t="s">
        <v>45</v>
      </c>
      <c r="AB81" s="69" t="s">
        <v>45</v>
      </c>
      <c r="AC81" s="144" t="s">
        <v>183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52.78846153846154</v>
      </c>
      <c r="BN81" s="78">
        <f>IFERROR(Y81*I81/H81,"0")</f>
        <v>57.644999999999996</v>
      </c>
      <c r="BO81" s="78">
        <f>IFERROR(1/J81*(X81/H81),"0")</f>
        <v>0.10016025641025642</v>
      </c>
      <c r="BP81" s="78">
        <f>IFERROR(1/J81*(Y81/H81),"0")</f>
        <v>0.109375</v>
      </c>
    </row>
    <row r="82" spans="1:68" ht="27" customHeight="1" x14ac:dyDescent="0.25">
      <c r="A82" s="63" t="s">
        <v>184</v>
      </c>
      <c r="B82" s="63" t="s">
        <v>185</v>
      </c>
      <c r="C82" s="36">
        <v>4301060351</v>
      </c>
      <c r="D82" s="631">
        <v>4680115881464</v>
      </c>
      <c r="E82" s="631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122</v>
      </c>
      <c r="L82" s="37" t="s">
        <v>45</v>
      </c>
      <c r="M82" s="38" t="s">
        <v>88</v>
      </c>
      <c r="N82" s="38"/>
      <c r="O82" s="37">
        <v>30</v>
      </c>
      <c r="P82" s="66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33"/>
      <c r="R82" s="633"/>
      <c r="S82" s="633"/>
      <c r="T82" s="634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186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638"/>
      <c r="B83" s="638"/>
      <c r="C83" s="638"/>
      <c r="D83" s="638"/>
      <c r="E83" s="638"/>
      <c r="F83" s="638"/>
      <c r="G83" s="638"/>
      <c r="H83" s="638"/>
      <c r="I83" s="638"/>
      <c r="J83" s="638"/>
      <c r="K83" s="638"/>
      <c r="L83" s="638"/>
      <c r="M83" s="638"/>
      <c r="N83" s="638"/>
      <c r="O83" s="639"/>
      <c r="P83" s="635" t="s">
        <v>40</v>
      </c>
      <c r="Q83" s="636"/>
      <c r="R83" s="636"/>
      <c r="S83" s="636"/>
      <c r="T83" s="636"/>
      <c r="U83" s="636"/>
      <c r="V83" s="637"/>
      <c r="W83" s="42" t="s">
        <v>39</v>
      </c>
      <c r="X83" s="43">
        <f>IFERROR(X81/H81,"0")+IFERROR(X82/H82,"0")</f>
        <v>6.4102564102564106</v>
      </c>
      <c r="Y83" s="43">
        <f>IFERROR(Y81/H81,"0")+IFERROR(Y82/H82,"0")</f>
        <v>7</v>
      </c>
      <c r="Z83" s="43">
        <f>IFERROR(IF(Z81="",0,Z81),"0")+IFERROR(IF(Z82="",0,Z82),"0")</f>
        <v>0.13286000000000001</v>
      </c>
      <c r="AA83" s="67"/>
      <c r="AB83" s="67"/>
      <c r="AC83" s="67"/>
    </row>
    <row r="84" spans="1:68" x14ac:dyDescent="0.2">
      <c r="A84" s="638"/>
      <c r="B84" s="638"/>
      <c r="C84" s="638"/>
      <c r="D84" s="638"/>
      <c r="E84" s="638"/>
      <c r="F84" s="638"/>
      <c r="G84" s="638"/>
      <c r="H84" s="638"/>
      <c r="I84" s="638"/>
      <c r="J84" s="638"/>
      <c r="K84" s="638"/>
      <c r="L84" s="638"/>
      <c r="M84" s="638"/>
      <c r="N84" s="638"/>
      <c r="O84" s="639"/>
      <c r="P84" s="635" t="s">
        <v>40</v>
      </c>
      <c r="Q84" s="636"/>
      <c r="R84" s="636"/>
      <c r="S84" s="636"/>
      <c r="T84" s="636"/>
      <c r="U84" s="636"/>
      <c r="V84" s="637"/>
      <c r="W84" s="42" t="s">
        <v>0</v>
      </c>
      <c r="X84" s="43">
        <f>IFERROR(SUM(X81:X82),"0")</f>
        <v>50</v>
      </c>
      <c r="Y84" s="43">
        <f>IFERROR(SUM(Y81:Y82),"0")</f>
        <v>54.6</v>
      </c>
      <c r="Z84" s="42"/>
      <c r="AA84" s="67"/>
      <c r="AB84" s="67"/>
      <c r="AC84" s="67"/>
    </row>
    <row r="85" spans="1:68" ht="16.5" customHeight="1" x14ac:dyDescent="0.25">
      <c r="A85" s="629" t="s">
        <v>187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5"/>
      <c r="AB85" s="65"/>
      <c r="AC85" s="79"/>
    </row>
    <row r="86" spans="1:68" ht="14.25" customHeight="1" x14ac:dyDescent="0.25">
      <c r="A86" s="630" t="s">
        <v>114</v>
      </c>
      <c r="B86" s="630"/>
      <c r="C86" s="630"/>
      <c r="D86" s="630"/>
      <c r="E86" s="630"/>
      <c r="F86" s="630"/>
      <c r="G86" s="630"/>
      <c r="H86" s="630"/>
      <c r="I86" s="630"/>
      <c r="J86" s="630"/>
      <c r="K86" s="630"/>
      <c r="L86" s="630"/>
      <c r="M86" s="630"/>
      <c r="N86" s="630"/>
      <c r="O86" s="630"/>
      <c r="P86" s="630"/>
      <c r="Q86" s="630"/>
      <c r="R86" s="630"/>
      <c r="S86" s="630"/>
      <c r="T86" s="630"/>
      <c r="U86" s="630"/>
      <c r="V86" s="630"/>
      <c r="W86" s="630"/>
      <c r="X86" s="630"/>
      <c r="Y86" s="630"/>
      <c r="Z86" s="630"/>
      <c r="AA86" s="66"/>
      <c r="AB86" s="66"/>
      <c r="AC86" s="80"/>
    </row>
    <row r="87" spans="1:68" ht="27" customHeight="1" x14ac:dyDescent="0.25">
      <c r="A87" s="63" t="s">
        <v>188</v>
      </c>
      <c r="B87" s="63" t="s">
        <v>189</v>
      </c>
      <c r="C87" s="36">
        <v>4301011468</v>
      </c>
      <c r="D87" s="631">
        <v>4680115881327</v>
      </c>
      <c r="E87" s="631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119</v>
      </c>
      <c r="L87" s="37" t="s">
        <v>45</v>
      </c>
      <c r="M87" s="38" t="s">
        <v>105</v>
      </c>
      <c r="N87" s="38"/>
      <c r="O87" s="37">
        <v>50</v>
      </c>
      <c r="P87" s="6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33"/>
      <c r="R87" s="633"/>
      <c r="S87" s="633"/>
      <c r="T87" s="634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190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191</v>
      </c>
      <c r="B88" s="63" t="s">
        <v>192</v>
      </c>
      <c r="C88" s="36">
        <v>4301011476</v>
      </c>
      <c r="D88" s="631">
        <v>4680115881518</v>
      </c>
      <c r="E88" s="631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122</v>
      </c>
      <c r="L88" s="37" t="s">
        <v>45</v>
      </c>
      <c r="M88" s="38" t="s">
        <v>88</v>
      </c>
      <c r="N88" s="38"/>
      <c r="O88" s="37">
        <v>50</v>
      </c>
      <c r="P88" s="6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33"/>
      <c r="R88" s="633"/>
      <c r="S88" s="633"/>
      <c r="T88" s="634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190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193</v>
      </c>
      <c r="B89" s="63" t="s">
        <v>194</v>
      </c>
      <c r="C89" s="36">
        <v>4301011443</v>
      </c>
      <c r="D89" s="631">
        <v>4680115881303</v>
      </c>
      <c r="E89" s="631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122</v>
      </c>
      <c r="L89" s="37" t="s">
        <v>123</v>
      </c>
      <c r="M89" s="38" t="s">
        <v>105</v>
      </c>
      <c r="N89" s="38"/>
      <c r="O89" s="37">
        <v>50</v>
      </c>
      <c r="P89" s="6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33"/>
      <c r="R89" s="633"/>
      <c r="S89" s="633"/>
      <c r="T89" s="634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190</v>
      </c>
      <c r="AG89" s="78"/>
      <c r="AJ89" s="84" t="s">
        <v>124</v>
      </c>
      <c r="AK89" s="84">
        <v>54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638"/>
      <c r="B90" s="638"/>
      <c r="C90" s="638"/>
      <c r="D90" s="638"/>
      <c r="E90" s="638"/>
      <c r="F90" s="638"/>
      <c r="G90" s="638"/>
      <c r="H90" s="638"/>
      <c r="I90" s="638"/>
      <c r="J90" s="638"/>
      <c r="K90" s="638"/>
      <c r="L90" s="638"/>
      <c r="M90" s="638"/>
      <c r="N90" s="638"/>
      <c r="O90" s="639"/>
      <c r="P90" s="635" t="s">
        <v>40</v>
      </c>
      <c r="Q90" s="636"/>
      <c r="R90" s="636"/>
      <c r="S90" s="636"/>
      <c r="T90" s="636"/>
      <c r="U90" s="636"/>
      <c r="V90" s="637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638"/>
      <c r="B91" s="638"/>
      <c r="C91" s="638"/>
      <c r="D91" s="638"/>
      <c r="E91" s="638"/>
      <c r="F91" s="638"/>
      <c r="G91" s="638"/>
      <c r="H91" s="638"/>
      <c r="I91" s="638"/>
      <c r="J91" s="638"/>
      <c r="K91" s="638"/>
      <c r="L91" s="638"/>
      <c r="M91" s="638"/>
      <c r="N91" s="638"/>
      <c r="O91" s="639"/>
      <c r="P91" s="635" t="s">
        <v>40</v>
      </c>
      <c r="Q91" s="636"/>
      <c r="R91" s="636"/>
      <c r="S91" s="636"/>
      <c r="T91" s="636"/>
      <c r="U91" s="636"/>
      <c r="V91" s="637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630" t="s">
        <v>84</v>
      </c>
      <c r="B92" s="630"/>
      <c r="C92" s="630"/>
      <c r="D92" s="630"/>
      <c r="E92" s="630"/>
      <c r="F92" s="630"/>
      <c r="G92" s="630"/>
      <c r="H92" s="630"/>
      <c r="I92" s="630"/>
      <c r="J92" s="630"/>
      <c r="K92" s="630"/>
      <c r="L92" s="630"/>
      <c r="M92" s="630"/>
      <c r="N92" s="630"/>
      <c r="O92" s="630"/>
      <c r="P92" s="630"/>
      <c r="Q92" s="630"/>
      <c r="R92" s="630"/>
      <c r="S92" s="630"/>
      <c r="T92" s="630"/>
      <c r="U92" s="630"/>
      <c r="V92" s="630"/>
      <c r="W92" s="630"/>
      <c r="X92" s="630"/>
      <c r="Y92" s="630"/>
      <c r="Z92" s="630"/>
      <c r="AA92" s="66"/>
      <c r="AB92" s="66"/>
      <c r="AC92" s="80"/>
    </row>
    <row r="93" spans="1:68" ht="16.5" customHeight="1" x14ac:dyDescent="0.25">
      <c r="A93" s="63" t="s">
        <v>195</v>
      </c>
      <c r="B93" s="63" t="s">
        <v>196</v>
      </c>
      <c r="C93" s="36">
        <v>4301051712</v>
      </c>
      <c r="D93" s="631">
        <v>4607091386967</v>
      </c>
      <c r="E93" s="631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119</v>
      </c>
      <c r="L93" s="37" t="s">
        <v>45</v>
      </c>
      <c r="M93" s="38" t="s">
        <v>105</v>
      </c>
      <c r="N93" s="38"/>
      <c r="O93" s="37">
        <v>45</v>
      </c>
      <c r="P93" s="673" t="s">
        <v>197</v>
      </c>
      <c r="Q93" s="633"/>
      <c r="R93" s="633"/>
      <c r="S93" s="633"/>
      <c r="T93" s="634"/>
      <c r="U93" s="39" t="s">
        <v>45</v>
      </c>
      <c r="V93" s="39" t="s">
        <v>45</v>
      </c>
      <c r="W93" s="40" t="s">
        <v>0</v>
      </c>
      <c r="X93" s="58">
        <v>30</v>
      </c>
      <c r="Y93" s="55">
        <f>IFERROR(IF(X93="",0,CEILING((X93/$H93),1)*$H93),"")</f>
        <v>32.4</v>
      </c>
      <c r="Z93" s="41">
        <f>IFERROR(IF(Y93=0,"",ROUNDUP(Y93/H93,0)*0.01898),"")</f>
        <v>7.5920000000000001E-2</v>
      </c>
      <c r="AA93" s="68" t="s">
        <v>45</v>
      </c>
      <c r="AB93" s="69" t="s">
        <v>45</v>
      </c>
      <c r="AC93" s="154" t="s">
        <v>198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31.922222222222224</v>
      </c>
      <c r="BN93" s="78">
        <f>IFERROR(Y93*I93/H93,"0")</f>
        <v>34.475999999999999</v>
      </c>
      <c r="BO93" s="78">
        <f>IFERROR(1/J93*(X93/H93),"0")</f>
        <v>5.7870370370370371E-2</v>
      </c>
      <c r="BP93" s="78">
        <f>IFERROR(1/J93*(Y93/H93),"0")</f>
        <v>6.25E-2</v>
      </c>
    </row>
    <row r="94" spans="1:68" ht="27" customHeight="1" x14ac:dyDescent="0.25">
      <c r="A94" s="63" t="s">
        <v>199</v>
      </c>
      <c r="B94" s="63" t="s">
        <v>200</v>
      </c>
      <c r="C94" s="36">
        <v>4301051788</v>
      </c>
      <c r="D94" s="631">
        <v>4680115884953</v>
      </c>
      <c r="E94" s="631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67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33"/>
      <c r="R94" s="633"/>
      <c r="S94" s="633"/>
      <c r="T94" s="634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201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202</v>
      </c>
      <c r="B95" s="63" t="s">
        <v>203</v>
      </c>
      <c r="C95" s="36">
        <v>4301051718</v>
      </c>
      <c r="D95" s="631">
        <v>4607091385731</v>
      </c>
      <c r="E95" s="631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89</v>
      </c>
      <c r="L95" s="37" t="s">
        <v>45</v>
      </c>
      <c r="M95" s="38" t="s">
        <v>105</v>
      </c>
      <c r="N95" s="38"/>
      <c r="O95" s="37">
        <v>45</v>
      </c>
      <c r="P95" s="67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33"/>
      <c r="R95" s="633"/>
      <c r="S95" s="633"/>
      <c r="T95" s="634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198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 x14ac:dyDescent="0.25">
      <c r="A96" s="63" t="s">
        <v>204</v>
      </c>
      <c r="B96" s="63" t="s">
        <v>205</v>
      </c>
      <c r="C96" s="36">
        <v>4301051438</v>
      </c>
      <c r="D96" s="631">
        <v>4680115880894</v>
      </c>
      <c r="E96" s="631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67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633"/>
      <c r="R96" s="633"/>
      <c r="S96" s="633"/>
      <c r="T96" s="634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638"/>
      <c r="B97" s="638"/>
      <c r="C97" s="638"/>
      <c r="D97" s="638"/>
      <c r="E97" s="638"/>
      <c r="F97" s="638"/>
      <c r="G97" s="638"/>
      <c r="H97" s="638"/>
      <c r="I97" s="638"/>
      <c r="J97" s="638"/>
      <c r="K97" s="638"/>
      <c r="L97" s="638"/>
      <c r="M97" s="638"/>
      <c r="N97" s="638"/>
      <c r="O97" s="639"/>
      <c r="P97" s="635" t="s">
        <v>40</v>
      </c>
      <c r="Q97" s="636"/>
      <c r="R97" s="636"/>
      <c r="S97" s="636"/>
      <c r="T97" s="636"/>
      <c r="U97" s="636"/>
      <c r="V97" s="637"/>
      <c r="W97" s="42" t="s">
        <v>39</v>
      </c>
      <c r="X97" s="43">
        <f>IFERROR(X93/H93,"0")+IFERROR(X94/H94,"0")+IFERROR(X95/H95,"0")+IFERROR(X96/H96,"0")</f>
        <v>3.7037037037037037</v>
      </c>
      <c r="Y97" s="43">
        <f>IFERROR(Y93/H93,"0")+IFERROR(Y94/H94,"0")+IFERROR(Y95/H95,"0")+IFERROR(Y96/H96,"0")</f>
        <v>4</v>
      </c>
      <c r="Z97" s="43">
        <f>IFERROR(IF(Z93="",0,Z93),"0")+IFERROR(IF(Z94="",0,Z94),"0")+IFERROR(IF(Z95="",0,Z95),"0")+IFERROR(IF(Z96="",0,Z96),"0")</f>
        <v>7.5920000000000001E-2</v>
      </c>
      <c r="AA97" s="67"/>
      <c r="AB97" s="67"/>
      <c r="AC97" s="67"/>
    </row>
    <row r="98" spans="1:68" x14ac:dyDescent="0.2">
      <c r="A98" s="638"/>
      <c r="B98" s="638"/>
      <c r="C98" s="638"/>
      <c r="D98" s="638"/>
      <c r="E98" s="638"/>
      <c r="F98" s="638"/>
      <c r="G98" s="638"/>
      <c r="H98" s="638"/>
      <c r="I98" s="638"/>
      <c r="J98" s="638"/>
      <c r="K98" s="638"/>
      <c r="L98" s="638"/>
      <c r="M98" s="638"/>
      <c r="N98" s="638"/>
      <c r="O98" s="639"/>
      <c r="P98" s="635" t="s">
        <v>40</v>
      </c>
      <c r="Q98" s="636"/>
      <c r="R98" s="636"/>
      <c r="S98" s="636"/>
      <c r="T98" s="636"/>
      <c r="U98" s="636"/>
      <c r="V98" s="637"/>
      <c r="W98" s="42" t="s">
        <v>0</v>
      </c>
      <c r="X98" s="43">
        <f>IFERROR(SUM(X93:X96),"0")</f>
        <v>30</v>
      </c>
      <c r="Y98" s="43">
        <f>IFERROR(SUM(Y93:Y96),"0")</f>
        <v>32.4</v>
      </c>
      <c r="Z98" s="42"/>
      <c r="AA98" s="67"/>
      <c r="AB98" s="67"/>
      <c r="AC98" s="67"/>
    </row>
    <row r="99" spans="1:68" ht="16.5" customHeight="1" x14ac:dyDescent="0.25">
      <c r="A99" s="629" t="s">
        <v>207</v>
      </c>
      <c r="B99" s="629"/>
      <c r="C99" s="629"/>
      <c r="D99" s="629"/>
      <c r="E99" s="629"/>
      <c r="F99" s="629"/>
      <c r="G99" s="629"/>
      <c r="H99" s="629"/>
      <c r="I99" s="629"/>
      <c r="J99" s="629"/>
      <c r="K99" s="629"/>
      <c r="L99" s="629"/>
      <c r="M99" s="629"/>
      <c r="N99" s="629"/>
      <c r="O99" s="629"/>
      <c r="P99" s="629"/>
      <c r="Q99" s="629"/>
      <c r="R99" s="629"/>
      <c r="S99" s="629"/>
      <c r="T99" s="629"/>
      <c r="U99" s="629"/>
      <c r="V99" s="629"/>
      <c r="W99" s="629"/>
      <c r="X99" s="629"/>
      <c r="Y99" s="629"/>
      <c r="Z99" s="629"/>
      <c r="AA99" s="65"/>
      <c r="AB99" s="65"/>
      <c r="AC99" s="79"/>
    </row>
    <row r="100" spans="1:68" ht="14.25" customHeight="1" x14ac:dyDescent="0.25">
      <c r="A100" s="630" t="s">
        <v>114</v>
      </c>
      <c r="B100" s="630"/>
      <c r="C100" s="630"/>
      <c r="D100" s="630"/>
      <c r="E100" s="630"/>
      <c r="F100" s="630"/>
      <c r="G100" s="630"/>
      <c r="H100" s="630"/>
      <c r="I100" s="630"/>
      <c r="J100" s="630"/>
      <c r="K100" s="630"/>
      <c r="L100" s="630"/>
      <c r="M100" s="630"/>
      <c r="N100" s="630"/>
      <c r="O100" s="630"/>
      <c r="P100" s="630"/>
      <c r="Q100" s="630"/>
      <c r="R100" s="630"/>
      <c r="S100" s="630"/>
      <c r="T100" s="630"/>
      <c r="U100" s="630"/>
      <c r="V100" s="630"/>
      <c r="W100" s="630"/>
      <c r="X100" s="630"/>
      <c r="Y100" s="630"/>
      <c r="Z100" s="630"/>
      <c r="AA100" s="66"/>
      <c r="AB100" s="66"/>
      <c r="AC100" s="80"/>
    </row>
    <row r="101" spans="1:68" ht="27" customHeight="1" x14ac:dyDescent="0.25">
      <c r="A101" s="63" t="s">
        <v>208</v>
      </c>
      <c r="B101" s="63" t="s">
        <v>209</v>
      </c>
      <c r="C101" s="36">
        <v>4301011514</v>
      </c>
      <c r="D101" s="631">
        <v>4680115882133</v>
      </c>
      <c r="E101" s="631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119</v>
      </c>
      <c r="L101" s="37" t="s">
        <v>45</v>
      </c>
      <c r="M101" s="38" t="s">
        <v>118</v>
      </c>
      <c r="N101" s="38"/>
      <c r="O101" s="37">
        <v>50</v>
      </c>
      <c r="P101" s="6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633"/>
      <c r="R101" s="633"/>
      <c r="S101" s="633"/>
      <c r="T101" s="634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210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211</v>
      </c>
      <c r="B102" s="63" t="s">
        <v>212</v>
      </c>
      <c r="C102" s="36">
        <v>4301011417</v>
      </c>
      <c r="D102" s="631">
        <v>4680115880269</v>
      </c>
      <c r="E102" s="631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122</v>
      </c>
      <c r="L102" s="37" t="s">
        <v>123</v>
      </c>
      <c r="M102" s="38" t="s">
        <v>88</v>
      </c>
      <c r="N102" s="38"/>
      <c r="O102" s="37">
        <v>50</v>
      </c>
      <c r="P102" s="67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633"/>
      <c r="R102" s="633"/>
      <c r="S102" s="633"/>
      <c r="T102" s="63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210</v>
      </c>
      <c r="AG102" s="78"/>
      <c r="AJ102" s="84" t="s">
        <v>124</v>
      </c>
      <c r="AK102" s="84">
        <v>45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213</v>
      </c>
      <c r="B103" s="63" t="s">
        <v>214</v>
      </c>
      <c r="C103" s="36">
        <v>4301011415</v>
      </c>
      <c r="D103" s="631">
        <v>4680115880429</v>
      </c>
      <c r="E103" s="631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122</v>
      </c>
      <c r="L103" s="37" t="s">
        <v>45</v>
      </c>
      <c r="M103" s="38" t="s">
        <v>88</v>
      </c>
      <c r="N103" s="38"/>
      <c r="O103" s="37">
        <v>50</v>
      </c>
      <c r="P103" s="67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633"/>
      <c r="R103" s="633"/>
      <c r="S103" s="633"/>
      <c r="T103" s="63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210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215</v>
      </c>
      <c r="B104" s="63" t="s">
        <v>216</v>
      </c>
      <c r="C104" s="36">
        <v>4301011462</v>
      </c>
      <c r="D104" s="631">
        <v>4680115881457</v>
      </c>
      <c r="E104" s="631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122</v>
      </c>
      <c r="L104" s="37" t="s">
        <v>45</v>
      </c>
      <c r="M104" s="38" t="s">
        <v>88</v>
      </c>
      <c r="N104" s="38"/>
      <c r="O104" s="37">
        <v>50</v>
      </c>
      <c r="P104" s="68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633"/>
      <c r="R104" s="633"/>
      <c r="S104" s="633"/>
      <c r="T104" s="634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210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638"/>
      <c r="B105" s="638"/>
      <c r="C105" s="638"/>
      <c r="D105" s="638"/>
      <c r="E105" s="638"/>
      <c r="F105" s="638"/>
      <c r="G105" s="638"/>
      <c r="H105" s="638"/>
      <c r="I105" s="638"/>
      <c r="J105" s="638"/>
      <c r="K105" s="638"/>
      <c r="L105" s="638"/>
      <c r="M105" s="638"/>
      <c r="N105" s="638"/>
      <c r="O105" s="639"/>
      <c r="P105" s="635" t="s">
        <v>40</v>
      </c>
      <c r="Q105" s="636"/>
      <c r="R105" s="636"/>
      <c r="S105" s="636"/>
      <c r="T105" s="636"/>
      <c r="U105" s="636"/>
      <c r="V105" s="637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638"/>
      <c r="B106" s="638"/>
      <c r="C106" s="638"/>
      <c r="D106" s="638"/>
      <c r="E106" s="638"/>
      <c r="F106" s="638"/>
      <c r="G106" s="638"/>
      <c r="H106" s="638"/>
      <c r="I106" s="638"/>
      <c r="J106" s="638"/>
      <c r="K106" s="638"/>
      <c r="L106" s="638"/>
      <c r="M106" s="638"/>
      <c r="N106" s="638"/>
      <c r="O106" s="639"/>
      <c r="P106" s="635" t="s">
        <v>40</v>
      </c>
      <c r="Q106" s="636"/>
      <c r="R106" s="636"/>
      <c r="S106" s="636"/>
      <c r="T106" s="636"/>
      <c r="U106" s="636"/>
      <c r="V106" s="637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 x14ac:dyDescent="0.25">
      <c r="A107" s="630" t="s">
        <v>150</v>
      </c>
      <c r="B107" s="630"/>
      <c r="C107" s="630"/>
      <c r="D107" s="630"/>
      <c r="E107" s="630"/>
      <c r="F107" s="630"/>
      <c r="G107" s="630"/>
      <c r="H107" s="630"/>
      <c r="I107" s="630"/>
      <c r="J107" s="630"/>
      <c r="K107" s="630"/>
      <c r="L107" s="630"/>
      <c r="M107" s="630"/>
      <c r="N107" s="630"/>
      <c r="O107" s="630"/>
      <c r="P107" s="630"/>
      <c r="Q107" s="630"/>
      <c r="R107" s="630"/>
      <c r="S107" s="630"/>
      <c r="T107" s="630"/>
      <c r="U107" s="630"/>
      <c r="V107" s="630"/>
      <c r="W107" s="630"/>
      <c r="X107" s="630"/>
      <c r="Y107" s="630"/>
      <c r="Z107" s="630"/>
      <c r="AA107" s="66"/>
      <c r="AB107" s="66"/>
      <c r="AC107" s="80"/>
    </row>
    <row r="108" spans="1:68" ht="16.5" customHeight="1" x14ac:dyDescent="0.25">
      <c r="A108" s="63" t="s">
        <v>217</v>
      </c>
      <c r="B108" s="63" t="s">
        <v>218</v>
      </c>
      <c r="C108" s="36">
        <v>4301020345</v>
      </c>
      <c r="D108" s="631">
        <v>4680115881488</v>
      </c>
      <c r="E108" s="631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119</v>
      </c>
      <c r="L108" s="37" t="s">
        <v>45</v>
      </c>
      <c r="M108" s="38" t="s">
        <v>118</v>
      </c>
      <c r="N108" s="38"/>
      <c r="O108" s="37">
        <v>55</v>
      </c>
      <c r="P108" s="68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633"/>
      <c r="R108" s="633"/>
      <c r="S108" s="633"/>
      <c r="T108" s="634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220</v>
      </c>
      <c r="B109" s="63" t="s">
        <v>221</v>
      </c>
      <c r="C109" s="36">
        <v>4301020346</v>
      </c>
      <c r="D109" s="631">
        <v>4680115882775</v>
      </c>
      <c r="E109" s="631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83</v>
      </c>
      <c r="L109" s="37" t="s">
        <v>45</v>
      </c>
      <c r="M109" s="38" t="s">
        <v>118</v>
      </c>
      <c r="N109" s="38"/>
      <c r="O109" s="37">
        <v>55</v>
      </c>
      <c r="P109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633"/>
      <c r="R109" s="633"/>
      <c r="S109" s="633"/>
      <c r="T109" s="63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222</v>
      </c>
      <c r="B110" s="63" t="s">
        <v>223</v>
      </c>
      <c r="C110" s="36">
        <v>4301020344</v>
      </c>
      <c r="D110" s="631">
        <v>4680115880658</v>
      </c>
      <c r="E110" s="631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89</v>
      </c>
      <c r="L110" s="37" t="s">
        <v>45</v>
      </c>
      <c r="M110" s="38" t="s">
        <v>118</v>
      </c>
      <c r="N110" s="38"/>
      <c r="O110" s="37">
        <v>55</v>
      </c>
      <c r="P110" s="68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633"/>
      <c r="R110" s="633"/>
      <c r="S110" s="633"/>
      <c r="T110" s="63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219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638"/>
      <c r="B111" s="638"/>
      <c r="C111" s="638"/>
      <c r="D111" s="638"/>
      <c r="E111" s="638"/>
      <c r="F111" s="638"/>
      <c r="G111" s="638"/>
      <c r="H111" s="638"/>
      <c r="I111" s="638"/>
      <c r="J111" s="638"/>
      <c r="K111" s="638"/>
      <c r="L111" s="638"/>
      <c r="M111" s="638"/>
      <c r="N111" s="638"/>
      <c r="O111" s="639"/>
      <c r="P111" s="635" t="s">
        <v>40</v>
      </c>
      <c r="Q111" s="636"/>
      <c r="R111" s="636"/>
      <c r="S111" s="636"/>
      <c r="T111" s="636"/>
      <c r="U111" s="636"/>
      <c r="V111" s="637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638"/>
      <c r="B112" s="638"/>
      <c r="C112" s="638"/>
      <c r="D112" s="638"/>
      <c r="E112" s="638"/>
      <c r="F112" s="638"/>
      <c r="G112" s="638"/>
      <c r="H112" s="638"/>
      <c r="I112" s="638"/>
      <c r="J112" s="638"/>
      <c r="K112" s="638"/>
      <c r="L112" s="638"/>
      <c r="M112" s="638"/>
      <c r="N112" s="638"/>
      <c r="O112" s="639"/>
      <c r="P112" s="635" t="s">
        <v>40</v>
      </c>
      <c r="Q112" s="636"/>
      <c r="R112" s="636"/>
      <c r="S112" s="636"/>
      <c r="T112" s="636"/>
      <c r="U112" s="636"/>
      <c r="V112" s="637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630" t="s">
        <v>84</v>
      </c>
      <c r="B113" s="630"/>
      <c r="C113" s="630"/>
      <c r="D113" s="630"/>
      <c r="E113" s="630"/>
      <c r="F113" s="630"/>
      <c r="G113" s="630"/>
      <c r="H113" s="630"/>
      <c r="I113" s="630"/>
      <c r="J113" s="630"/>
      <c r="K113" s="630"/>
      <c r="L113" s="630"/>
      <c r="M113" s="630"/>
      <c r="N113" s="630"/>
      <c r="O113" s="630"/>
      <c r="P113" s="630"/>
      <c r="Q113" s="630"/>
      <c r="R113" s="630"/>
      <c r="S113" s="630"/>
      <c r="T113" s="630"/>
      <c r="U113" s="630"/>
      <c r="V113" s="630"/>
      <c r="W113" s="630"/>
      <c r="X113" s="630"/>
      <c r="Y113" s="630"/>
      <c r="Z113" s="630"/>
      <c r="AA113" s="66"/>
      <c r="AB113" s="66"/>
      <c r="AC113" s="80"/>
    </row>
    <row r="114" spans="1:68" ht="16.5" customHeight="1" x14ac:dyDescent="0.25">
      <c r="A114" s="63" t="s">
        <v>224</v>
      </c>
      <c r="B114" s="63" t="s">
        <v>225</v>
      </c>
      <c r="C114" s="36">
        <v>4301051724</v>
      </c>
      <c r="D114" s="631">
        <v>4607091385168</v>
      </c>
      <c r="E114" s="631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119</v>
      </c>
      <c r="L114" s="37" t="s">
        <v>45</v>
      </c>
      <c r="M114" s="38" t="s">
        <v>105</v>
      </c>
      <c r="N114" s="38"/>
      <c r="O114" s="37">
        <v>45</v>
      </c>
      <c r="P114" s="6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633"/>
      <c r="R114" s="633"/>
      <c r="S114" s="633"/>
      <c r="T114" s="634"/>
      <c r="U114" s="39" t="s">
        <v>45</v>
      </c>
      <c r="V114" s="39" t="s">
        <v>45</v>
      </c>
      <c r="W114" s="40" t="s">
        <v>0</v>
      </c>
      <c r="X114" s="58">
        <v>100</v>
      </c>
      <c r="Y114" s="55">
        <f>IFERROR(IF(X114="",0,CEILING((X114/$H114),1)*$H114),"")</f>
        <v>105.3</v>
      </c>
      <c r="Z114" s="41">
        <f>IFERROR(IF(Y114=0,"",ROUNDUP(Y114/H114,0)*0.01898),"")</f>
        <v>0.24674000000000001</v>
      </c>
      <c r="AA114" s="68" t="s">
        <v>45</v>
      </c>
      <c r="AB114" s="69" t="s">
        <v>45</v>
      </c>
      <c r="AC114" s="176" t="s">
        <v>226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106.33333333333333</v>
      </c>
      <c r="BN114" s="78">
        <f>IFERROR(Y114*I114/H114,"0")</f>
        <v>111.96900000000001</v>
      </c>
      <c r="BO114" s="78">
        <f>IFERROR(1/J114*(X114/H114),"0")</f>
        <v>0.19290123456790123</v>
      </c>
      <c r="BP114" s="78">
        <f>IFERROR(1/J114*(Y114/H114),"0")</f>
        <v>0.203125</v>
      </c>
    </row>
    <row r="115" spans="1:68" ht="27" customHeight="1" x14ac:dyDescent="0.25">
      <c r="A115" s="63" t="s">
        <v>227</v>
      </c>
      <c r="B115" s="63" t="s">
        <v>228</v>
      </c>
      <c r="C115" s="36">
        <v>4301051730</v>
      </c>
      <c r="D115" s="631">
        <v>4607091383256</v>
      </c>
      <c r="E115" s="631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89</v>
      </c>
      <c r="L115" s="37" t="s">
        <v>45</v>
      </c>
      <c r="M115" s="38" t="s">
        <v>105</v>
      </c>
      <c r="N115" s="38"/>
      <c r="O115" s="37">
        <v>45</v>
      </c>
      <c r="P115" s="68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633"/>
      <c r="R115" s="633"/>
      <c r="S115" s="633"/>
      <c r="T115" s="634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229</v>
      </c>
      <c r="B116" s="63" t="s">
        <v>230</v>
      </c>
      <c r="C116" s="36">
        <v>4301051721</v>
      </c>
      <c r="D116" s="631">
        <v>4607091385748</v>
      </c>
      <c r="E116" s="631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89</v>
      </c>
      <c r="L116" s="37" t="s">
        <v>45</v>
      </c>
      <c r="M116" s="38" t="s">
        <v>105</v>
      </c>
      <c r="N116" s="38"/>
      <c r="O116" s="37">
        <v>45</v>
      </c>
      <c r="P116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633"/>
      <c r="R116" s="633"/>
      <c r="S116" s="633"/>
      <c r="T116" s="63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226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231</v>
      </c>
      <c r="B117" s="63" t="s">
        <v>232</v>
      </c>
      <c r="C117" s="36">
        <v>4301051740</v>
      </c>
      <c r="D117" s="631">
        <v>4680115884533</v>
      </c>
      <c r="E117" s="631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89</v>
      </c>
      <c r="L117" s="37" t="s">
        <v>45</v>
      </c>
      <c r="M117" s="38" t="s">
        <v>88</v>
      </c>
      <c r="N117" s="38"/>
      <c r="O117" s="37">
        <v>45</v>
      </c>
      <c r="P117" s="6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633"/>
      <c r="R117" s="633"/>
      <c r="S117" s="633"/>
      <c r="T117" s="63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638"/>
      <c r="B118" s="638"/>
      <c r="C118" s="638"/>
      <c r="D118" s="638"/>
      <c r="E118" s="638"/>
      <c r="F118" s="638"/>
      <c r="G118" s="638"/>
      <c r="H118" s="638"/>
      <c r="I118" s="638"/>
      <c r="J118" s="638"/>
      <c r="K118" s="638"/>
      <c r="L118" s="638"/>
      <c r="M118" s="638"/>
      <c r="N118" s="638"/>
      <c r="O118" s="639"/>
      <c r="P118" s="635" t="s">
        <v>40</v>
      </c>
      <c r="Q118" s="636"/>
      <c r="R118" s="636"/>
      <c r="S118" s="636"/>
      <c r="T118" s="636"/>
      <c r="U118" s="636"/>
      <c r="V118" s="637"/>
      <c r="W118" s="42" t="s">
        <v>39</v>
      </c>
      <c r="X118" s="43">
        <f>IFERROR(X114/H114,"0")+IFERROR(X115/H115,"0")+IFERROR(X116/H116,"0")+IFERROR(X117/H117,"0")</f>
        <v>12.345679012345679</v>
      </c>
      <c r="Y118" s="43">
        <f>IFERROR(Y114/H114,"0")+IFERROR(Y115/H115,"0")+IFERROR(Y116/H116,"0")+IFERROR(Y117/H117,"0")</f>
        <v>13</v>
      </c>
      <c r="Z118" s="43">
        <f>IFERROR(IF(Z114="",0,Z114),"0")+IFERROR(IF(Z115="",0,Z115),"0")+IFERROR(IF(Z116="",0,Z116),"0")+IFERROR(IF(Z117="",0,Z117),"0")</f>
        <v>0.24674000000000001</v>
      </c>
      <c r="AA118" s="67"/>
      <c r="AB118" s="67"/>
      <c r="AC118" s="67"/>
    </row>
    <row r="119" spans="1:68" x14ac:dyDescent="0.2">
      <c r="A119" s="638"/>
      <c r="B119" s="638"/>
      <c r="C119" s="638"/>
      <c r="D119" s="638"/>
      <c r="E119" s="638"/>
      <c r="F119" s="638"/>
      <c r="G119" s="638"/>
      <c r="H119" s="638"/>
      <c r="I119" s="638"/>
      <c r="J119" s="638"/>
      <c r="K119" s="638"/>
      <c r="L119" s="638"/>
      <c r="M119" s="638"/>
      <c r="N119" s="638"/>
      <c r="O119" s="639"/>
      <c r="P119" s="635" t="s">
        <v>40</v>
      </c>
      <c r="Q119" s="636"/>
      <c r="R119" s="636"/>
      <c r="S119" s="636"/>
      <c r="T119" s="636"/>
      <c r="U119" s="636"/>
      <c r="V119" s="637"/>
      <c r="W119" s="42" t="s">
        <v>0</v>
      </c>
      <c r="X119" s="43">
        <f>IFERROR(SUM(X114:X117),"0")</f>
        <v>100</v>
      </c>
      <c r="Y119" s="43">
        <f>IFERROR(SUM(Y114:Y117),"0")</f>
        <v>105.3</v>
      </c>
      <c r="Z119" s="42"/>
      <c r="AA119" s="67"/>
      <c r="AB119" s="67"/>
      <c r="AC119" s="67"/>
    </row>
    <row r="120" spans="1:68" ht="14.25" customHeight="1" x14ac:dyDescent="0.25">
      <c r="A120" s="630" t="s">
        <v>180</v>
      </c>
      <c r="B120" s="630"/>
      <c r="C120" s="630"/>
      <c r="D120" s="630"/>
      <c r="E120" s="630"/>
      <c r="F120" s="630"/>
      <c r="G120" s="630"/>
      <c r="H120" s="630"/>
      <c r="I120" s="630"/>
      <c r="J120" s="630"/>
      <c r="K120" s="630"/>
      <c r="L120" s="630"/>
      <c r="M120" s="630"/>
      <c r="N120" s="630"/>
      <c r="O120" s="630"/>
      <c r="P120" s="630"/>
      <c r="Q120" s="630"/>
      <c r="R120" s="630"/>
      <c r="S120" s="630"/>
      <c r="T120" s="630"/>
      <c r="U120" s="630"/>
      <c r="V120" s="630"/>
      <c r="W120" s="630"/>
      <c r="X120" s="630"/>
      <c r="Y120" s="630"/>
      <c r="Z120" s="630"/>
      <c r="AA120" s="66"/>
      <c r="AB120" s="66"/>
      <c r="AC120" s="80"/>
    </row>
    <row r="121" spans="1:68" ht="27" customHeight="1" x14ac:dyDescent="0.25">
      <c r="A121" s="63" t="s">
        <v>234</v>
      </c>
      <c r="B121" s="63" t="s">
        <v>235</v>
      </c>
      <c r="C121" s="36">
        <v>4301060357</v>
      </c>
      <c r="D121" s="631">
        <v>4680115882652</v>
      </c>
      <c r="E121" s="631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89</v>
      </c>
      <c r="L121" s="37" t="s">
        <v>45</v>
      </c>
      <c r="M121" s="38" t="s">
        <v>88</v>
      </c>
      <c r="N121" s="38"/>
      <c r="O121" s="37">
        <v>40</v>
      </c>
      <c r="P121" s="6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633"/>
      <c r="R121" s="633"/>
      <c r="S121" s="633"/>
      <c r="T121" s="634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236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237</v>
      </c>
      <c r="B122" s="63" t="s">
        <v>238</v>
      </c>
      <c r="C122" s="36">
        <v>4301060317</v>
      </c>
      <c r="D122" s="631">
        <v>4680115880238</v>
      </c>
      <c r="E122" s="631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89</v>
      </c>
      <c r="L122" s="37" t="s">
        <v>45</v>
      </c>
      <c r="M122" s="38" t="s">
        <v>88</v>
      </c>
      <c r="N122" s="38"/>
      <c r="O122" s="37">
        <v>40</v>
      </c>
      <c r="P122" s="68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633"/>
      <c r="R122" s="633"/>
      <c r="S122" s="633"/>
      <c r="T122" s="634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239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38"/>
      <c r="B123" s="638"/>
      <c r="C123" s="638"/>
      <c r="D123" s="638"/>
      <c r="E123" s="638"/>
      <c r="F123" s="638"/>
      <c r="G123" s="638"/>
      <c r="H123" s="638"/>
      <c r="I123" s="638"/>
      <c r="J123" s="638"/>
      <c r="K123" s="638"/>
      <c r="L123" s="638"/>
      <c r="M123" s="638"/>
      <c r="N123" s="638"/>
      <c r="O123" s="639"/>
      <c r="P123" s="635" t="s">
        <v>40</v>
      </c>
      <c r="Q123" s="636"/>
      <c r="R123" s="636"/>
      <c r="S123" s="636"/>
      <c r="T123" s="636"/>
      <c r="U123" s="636"/>
      <c r="V123" s="637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638"/>
      <c r="B124" s="638"/>
      <c r="C124" s="638"/>
      <c r="D124" s="638"/>
      <c r="E124" s="638"/>
      <c r="F124" s="638"/>
      <c r="G124" s="638"/>
      <c r="H124" s="638"/>
      <c r="I124" s="638"/>
      <c r="J124" s="638"/>
      <c r="K124" s="638"/>
      <c r="L124" s="638"/>
      <c r="M124" s="638"/>
      <c r="N124" s="638"/>
      <c r="O124" s="639"/>
      <c r="P124" s="635" t="s">
        <v>40</v>
      </c>
      <c r="Q124" s="636"/>
      <c r="R124" s="636"/>
      <c r="S124" s="636"/>
      <c r="T124" s="636"/>
      <c r="U124" s="636"/>
      <c r="V124" s="637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customHeight="1" x14ac:dyDescent="0.25">
      <c r="A125" s="629" t="s">
        <v>240</v>
      </c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29"/>
      <c r="P125" s="629"/>
      <c r="Q125" s="629"/>
      <c r="R125" s="629"/>
      <c r="S125" s="629"/>
      <c r="T125" s="629"/>
      <c r="U125" s="629"/>
      <c r="V125" s="629"/>
      <c r="W125" s="629"/>
      <c r="X125" s="629"/>
      <c r="Y125" s="629"/>
      <c r="Z125" s="629"/>
      <c r="AA125" s="65"/>
      <c r="AB125" s="65"/>
      <c r="AC125" s="79"/>
    </row>
    <row r="126" spans="1:68" ht="14.25" customHeight="1" x14ac:dyDescent="0.25">
      <c r="A126" s="630" t="s">
        <v>114</v>
      </c>
      <c r="B126" s="630"/>
      <c r="C126" s="630"/>
      <c r="D126" s="630"/>
      <c r="E126" s="630"/>
      <c r="F126" s="630"/>
      <c r="G126" s="630"/>
      <c r="H126" s="630"/>
      <c r="I126" s="630"/>
      <c r="J126" s="630"/>
      <c r="K126" s="630"/>
      <c r="L126" s="630"/>
      <c r="M126" s="630"/>
      <c r="N126" s="630"/>
      <c r="O126" s="630"/>
      <c r="P126" s="630"/>
      <c r="Q126" s="630"/>
      <c r="R126" s="630"/>
      <c r="S126" s="630"/>
      <c r="T126" s="630"/>
      <c r="U126" s="630"/>
      <c r="V126" s="630"/>
      <c r="W126" s="630"/>
      <c r="X126" s="630"/>
      <c r="Y126" s="630"/>
      <c r="Z126" s="630"/>
      <c r="AA126" s="66"/>
      <c r="AB126" s="66"/>
      <c r="AC126" s="80"/>
    </row>
    <row r="127" spans="1:68" ht="27" customHeight="1" x14ac:dyDescent="0.25">
      <c r="A127" s="63" t="s">
        <v>241</v>
      </c>
      <c r="B127" s="63" t="s">
        <v>242</v>
      </c>
      <c r="C127" s="36">
        <v>4301011562</v>
      </c>
      <c r="D127" s="631">
        <v>4680115882577</v>
      </c>
      <c r="E127" s="631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89</v>
      </c>
      <c r="L127" s="37" t="s">
        <v>45</v>
      </c>
      <c r="M127" s="38" t="s">
        <v>111</v>
      </c>
      <c r="N127" s="38"/>
      <c r="O127" s="37">
        <v>90</v>
      </c>
      <c r="P127" s="69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633"/>
      <c r="R127" s="633"/>
      <c r="S127" s="633"/>
      <c r="T127" s="634"/>
      <c r="U127" s="39" t="s">
        <v>45</v>
      </c>
      <c r="V127" s="39" t="s">
        <v>45</v>
      </c>
      <c r="W127" s="40" t="s">
        <v>0</v>
      </c>
      <c r="X127" s="58">
        <v>40</v>
      </c>
      <c r="Y127" s="55">
        <f>IFERROR(IF(X127="",0,CEILING((X127/$H127),1)*$H127),"")</f>
        <v>41.6</v>
      </c>
      <c r="Z127" s="41">
        <f>IFERROR(IF(Y127=0,"",ROUNDUP(Y127/H127,0)*0.00651),"")</f>
        <v>8.4629999999999997E-2</v>
      </c>
      <c r="AA127" s="68" t="s">
        <v>45</v>
      </c>
      <c r="AB127" s="69" t="s">
        <v>45</v>
      </c>
      <c r="AC127" s="188" t="s">
        <v>243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42.249999999999993</v>
      </c>
      <c r="BN127" s="78">
        <f>IFERROR(Y127*I127/H127,"0")</f>
        <v>43.94</v>
      </c>
      <c r="BO127" s="78">
        <f>IFERROR(1/J127*(X127/H127),"0")</f>
        <v>6.8681318681318687E-2</v>
      </c>
      <c r="BP127" s="78">
        <f>IFERROR(1/J127*(Y127/H127),"0")</f>
        <v>7.1428571428571438E-2</v>
      </c>
    </row>
    <row r="128" spans="1:68" ht="27" customHeight="1" x14ac:dyDescent="0.25">
      <c r="A128" s="63" t="s">
        <v>241</v>
      </c>
      <c r="B128" s="63" t="s">
        <v>244</v>
      </c>
      <c r="C128" s="36">
        <v>4301011564</v>
      </c>
      <c r="D128" s="631">
        <v>4680115882577</v>
      </c>
      <c r="E128" s="631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89</v>
      </c>
      <c r="L128" s="37" t="s">
        <v>45</v>
      </c>
      <c r="M128" s="38" t="s">
        <v>111</v>
      </c>
      <c r="N128" s="38"/>
      <c r="O128" s="37">
        <v>90</v>
      </c>
      <c r="P128" s="69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633"/>
      <c r="R128" s="633"/>
      <c r="S128" s="633"/>
      <c r="T128" s="634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243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638"/>
      <c r="B129" s="638"/>
      <c r="C129" s="638"/>
      <c r="D129" s="638"/>
      <c r="E129" s="638"/>
      <c r="F129" s="638"/>
      <c r="G129" s="638"/>
      <c r="H129" s="638"/>
      <c r="I129" s="638"/>
      <c r="J129" s="638"/>
      <c r="K129" s="638"/>
      <c r="L129" s="638"/>
      <c r="M129" s="638"/>
      <c r="N129" s="638"/>
      <c r="O129" s="639"/>
      <c r="P129" s="635" t="s">
        <v>40</v>
      </c>
      <c r="Q129" s="636"/>
      <c r="R129" s="636"/>
      <c r="S129" s="636"/>
      <c r="T129" s="636"/>
      <c r="U129" s="636"/>
      <c r="V129" s="637"/>
      <c r="W129" s="42" t="s">
        <v>39</v>
      </c>
      <c r="X129" s="43">
        <f>IFERROR(X127/H127,"0")+IFERROR(X128/H128,"0")</f>
        <v>12.5</v>
      </c>
      <c r="Y129" s="43">
        <f>IFERROR(Y127/H127,"0")+IFERROR(Y128/H128,"0")</f>
        <v>13</v>
      </c>
      <c r="Z129" s="43">
        <f>IFERROR(IF(Z127="",0,Z127),"0")+IFERROR(IF(Z128="",0,Z128),"0")</f>
        <v>8.4629999999999997E-2</v>
      </c>
      <c r="AA129" s="67"/>
      <c r="AB129" s="67"/>
      <c r="AC129" s="67"/>
    </row>
    <row r="130" spans="1:68" x14ac:dyDescent="0.2">
      <c r="A130" s="638"/>
      <c r="B130" s="638"/>
      <c r="C130" s="638"/>
      <c r="D130" s="638"/>
      <c r="E130" s="638"/>
      <c r="F130" s="638"/>
      <c r="G130" s="638"/>
      <c r="H130" s="638"/>
      <c r="I130" s="638"/>
      <c r="J130" s="638"/>
      <c r="K130" s="638"/>
      <c r="L130" s="638"/>
      <c r="M130" s="638"/>
      <c r="N130" s="638"/>
      <c r="O130" s="639"/>
      <c r="P130" s="635" t="s">
        <v>40</v>
      </c>
      <c r="Q130" s="636"/>
      <c r="R130" s="636"/>
      <c r="S130" s="636"/>
      <c r="T130" s="636"/>
      <c r="U130" s="636"/>
      <c r="V130" s="637"/>
      <c r="W130" s="42" t="s">
        <v>0</v>
      </c>
      <c r="X130" s="43">
        <f>IFERROR(SUM(X127:X128),"0")</f>
        <v>40</v>
      </c>
      <c r="Y130" s="43">
        <f>IFERROR(SUM(Y127:Y128),"0")</f>
        <v>41.6</v>
      </c>
      <c r="Z130" s="42"/>
      <c r="AA130" s="67"/>
      <c r="AB130" s="67"/>
      <c r="AC130" s="67"/>
    </row>
    <row r="131" spans="1:68" ht="14.25" customHeight="1" x14ac:dyDescent="0.25">
      <c r="A131" s="630" t="s">
        <v>78</v>
      </c>
      <c r="B131" s="630"/>
      <c r="C131" s="630"/>
      <c r="D131" s="630"/>
      <c r="E131" s="630"/>
      <c r="F131" s="630"/>
      <c r="G131" s="630"/>
      <c r="H131" s="630"/>
      <c r="I131" s="630"/>
      <c r="J131" s="630"/>
      <c r="K131" s="630"/>
      <c r="L131" s="630"/>
      <c r="M131" s="630"/>
      <c r="N131" s="630"/>
      <c r="O131" s="630"/>
      <c r="P131" s="630"/>
      <c r="Q131" s="630"/>
      <c r="R131" s="630"/>
      <c r="S131" s="630"/>
      <c r="T131" s="630"/>
      <c r="U131" s="630"/>
      <c r="V131" s="630"/>
      <c r="W131" s="630"/>
      <c r="X131" s="630"/>
      <c r="Y131" s="630"/>
      <c r="Z131" s="630"/>
      <c r="AA131" s="66"/>
      <c r="AB131" s="66"/>
      <c r="AC131" s="80"/>
    </row>
    <row r="132" spans="1:68" ht="27" customHeight="1" x14ac:dyDescent="0.25">
      <c r="A132" s="63" t="s">
        <v>245</v>
      </c>
      <c r="B132" s="63" t="s">
        <v>246</v>
      </c>
      <c r="C132" s="36">
        <v>4301031235</v>
      </c>
      <c r="D132" s="631">
        <v>4680115883444</v>
      </c>
      <c r="E132" s="631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89</v>
      </c>
      <c r="L132" s="37" t="s">
        <v>45</v>
      </c>
      <c r="M132" s="38" t="s">
        <v>111</v>
      </c>
      <c r="N132" s="38"/>
      <c r="O132" s="37">
        <v>90</v>
      </c>
      <c r="P132" s="6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633"/>
      <c r="R132" s="633"/>
      <c r="S132" s="633"/>
      <c r="T132" s="634"/>
      <c r="U132" s="39" t="s">
        <v>45</v>
      </c>
      <c r="V132" s="39" t="s">
        <v>45</v>
      </c>
      <c r="W132" s="40" t="s">
        <v>0</v>
      </c>
      <c r="X132" s="58">
        <v>35</v>
      </c>
      <c r="Y132" s="55">
        <f>IFERROR(IF(X132="",0,CEILING((X132/$H132),1)*$H132),"")</f>
        <v>36.4</v>
      </c>
      <c r="Z132" s="41">
        <f>IFERROR(IF(Y132=0,"",ROUNDUP(Y132/H132,0)*0.00651),"")</f>
        <v>8.4629999999999997E-2</v>
      </c>
      <c r="AA132" s="68" t="s">
        <v>45</v>
      </c>
      <c r="AB132" s="69" t="s">
        <v>45</v>
      </c>
      <c r="AC132" s="192" t="s">
        <v>247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38.35</v>
      </c>
      <c r="BN132" s="78">
        <f>IFERROR(Y132*I132/H132,"0")</f>
        <v>39.884</v>
      </c>
      <c r="BO132" s="78">
        <f>IFERROR(1/J132*(X132/H132),"0")</f>
        <v>6.8681318681318687E-2</v>
      </c>
      <c r="BP132" s="78">
        <f>IFERROR(1/J132*(Y132/H132),"0")</f>
        <v>7.1428571428571438E-2</v>
      </c>
    </row>
    <row r="133" spans="1:68" ht="27" customHeight="1" x14ac:dyDescent="0.25">
      <c r="A133" s="63" t="s">
        <v>245</v>
      </c>
      <c r="B133" s="63" t="s">
        <v>248</v>
      </c>
      <c r="C133" s="36">
        <v>4301031234</v>
      </c>
      <c r="D133" s="631">
        <v>4680115883444</v>
      </c>
      <c r="E133" s="631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89</v>
      </c>
      <c r="L133" s="37" t="s">
        <v>45</v>
      </c>
      <c r="M133" s="38" t="s">
        <v>111</v>
      </c>
      <c r="N133" s="38"/>
      <c r="O133" s="37">
        <v>90</v>
      </c>
      <c r="P133" s="6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633"/>
      <c r="R133" s="633"/>
      <c r="S133" s="633"/>
      <c r="T133" s="63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247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38"/>
      <c r="B134" s="638"/>
      <c r="C134" s="638"/>
      <c r="D134" s="638"/>
      <c r="E134" s="638"/>
      <c r="F134" s="638"/>
      <c r="G134" s="638"/>
      <c r="H134" s="638"/>
      <c r="I134" s="638"/>
      <c r="J134" s="638"/>
      <c r="K134" s="638"/>
      <c r="L134" s="638"/>
      <c r="M134" s="638"/>
      <c r="N134" s="638"/>
      <c r="O134" s="639"/>
      <c r="P134" s="635" t="s">
        <v>40</v>
      </c>
      <c r="Q134" s="636"/>
      <c r="R134" s="636"/>
      <c r="S134" s="636"/>
      <c r="T134" s="636"/>
      <c r="U134" s="636"/>
      <c r="V134" s="637"/>
      <c r="W134" s="42" t="s">
        <v>39</v>
      </c>
      <c r="X134" s="43">
        <f>IFERROR(X132/H132,"0")+IFERROR(X133/H133,"0")</f>
        <v>12.5</v>
      </c>
      <c r="Y134" s="43">
        <f>IFERROR(Y132/H132,"0")+IFERROR(Y133/H133,"0")</f>
        <v>13</v>
      </c>
      <c r="Z134" s="43">
        <f>IFERROR(IF(Z132="",0,Z132),"0")+IFERROR(IF(Z133="",0,Z133),"0")</f>
        <v>8.4629999999999997E-2</v>
      </c>
      <c r="AA134" s="67"/>
      <c r="AB134" s="67"/>
      <c r="AC134" s="67"/>
    </row>
    <row r="135" spans="1:68" x14ac:dyDescent="0.2">
      <c r="A135" s="638"/>
      <c r="B135" s="638"/>
      <c r="C135" s="638"/>
      <c r="D135" s="638"/>
      <c r="E135" s="638"/>
      <c r="F135" s="638"/>
      <c r="G135" s="638"/>
      <c r="H135" s="638"/>
      <c r="I135" s="638"/>
      <c r="J135" s="638"/>
      <c r="K135" s="638"/>
      <c r="L135" s="638"/>
      <c r="M135" s="638"/>
      <c r="N135" s="638"/>
      <c r="O135" s="639"/>
      <c r="P135" s="635" t="s">
        <v>40</v>
      </c>
      <c r="Q135" s="636"/>
      <c r="R135" s="636"/>
      <c r="S135" s="636"/>
      <c r="T135" s="636"/>
      <c r="U135" s="636"/>
      <c r="V135" s="637"/>
      <c r="W135" s="42" t="s">
        <v>0</v>
      </c>
      <c r="X135" s="43">
        <f>IFERROR(SUM(X132:X133),"0")</f>
        <v>35</v>
      </c>
      <c r="Y135" s="43">
        <f>IFERROR(SUM(Y132:Y133),"0")</f>
        <v>36.4</v>
      </c>
      <c r="Z135" s="42"/>
      <c r="AA135" s="67"/>
      <c r="AB135" s="67"/>
      <c r="AC135" s="67"/>
    </row>
    <row r="136" spans="1:68" ht="14.25" customHeight="1" x14ac:dyDescent="0.25">
      <c r="A136" s="630" t="s">
        <v>84</v>
      </c>
      <c r="B136" s="630"/>
      <c r="C136" s="630"/>
      <c r="D136" s="630"/>
      <c r="E136" s="630"/>
      <c r="F136" s="630"/>
      <c r="G136" s="630"/>
      <c r="H136" s="630"/>
      <c r="I136" s="630"/>
      <c r="J136" s="630"/>
      <c r="K136" s="630"/>
      <c r="L136" s="630"/>
      <c r="M136" s="630"/>
      <c r="N136" s="630"/>
      <c r="O136" s="630"/>
      <c r="P136" s="630"/>
      <c r="Q136" s="630"/>
      <c r="R136" s="630"/>
      <c r="S136" s="630"/>
      <c r="T136" s="630"/>
      <c r="U136" s="630"/>
      <c r="V136" s="630"/>
      <c r="W136" s="630"/>
      <c r="X136" s="630"/>
      <c r="Y136" s="630"/>
      <c r="Z136" s="630"/>
      <c r="AA136" s="66"/>
      <c r="AB136" s="66"/>
      <c r="AC136" s="80"/>
    </row>
    <row r="137" spans="1:68" ht="16.5" customHeight="1" x14ac:dyDescent="0.25">
      <c r="A137" s="63" t="s">
        <v>249</v>
      </c>
      <c r="B137" s="63" t="s">
        <v>250</v>
      </c>
      <c r="C137" s="36">
        <v>4301051477</v>
      </c>
      <c r="D137" s="631">
        <v>4680115882584</v>
      </c>
      <c r="E137" s="631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89</v>
      </c>
      <c r="L137" s="37" t="s">
        <v>45</v>
      </c>
      <c r="M137" s="38" t="s">
        <v>111</v>
      </c>
      <c r="N137" s="38"/>
      <c r="O137" s="37">
        <v>60</v>
      </c>
      <c r="P137" s="69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633"/>
      <c r="R137" s="633"/>
      <c r="S137" s="633"/>
      <c r="T137" s="634"/>
      <c r="U137" s="39" t="s">
        <v>45</v>
      </c>
      <c r="V137" s="39" t="s">
        <v>45</v>
      </c>
      <c r="W137" s="40" t="s">
        <v>0</v>
      </c>
      <c r="X137" s="58">
        <v>7</v>
      </c>
      <c r="Y137" s="55">
        <f>IFERROR(IF(X137="",0,CEILING((X137/$H137),1)*$H137),"")</f>
        <v>7.92</v>
      </c>
      <c r="Z137" s="41">
        <f>IFERROR(IF(Y137=0,"",ROUNDUP(Y137/H137,0)*0.00651),"")</f>
        <v>1.9529999999999999E-2</v>
      </c>
      <c r="AA137" s="68" t="s">
        <v>45</v>
      </c>
      <c r="AB137" s="69" t="s">
        <v>45</v>
      </c>
      <c r="AC137" s="196" t="s">
        <v>243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7.7106060606060591</v>
      </c>
      <c r="BN137" s="78">
        <f>IFERROR(Y137*I137/H137,"0")</f>
        <v>8.7240000000000002</v>
      </c>
      <c r="BO137" s="78">
        <f>IFERROR(1/J137*(X137/H137),"0")</f>
        <v>1.456876456876457E-2</v>
      </c>
      <c r="BP137" s="78">
        <f>IFERROR(1/J137*(Y137/H137),"0")</f>
        <v>1.6483516483516484E-2</v>
      </c>
    </row>
    <row r="138" spans="1:68" ht="16.5" customHeight="1" x14ac:dyDescent="0.25">
      <c r="A138" s="63" t="s">
        <v>249</v>
      </c>
      <c r="B138" s="63" t="s">
        <v>251</v>
      </c>
      <c r="C138" s="36">
        <v>4301051476</v>
      </c>
      <c r="D138" s="631">
        <v>4680115882584</v>
      </c>
      <c r="E138" s="631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89</v>
      </c>
      <c r="L138" s="37" t="s">
        <v>45</v>
      </c>
      <c r="M138" s="38" t="s">
        <v>111</v>
      </c>
      <c r="N138" s="38"/>
      <c r="O138" s="37">
        <v>60</v>
      </c>
      <c r="P138" s="69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633"/>
      <c r="R138" s="633"/>
      <c r="S138" s="633"/>
      <c r="T138" s="634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243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38"/>
      <c r="B139" s="638"/>
      <c r="C139" s="638"/>
      <c r="D139" s="638"/>
      <c r="E139" s="638"/>
      <c r="F139" s="638"/>
      <c r="G139" s="638"/>
      <c r="H139" s="638"/>
      <c r="I139" s="638"/>
      <c r="J139" s="638"/>
      <c r="K139" s="638"/>
      <c r="L139" s="638"/>
      <c r="M139" s="638"/>
      <c r="N139" s="638"/>
      <c r="O139" s="639"/>
      <c r="P139" s="635" t="s">
        <v>40</v>
      </c>
      <c r="Q139" s="636"/>
      <c r="R139" s="636"/>
      <c r="S139" s="636"/>
      <c r="T139" s="636"/>
      <c r="U139" s="636"/>
      <c r="V139" s="637"/>
      <c r="W139" s="42" t="s">
        <v>39</v>
      </c>
      <c r="X139" s="43">
        <f>IFERROR(X137/H137,"0")+IFERROR(X138/H138,"0")</f>
        <v>2.6515151515151514</v>
      </c>
      <c r="Y139" s="43">
        <f>IFERROR(Y137/H137,"0")+IFERROR(Y138/H138,"0")</f>
        <v>3</v>
      </c>
      <c r="Z139" s="43">
        <f>IFERROR(IF(Z137="",0,Z137),"0")+IFERROR(IF(Z138="",0,Z138),"0")</f>
        <v>1.9529999999999999E-2</v>
      </c>
      <c r="AA139" s="67"/>
      <c r="AB139" s="67"/>
      <c r="AC139" s="67"/>
    </row>
    <row r="140" spans="1:68" x14ac:dyDescent="0.2">
      <c r="A140" s="638"/>
      <c r="B140" s="638"/>
      <c r="C140" s="638"/>
      <c r="D140" s="638"/>
      <c r="E140" s="638"/>
      <c r="F140" s="638"/>
      <c r="G140" s="638"/>
      <c r="H140" s="638"/>
      <c r="I140" s="638"/>
      <c r="J140" s="638"/>
      <c r="K140" s="638"/>
      <c r="L140" s="638"/>
      <c r="M140" s="638"/>
      <c r="N140" s="638"/>
      <c r="O140" s="639"/>
      <c r="P140" s="635" t="s">
        <v>40</v>
      </c>
      <c r="Q140" s="636"/>
      <c r="R140" s="636"/>
      <c r="S140" s="636"/>
      <c r="T140" s="636"/>
      <c r="U140" s="636"/>
      <c r="V140" s="637"/>
      <c r="W140" s="42" t="s">
        <v>0</v>
      </c>
      <c r="X140" s="43">
        <f>IFERROR(SUM(X137:X138),"0")</f>
        <v>7</v>
      </c>
      <c r="Y140" s="43">
        <f>IFERROR(SUM(Y137:Y138),"0")</f>
        <v>7.92</v>
      </c>
      <c r="Z140" s="42"/>
      <c r="AA140" s="67"/>
      <c r="AB140" s="67"/>
      <c r="AC140" s="67"/>
    </row>
    <row r="141" spans="1:68" ht="16.5" customHeight="1" x14ac:dyDescent="0.25">
      <c r="A141" s="629" t="s">
        <v>112</v>
      </c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29"/>
      <c r="P141" s="629"/>
      <c r="Q141" s="629"/>
      <c r="R141" s="629"/>
      <c r="S141" s="629"/>
      <c r="T141" s="629"/>
      <c r="U141" s="629"/>
      <c r="V141" s="629"/>
      <c r="W141" s="629"/>
      <c r="X141" s="629"/>
      <c r="Y141" s="629"/>
      <c r="Z141" s="629"/>
      <c r="AA141" s="65"/>
      <c r="AB141" s="65"/>
      <c r="AC141" s="79"/>
    </row>
    <row r="142" spans="1:68" ht="14.25" customHeight="1" x14ac:dyDescent="0.25">
      <c r="A142" s="630" t="s">
        <v>114</v>
      </c>
      <c r="B142" s="630"/>
      <c r="C142" s="630"/>
      <c r="D142" s="630"/>
      <c r="E142" s="630"/>
      <c r="F142" s="630"/>
      <c r="G142" s="630"/>
      <c r="H142" s="630"/>
      <c r="I142" s="630"/>
      <c r="J142" s="630"/>
      <c r="K142" s="630"/>
      <c r="L142" s="630"/>
      <c r="M142" s="630"/>
      <c r="N142" s="630"/>
      <c r="O142" s="630"/>
      <c r="P142" s="630"/>
      <c r="Q142" s="630"/>
      <c r="R142" s="630"/>
      <c r="S142" s="630"/>
      <c r="T142" s="630"/>
      <c r="U142" s="630"/>
      <c r="V142" s="630"/>
      <c r="W142" s="630"/>
      <c r="X142" s="630"/>
      <c r="Y142" s="630"/>
      <c r="Z142" s="630"/>
      <c r="AA142" s="66"/>
      <c r="AB142" s="66"/>
      <c r="AC142" s="80"/>
    </row>
    <row r="143" spans="1:68" ht="27" customHeight="1" x14ac:dyDescent="0.25">
      <c r="A143" s="63" t="s">
        <v>252</v>
      </c>
      <c r="B143" s="63" t="s">
        <v>253</v>
      </c>
      <c r="C143" s="36">
        <v>4301011705</v>
      </c>
      <c r="D143" s="631">
        <v>4607091384604</v>
      </c>
      <c r="E143" s="631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122</v>
      </c>
      <c r="L143" s="37" t="s">
        <v>45</v>
      </c>
      <c r="M143" s="38" t="s">
        <v>118</v>
      </c>
      <c r="N143" s="38"/>
      <c r="O143" s="37">
        <v>50</v>
      </c>
      <c r="P143" s="69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633"/>
      <c r="R143" s="633"/>
      <c r="S143" s="633"/>
      <c r="T143" s="634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254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38"/>
      <c r="B144" s="638"/>
      <c r="C144" s="638"/>
      <c r="D144" s="638"/>
      <c r="E144" s="638"/>
      <c r="F144" s="638"/>
      <c r="G144" s="638"/>
      <c r="H144" s="638"/>
      <c r="I144" s="638"/>
      <c r="J144" s="638"/>
      <c r="K144" s="638"/>
      <c r="L144" s="638"/>
      <c r="M144" s="638"/>
      <c r="N144" s="638"/>
      <c r="O144" s="639"/>
      <c r="P144" s="635" t="s">
        <v>40</v>
      </c>
      <c r="Q144" s="636"/>
      <c r="R144" s="636"/>
      <c r="S144" s="636"/>
      <c r="T144" s="636"/>
      <c r="U144" s="636"/>
      <c r="V144" s="637"/>
      <c r="W144" s="42" t="s">
        <v>39</v>
      </c>
      <c r="X144" s="43">
        <f>IFERROR(X143/H143,"0")</f>
        <v>0</v>
      </c>
      <c r="Y144" s="43">
        <f>IFERROR(Y143/H143,"0")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638"/>
      <c r="B145" s="638"/>
      <c r="C145" s="638"/>
      <c r="D145" s="638"/>
      <c r="E145" s="638"/>
      <c r="F145" s="638"/>
      <c r="G145" s="638"/>
      <c r="H145" s="638"/>
      <c r="I145" s="638"/>
      <c r="J145" s="638"/>
      <c r="K145" s="638"/>
      <c r="L145" s="638"/>
      <c r="M145" s="638"/>
      <c r="N145" s="638"/>
      <c r="O145" s="639"/>
      <c r="P145" s="635" t="s">
        <v>40</v>
      </c>
      <c r="Q145" s="636"/>
      <c r="R145" s="636"/>
      <c r="S145" s="636"/>
      <c r="T145" s="636"/>
      <c r="U145" s="636"/>
      <c r="V145" s="637"/>
      <c r="W145" s="42" t="s">
        <v>0</v>
      </c>
      <c r="X145" s="43">
        <f>IFERROR(SUM(X143:X143),"0")</f>
        <v>0</v>
      </c>
      <c r="Y145" s="43">
        <f>IFERROR(SUM(Y143:Y143),"0")</f>
        <v>0</v>
      </c>
      <c r="Z145" s="42"/>
      <c r="AA145" s="67"/>
      <c r="AB145" s="67"/>
      <c r="AC145" s="67"/>
    </row>
    <row r="146" spans="1:68" ht="14.25" customHeight="1" x14ac:dyDescent="0.25">
      <c r="A146" s="630" t="s">
        <v>78</v>
      </c>
      <c r="B146" s="630"/>
      <c r="C146" s="630"/>
      <c r="D146" s="630"/>
      <c r="E146" s="630"/>
      <c r="F146" s="630"/>
      <c r="G146" s="630"/>
      <c r="H146" s="630"/>
      <c r="I146" s="630"/>
      <c r="J146" s="630"/>
      <c r="K146" s="630"/>
      <c r="L146" s="630"/>
      <c r="M146" s="630"/>
      <c r="N146" s="630"/>
      <c r="O146" s="630"/>
      <c r="P146" s="630"/>
      <c r="Q146" s="630"/>
      <c r="R146" s="630"/>
      <c r="S146" s="630"/>
      <c r="T146" s="630"/>
      <c r="U146" s="630"/>
      <c r="V146" s="630"/>
      <c r="W146" s="630"/>
      <c r="X146" s="630"/>
      <c r="Y146" s="630"/>
      <c r="Z146" s="630"/>
      <c r="AA146" s="66"/>
      <c r="AB146" s="66"/>
      <c r="AC146" s="80"/>
    </row>
    <row r="147" spans="1:68" ht="16.5" customHeight="1" x14ac:dyDescent="0.25">
      <c r="A147" s="63" t="s">
        <v>255</v>
      </c>
      <c r="B147" s="63" t="s">
        <v>256</v>
      </c>
      <c r="C147" s="36">
        <v>4301030895</v>
      </c>
      <c r="D147" s="631">
        <v>4607091387667</v>
      </c>
      <c r="E147" s="631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119</v>
      </c>
      <c r="L147" s="37" t="s">
        <v>45</v>
      </c>
      <c r="M147" s="38" t="s">
        <v>118</v>
      </c>
      <c r="N147" s="38"/>
      <c r="O147" s="37">
        <v>40</v>
      </c>
      <c r="P147" s="6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633"/>
      <c r="R147" s="633"/>
      <c r="S147" s="633"/>
      <c r="T147" s="634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2" t="s">
        <v>257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258</v>
      </c>
      <c r="B148" s="63" t="s">
        <v>259</v>
      </c>
      <c r="C148" s="36">
        <v>4301030961</v>
      </c>
      <c r="D148" s="631">
        <v>4607091387636</v>
      </c>
      <c r="E148" s="631"/>
      <c r="F148" s="62">
        <v>0.7</v>
      </c>
      <c r="G148" s="37">
        <v>6</v>
      </c>
      <c r="H148" s="62">
        <v>4.2</v>
      </c>
      <c r="I148" s="62">
        <v>4.47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6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633"/>
      <c r="R148" s="633"/>
      <c r="S148" s="633"/>
      <c r="T148" s="634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04" t="s">
        <v>260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261</v>
      </c>
      <c r="B149" s="63" t="s">
        <v>262</v>
      </c>
      <c r="C149" s="36">
        <v>4301030963</v>
      </c>
      <c r="D149" s="631">
        <v>4607091382426</v>
      </c>
      <c r="E149" s="631"/>
      <c r="F149" s="62">
        <v>0.9</v>
      </c>
      <c r="G149" s="37">
        <v>10</v>
      </c>
      <c r="H149" s="62">
        <v>9</v>
      </c>
      <c r="I149" s="62">
        <v>9.5850000000000009</v>
      </c>
      <c r="J149" s="37">
        <v>64</v>
      </c>
      <c r="K149" s="37" t="s">
        <v>119</v>
      </c>
      <c r="L149" s="37" t="s">
        <v>45</v>
      </c>
      <c r="M149" s="38" t="s">
        <v>82</v>
      </c>
      <c r="N149" s="38"/>
      <c r="O149" s="37">
        <v>40</v>
      </c>
      <c r="P149" s="6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633"/>
      <c r="R149" s="633"/>
      <c r="S149" s="633"/>
      <c r="T149" s="63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6" t="s">
        <v>263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638"/>
      <c r="B150" s="638"/>
      <c r="C150" s="638"/>
      <c r="D150" s="638"/>
      <c r="E150" s="638"/>
      <c r="F150" s="638"/>
      <c r="G150" s="638"/>
      <c r="H150" s="638"/>
      <c r="I150" s="638"/>
      <c r="J150" s="638"/>
      <c r="K150" s="638"/>
      <c r="L150" s="638"/>
      <c r="M150" s="638"/>
      <c r="N150" s="638"/>
      <c r="O150" s="639"/>
      <c r="P150" s="635" t="s">
        <v>40</v>
      </c>
      <c r="Q150" s="636"/>
      <c r="R150" s="636"/>
      <c r="S150" s="636"/>
      <c r="T150" s="636"/>
      <c r="U150" s="636"/>
      <c r="V150" s="637"/>
      <c r="W150" s="42" t="s">
        <v>39</v>
      </c>
      <c r="X150" s="43">
        <f>IFERROR(X147/H147,"0")+IFERROR(X148/H148,"0")+IFERROR(X149/H149,"0")</f>
        <v>0</v>
      </c>
      <c r="Y150" s="43">
        <f>IFERROR(Y147/H147,"0")+IFERROR(Y148/H148,"0")+IFERROR(Y149/H149,"0")</f>
        <v>0</v>
      </c>
      <c r="Z150" s="43">
        <f>IFERROR(IF(Z147="",0,Z147),"0")+IFERROR(IF(Z148="",0,Z148),"0")+IFERROR(IF(Z149="",0,Z149),"0")</f>
        <v>0</v>
      </c>
      <c r="AA150" s="67"/>
      <c r="AB150" s="67"/>
      <c r="AC150" s="67"/>
    </row>
    <row r="151" spans="1:68" x14ac:dyDescent="0.2">
      <c r="A151" s="638"/>
      <c r="B151" s="638"/>
      <c r="C151" s="638"/>
      <c r="D151" s="638"/>
      <c r="E151" s="638"/>
      <c r="F151" s="638"/>
      <c r="G151" s="638"/>
      <c r="H151" s="638"/>
      <c r="I151" s="638"/>
      <c r="J151" s="638"/>
      <c r="K151" s="638"/>
      <c r="L151" s="638"/>
      <c r="M151" s="638"/>
      <c r="N151" s="638"/>
      <c r="O151" s="639"/>
      <c r="P151" s="635" t="s">
        <v>40</v>
      </c>
      <c r="Q151" s="636"/>
      <c r="R151" s="636"/>
      <c r="S151" s="636"/>
      <c r="T151" s="636"/>
      <c r="U151" s="636"/>
      <c r="V151" s="637"/>
      <c r="W151" s="42" t="s">
        <v>0</v>
      </c>
      <c r="X151" s="43">
        <f>IFERROR(SUM(X147:X149),"0")</f>
        <v>0</v>
      </c>
      <c r="Y151" s="43">
        <f>IFERROR(SUM(Y147:Y149),"0")</f>
        <v>0</v>
      </c>
      <c r="Z151" s="42"/>
      <c r="AA151" s="67"/>
      <c r="AB151" s="67"/>
      <c r="AC151" s="67"/>
    </row>
    <row r="152" spans="1:68" ht="27.75" customHeight="1" x14ac:dyDescent="0.2">
      <c r="A152" s="628" t="s">
        <v>264</v>
      </c>
      <c r="B152" s="628"/>
      <c r="C152" s="628"/>
      <c r="D152" s="628"/>
      <c r="E152" s="628"/>
      <c r="F152" s="628"/>
      <c r="G152" s="628"/>
      <c r="H152" s="628"/>
      <c r="I152" s="628"/>
      <c r="J152" s="628"/>
      <c r="K152" s="628"/>
      <c r="L152" s="628"/>
      <c r="M152" s="628"/>
      <c r="N152" s="628"/>
      <c r="O152" s="628"/>
      <c r="P152" s="628"/>
      <c r="Q152" s="628"/>
      <c r="R152" s="628"/>
      <c r="S152" s="628"/>
      <c r="T152" s="628"/>
      <c r="U152" s="628"/>
      <c r="V152" s="628"/>
      <c r="W152" s="628"/>
      <c r="X152" s="628"/>
      <c r="Y152" s="628"/>
      <c r="Z152" s="628"/>
      <c r="AA152" s="54"/>
      <c r="AB152" s="54"/>
      <c r="AC152" s="54"/>
    </row>
    <row r="153" spans="1:68" ht="16.5" customHeight="1" x14ac:dyDescent="0.25">
      <c r="A153" s="629" t="s">
        <v>265</v>
      </c>
      <c r="B153" s="629"/>
      <c r="C153" s="629"/>
      <c r="D153" s="629"/>
      <c r="E153" s="629"/>
      <c r="F153" s="629"/>
      <c r="G153" s="629"/>
      <c r="H153" s="629"/>
      <c r="I153" s="629"/>
      <c r="J153" s="629"/>
      <c r="K153" s="629"/>
      <c r="L153" s="629"/>
      <c r="M153" s="629"/>
      <c r="N153" s="629"/>
      <c r="O153" s="629"/>
      <c r="P153" s="629"/>
      <c r="Q153" s="629"/>
      <c r="R153" s="629"/>
      <c r="S153" s="629"/>
      <c r="T153" s="629"/>
      <c r="U153" s="629"/>
      <c r="V153" s="629"/>
      <c r="W153" s="629"/>
      <c r="X153" s="629"/>
      <c r="Y153" s="629"/>
      <c r="Z153" s="629"/>
      <c r="AA153" s="65"/>
      <c r="AB153" s="65"/>
      <c r="AC153" s="79"/>
    </row>
    <row r="154" spans="1:68" ht="14.25" customHeight="1" x14ac:dyDescent="0.25">
      <c r="A154" s="630" t="s">
        <v>150</v>
      </c>
      <c r="B154" s="630"/>
      <c r="C154" s="630"/>
      <c r="D154" s="630"/>
      <c r="E154" s="630"/>
      <c r="F154" s="630"/>
      <c r="G154" s="630"/>
      <c r="H154" s="630"/>
      <c r="I154" s="630"/>
      <c r="J154" s="630"/>
      <c r="K154" s="630"/>
      <c r="L154" s="630"/>
      <c r="M154" s="630"/>
      <c r="N154" s="630"/>
      <c r="O154" s="630"/>
      <c r="P154" s="630"/>
      <c r="Q154" s="630"/>
      <c r="R154" s="630"/>
      <c r="S154" s="630"/>
      <c r="T154" s="630"/>
      <c r="U154" s="630"/>
      <c r="V154" s="630"/>
      <c r="W154" s="630"/>
      <c r="X154" s="630"/>
      <c r="Y154" s="630"/>
      <c r="Z154" s="630"/>
      <c r="AA154" s="66"/>
      <c r="AB154" s="66"/>
      <c r="AC154" s="80"/>
    </row>
    <row r="155" spans="1:68" ht="27" customHeight="1" x14ac:dyDescent="0.25">
      <c r="A155" s="63" t="s">
        <v>266</v>
      </c>
      <c r="B155" s="63" t="s">
        <v>267</v>
      </c>
      <c r="C155" s="36">
        <v>4301020323</v>
      </c>
      <c r="D155" s="631">
        <v>4680115886223</v>
      </c>
      <c r="E155" s="631"/>
      <c r="F155" s="62">
        <v>0.33</v>
      </c>
      <c r="G155" s="37">
        <v>6</v>
      </c>
      <c r="H155" s="62">
        <v>1.98</v>
      </c>
      <c r="I155" s="62">
        <v>2.08</v>
      </c>
      <c r="J155" s="37">
        <v>234</v>
      </c>
      <c r="K155" s="37" t="s">
        <v>83</v>
      </c>
      <c r="L155" s="37" t="s">
        <v>45</v>
      </c>
      <c r="M155" s="38" t="s">
        <v>82</v>
      </c>
      <c r="N155" s="38"/>
      <c r="O155" s="37">
        <v>40</v>
      </c>
      <c r="P155" s="70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633"/>
      <c r="R155" s="633"/>
      <c r="S155" s="633"/>
      <c r="T155" s="634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IFERROR(IF(Y155=0,"",ROUNDUP(Y155/H155,0)*0.00502),"")</f>
        <v/>
      </c>
      <c r="AA155" s="68" t="s">
        <v>45</v>
      </c>
      <c r="AB155" s="69" t="s">
        <v>45</v>
      </c>
      <c r="AC155" s="208" t="s">
        <v>268</v>
      </c>
      <c r="AG155" s="78"/>
      <c r="AJ155" s="84" t="s">
        <v>45</v>
      </c>
      <c r="AK155" s="84">
        <v>0</v>
      </c>
      <c r="BB155" s="20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638"/>
      <c r="B156" s="638"/>
      <c r="C156" s="638"/>
      <c r="D156" s="638"/>
      <c r="E156" s="638"/>
      <c r="F156" s="638"/>
      <c r="G156" s="638"/>
      <c r="H156" s="638"/>
      <c r="I156" s="638"/>
      <c r="J156" s="638"/>
      <c r="K156" s="638"/>
      <c r="L156" s="638"/>
      <c r="M156" s="638"/>
      <c r="N156" s="638"/>
      <c r="O156" s="639"/>
      <c r="P156" s="635" t="s">
        <v>40</v>
      </c>
      <c r="Q156" s="636"/>
      <c r="R156" s="636"/>
      <c r="S156" s="636"/>
      <c r="T156" s="636"/>
      <c r="U156" s="636"/>
      <c r="V156" s="637"/>
      <c r="W156" s="42" t="s">
        <v>39</v>
      </c>
      <c r="X156" s="43">
        <f>IFERROR(X155/H155,"0")</f>
        <v>0</v>
      </c>
      <c r="Y156" s="43">
        <f>IFERROR(Y155/H155,"0")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638"/>
      <c r="B157" s="638"/>
      <c r="C157" s="638"/>
      <c r="D157" s="638"/>
      <c r="E157" s="638"/>
      <c r="F157" s="638"/>
      <c r="G157" s="638"/>
      <c r="H157" s="638"/>
      <c r="I157" s="638"/>
      <c r="J157" s="638"/>
      <c r="K157" s="638"/>
      <c r="L157" s="638"/>
      <c r="M157" s="638"/>
      <c r="N157" s="638"/>
      <c r="O157" s="639"/>
      <c r="P157" s="635" t="s">
        <v>40</v>
      </c>
      <c r="Q157" s="636"/>
      <c r="R157" s="636"/>
      <c r="S157" s="636"/>
      <c r="T157" s="636"/>
      <c r="U157" s="636"/>
      <c r="V157" s="637"/>
      <c r="W157" s="42" t="s">
        <v>0</v>
      </c>
      <c r="X157" s="43">
        <f>IFERROR(SUM(X155:X155),"0")</f>
        <v>0</v>
      </c>
      <c r="Y157" s="43">
        <f>IFERROR(SUM(Y155:Y155),"0")</f>
        <v>0</v>
      </c>
      <c r="Z157" s="42"/>
      <c r="AA157" s="67"/>
      <c r="AB157" s="67"/>
      <c r="AC157" s="67"/>
    </row>
    <row r="158" spans="1:68" ht="14.25" customHeight="1" x14ac:dyDescent="0.25">
      <c r="A158" s="630" t="s">
        <v>78</v>
      </c>
      <c r="B158" s="630"/>
      <c r="C158" s="630"/>
      <c r="D158" s="630"/>
      <c r="E158" s="630"/>
      <c r="F158" s="630"/>
      <c r="G158" s="630"/>
      <c r="H158" s="630"/>
      <c r="I158" s="630"/>
      <c r="J158" s="630"/>
      <c r="K158" s="630"/>
      <c r="L158" s="630"/>
      <c r="M158" s="630"/>
      <c r="N158" s="630"/>
      <c r="O158" s="630"/>
      <c r="P158" s="630"/>
      <c r="Q158" s="630"/>
      <c r="R158" s="630"/>
      <c r="S158" s="630"/>
      <c r="T158" s="630"/>
      <c r="U158" s="630"/>
      <c r="V158" s="630"/>
      <c r="W158" s="630"/>
      <c r="X158" s="630"/>
      <c r="Y158" s="630"/>
      <c r="Z158" s="630"/>
      <c r="AA158" s="66"/>
      <c r="AB158" s="66"/>
      <c r="AC158" s="80"/>
    </row>
    <row r="159" spans="1:68" ht="27" customHeight="1" x14ac:dyDescent="0.25">
      <c r="A159" s="63" t="s">
        <v>269</v>
      </c>
      <c r="B159" s="63" t="s">
        <v>270</v>
      </c>
      <c r="C159" s="36">
        <v>4301031191</v>
      </c>
      <c r="D159" s="631">
        <v>4680115880993</v>
      </c>
      <c r="E159" s="631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82</v>
      </c>
      <c r="N159" s="38"/>
      <c r="O159" s="37">
        <v>40</v>
      </c>
      <c r="P159" s="7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633"/>
      <c r="R159" s="633"/>
      <c r="S159" s="633"/>
      <c r="T159" s="634"/>
      <c r="U159" s="39" t="s">
        <v>45</v>
      </c>
      <c r="V159" s="39" t="s">
        <v>45</v>
      </c>
      <c r="W159" s="40" t="s">
        <v>0</v>
      </c>
      <c r="X159" s="58">
        <v>30</v>
      </c>
      <c r="Y159" s="55">
        <f t="shared" ref="Y159:Y167" si="11">IFERROR(IF(X159="",0,CEILING((X159/$H159),1)*$H159),"")</f>
        <v>33.6</v>
      </c>
      <c r="Z159" s="41">
        <f>IFERROR(IF(Y159=0,"",ROUNDUP(Y159/H159,0)*0.00902),"")</f>
        <v>7.2160000000000002E-2</v>
      </c>
      <c r="AA159" s="68" t="s">
        <v>45</v>
      </c>
      <c r="AB159" s="69" t="s">
        <v>45</v>
      </c>
      <c r="AC159" s="210" t="s">
        <v>271</v>
      </c>
      <c r="AG159" s="78"/>
      <c r="AJ159" s="84" t="s">
        <v>45</v>
      </c>
      <c r="AK159" s="84">
        <v>0</v>
      </c>
      <c r="BB159" s="211" t="s">
        <v>66</v>
      </c>
      <c r="BM159" s="78">
        <f t="shared" ref="BM159:BM167" si="12">IFERROR(X159*I159/H159,"0")</f>
        <v>31.928571428571427</v>
      </c>
      <c r="BN159" s="78">
        <f t="shared" ref="BN159:BN167" si="13">IFERROR(Y159*I159/H159,"0")</f>
        <v>35.76</v>
      </c>
      <c r="BO159" s="78">
        <f t="shared" ref="BO159:BO167" si="14">IFERROR(1/J159*(X159/H159),"0")</f>
        <v>5.4112554112554112E-2</v>
      </c>
      <c r="BP159" s="78">
        <f t="shared" ref="BP159:BP167" si="15">IFERROR(1/J159*(Y159/H159),"0")</f>
        <v>6.0606060606060608E-2</v>
      </c>
    </row>
    <row r="160" spans="1:68" ht="27" customHeight="1" x14ac:dyDescent="0.25">
      <c r="A160" s="63" t="s">
        <v>272</v>
      </c>
      <c r="B160" s="63" t="s">
        <v>273</v>
      </c>
      <c r="C160" s="36">
        <v>4301031204</v>
      </c>
      <c r="D160" s="631">
        <v>4680115881761</v>
      </c>
      <c r="E160" s="631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122</v>
      </c>
      <c r="L160" s="37" t="s">
        <v>45</v>
      </c>
      <c r="M160" s="38" t="s">
        <v>82</v>
      </c>
      <c r="N160" s="38"/>
      <c r="O160" s="37">
        <v>40</v>
      </c>
      <c r="P160" s="7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633"/>
      <c r="R160" s="633"/>
      <c r="S160" s="633"/>
      <c r="T160" s="634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1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274</v>
      </c>
      <c r="AG160" s="78"/>
      <c r="AJ160" s="84" t="s">
        <v>45</v>
      </c>
      <c r="AK160" s="84">
        <v>0</v>
      </c>
      <c r="BB160" s="213" t="s">
        <v>66</v>
      </c>
      <c r="BM160" s="78">
        <f t="shared" si="12"/>
        <v>0</v>
      </c>
      <c r="BN160" s="78">
        <f t="shared" si="13"/>
        <v>0</v>
      </c>
      <c r="BO160" s="78">
        <f t="shared" si="14"/>
        <v>0</v>
      </c>
      <c r="BP160" s="78">
        <f t="shared" si="15"/>
        <v>0</v>
      </c>
    </row>
    <row r="161" spans="1:68" ht="27" customHeight="1" x14ac:dyDescent="0.25">
      <c r="A161" s="63" t="s">
        <v>275</v>
      </c>
      <c r="B161" s="63" t="s">
        <v>276</v>
      </c>
      <c r="C161" s="36">
        <v>4301031201</v>
      </c>
      <c r="D161" s="631">
        <v>4680115881563</v>
      </c>
      <c r="E161" s="631"/>
      <c r="F161" s="62">
        <v>0.7</v>
      </c>
      <c r="G161" s="37">
        <v>6</v>
      </c>
      <c r="H161" s="62">
        <v>4.2</v>
      </c>
      <c r="I161" s="62">
        <v>4.41</v>
      </c>
      <c r="J161" s="37">
        <v>132</v>
      </c>
      <c r="K161" s="37" t="s">
        <v>122</v>
      </c>
      <c r="L161" s="37" t="s">
        <v>45</v>
      </c>
      <c r="M161" s="38" t="s">
        <v>82</v>
      </c>
      <c r="N161" s="38"/>
      <c r="O161" s="37">
        <v>40</v>
      </c>
      <c r="P161" s="7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633"/>
      <c r="R161" s="633"/>
      <c r="S161" s="633"/>
      <c r="T161" s="634"/>
      <c r="U161" s="39" t="s">
        <v>45</v>
      </c>
      <c r="V161" s="39" t="s">
        <v>45</v>
      </c>
      <c r="W161" s="40" t="s">
        <v>0</v>
      </c>
      <c r="X161" s="58">
        <v>230</v>
      </c>
      <c r="Y161" s="55">
        <f t="shared" si="11"/>
        <v>231</v>
      </c>
      <c r="Z161" s="41">
        <f>IFERROR(IF(Y161=0,"",ROUNDUP(Y161/H161,0)*0.00902),"")</f>
        <v>0.49609999999999999</v>
      </c>
      <c r="AA161" s="68" t="s">
        <v>45</v>
      </c>
      <c r="AB161" s="69" t="s">
        <v>45</v>
      </c>
      <c r="AC161" s="214" t="s">
        <v>277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241.5</v>
      </c>
      <c r="BN161" s="78">
        <f t="shared" si="13"/>
        <v>242.55</v>
      </c>
      <c r="BO161" s="78">
        <f t="shared" si="14"/>
        <v>0.41486291486291488</v>
      </c>
      <c r="BP161" s="78">
        <f t="shared" si="15"/>
        <v>0.41666666666666669</v>
      </c>
    </row>
    <row r="162" spans="1:68" ht="27" customHeight="1" x14ac:dyDescent="0.25">
      <c r="A162" s="63" t="s">
        <v>278</v>
      </c>
      <c r="B162" s="63" t="s">
        <v>279</v>
      </c>
      <c r="C162" s="36">
        <v>4301031199</v>
      </c>
      <c r="D162" s="631">
        <v>4680115880986</v>
      </c>
      <c r="E162" s="631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45</v>
      </c>
      <c r="M162" s="38" t="s">
        <v>82</v>
      </c>
      <c r="N162" s="38"/>
      <c r="O162" s="37">
        <v>40</v>
      </c>
      <c r="P162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633"/>
      <c r="R162" s="633"/>
      <c r="S162" s="633"/>
      <c r="T162" s="634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271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 x14ac:dyDescent="0.25">
      <c r="A163" s="63" t="s">
        <v>280</v>
      </c>
      <c r="B163" s="63" t="s">
        <v>281</v>
      </c>
      <c r="C163" s="36">
        <v>4301031205</v>
      </c>
      <c r="D163" s="631">
        <v>4680115881785</v>
      </c>
      <c r="E163" s="631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7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633"/>
      <c r="R163" s="633"/>
      <c r="S163" s="633"/>
      <c r="T163" s="634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274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4301031399</v>
      </c>
      <c r="D164" s="631">
        <v>4680115886537</v>
      </c>
      <c r="E164" s="631"/>
      <c r="F164" s="62">
        <v>0.3</v>
      </c>
      <c r="G164" s="37">
        <v>6</v>
      </c>
      <c r="H164" s="62">
        <v>1.8</v>
      </c>
      <c r="I164" s="62">
        <v>1.93</v>
      </c>
      <c r="J164" s="37">
        <v>234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7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633"/>
      <c r="R164" s="633"/>
      <c r="S164" s="633"/>
      <c r="T164" s="634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37.5" customHeight="1" x14ac:dyDescent="0.25">
      <c r="A165" s="63" t="s">
        <v>285</v>
      </c>
      <c r="B165" s="63" t="s">
        <v>286</v>
      </c>
      <c r="C165" s="36">
        <v>4301031202</v>
      </c>
      <c r="D165" s="631">
        <v>4680115881679</v>
      </c>
      <c r="E165" s="631"/>
      <c r="F165" s="62">
        <v>0.35</v>
      </c>
      <c r="G165" s="37">
        <v>6</v>
      </c>
      <c r="H165" s="62">
        <v>2.1</v>
      </c>
      <c r="I165" s="62">
        <v>2.2000000000000002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633"/>
      <c r="R165" s="633"/>
      <c r="S165" s="633"/>
      <c r="T165" s="63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277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4301031158</v>
      </c>
      <c r="D166" s="631">
        <v>4680115880191</v>
      </c>
      <c r="E166" s="631"/>
      <c r="F166" s="62">
        <v>0.4</v>
      </c>
      <c r="G166" s="37">
        <v>6</v>
      </c>
      <c r="H166" s="62">
        <v>2.4</v>
      </c>
      <c r="I166" s="62">
        <v>2.58</v>
      </c>
      <c r="J166" s="37">
        <v>182</v>
      </c>
      <c r="K166" s="37" t="s">
        <v>89</v>
      </c>
      <c r="L166" s="37" t="s">
        <v>45</v>
      </c>
      <c r="M166" s="38" t="s">
        <v>82</v>
      </c>
      <c r="N166" s="38"/>
      <c r="O166" s="37">
        <v>40</v>
      </c>
      <c r="P166" s="7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633"/>
      <c r="R166" s="633"/>
      <c r="S166" s="633"/>
      <c r="T166" s="63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24" t="s">
        <v>277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4301031245</v>
      </c>
      <c r="D167" s="631">
        <v>4680115883963</v>
      </c>
      <c r="E167" s="631"/>
      <c r="F167" s="62">
        <v>0.28000000000000003</v>
      </c>
      <c r="G167" s="37">
        <v>6</v>
      </c>
      <c r="H167" s="62">
        <v>1.68</v>
      </c>
      <c r="I167" s="62">
        <v>1.78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633"/>
      <c r="R167" s="633"/>
      <c r="S167" s="633"/>
      <c r="T167" s="634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x14ac:dyDescent="0.2">
      <c r="A168" s="638"/>
      <c r="B168" s="638"/>
      <c r="C168" s="638"/>
      <c r="D168" s="638"/>
      <c r="E168" s="638"/>
      <c r="F168" s="638"/>
      <c r="G168" s="638"/>
      <c r="H168" s="638"/>
      <c r="I168" s="638"/>
      <c r="J168" s="638"/>
      <c r="K168" s="638"/>
      <c r="L168" s="638"/>
      <c r="M168" s="638"/>
      <c r="N168" s="638"/>
      <c r="O168" s="639"/>
      <c r="P168" s="635" t="s">
        <v>40</v>
      </c>
      <c r="Q168" s="636"/>
      <c r="R168" s="636"/>
      <c r="S168" s="636"/>
      <c r="T168" s="636"/>
      <c r="U168" s="636"/>
      <c r="V168" s="637"/>
      <c r="W168" s="42" t="s">
        <v>39</v>
      </c>
      <c r="X168" s="43">
        <f>IFERROR(X159/H159,"0")+IFERROR(X160/H160,"0")+IFERROR(X161/H161,"0")+IFERROR(X162/H162,"0")+IFERROR(X163/H163,"0")+IFERROR(X164/H164,"0")+IFERROR(X165/H165,"0")+IFERROR(X166/H166,"0")+IFERROR(X167/H167,"0")</f>
        <v>61.904761904761898</v>
      </c>
      <c r="Y168" s="43">
        <f>IFERROR(Y159/H159,"0")+IFERROR(Y160/H160,"0")+IFERROR(Y161/H161,"0")+IFERROR(Y162/H162,"0")+IFERROR(Y163/H163,"0")+IFERROR(Y164/H164,"0")+IFERROR(Y165/H165,"0")+IFERROR(Y166/H166,"0")+IFERROR(Y167/H167,"0")</f>
        <v>63</v>
      </c>
      <c r="Z168" s="4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0.56825999999999999</v>
      </c>
      <c r="AA168" s="67"/>
      <c r="AB168" s="67"/>
      <c r="AC168" s="67"/>
    </row>
    <row r="169" spans="1:68" x14ac:dyDescent="0.2">
      <c r="A169" s="638"/>
      <c r="B169" s="638"/>
      <c r="C169" s="638"/>
      <c r="D169" s="638"/>
      <c r="E169" s="638"/>
      <c r="F169" s="638"/>
      <c r="G169" s="638"/>
      <c r="H169" s="638"/>
      <c r="I169" s="638"/>
      <c r="J169" s="638"/>
      <c r="K169" s="638"/>
      <c r="L169" s="638"/>
      <c r="M169" s="638"/>
      <c r="N169" s="638"/>
      <c r="O169" s="639"/>
      <c r="P169" s="635" t="s">
        <v>40</v>
      </c>
      <c r="Q169" s="636"/>
      <c r="R169" s="636"/>
      <c r="S169" s="636"/>
      <c r="T169" s="636"/>
      <c r="U169" s="636"/>
      <c r="V169" s="637"/>
      <c r="W169" s="42" t="s">
        <v>0</v>
      </c>
      <c r="X169" s="43">
        <f>IFERROR(SUM(X159:X167),"0")</f>
        <v>260</v>
      </c>
      <c r="Y169" s="43">
        <f>IFERROR(SUM(Y159:Y167),"0")</f>
        <v>264.60000000000002</v>
      </c>
      <c r="Z169" s="42"/>
      <c r="AA169" s="67"/>
      <c r="AB169" s="67"/>
      <c r="AC169" s="67"/>
    </row>
    <row r="170" spans="1:68" ht="14.25" customHeight="1" x14ac:dyDescent="0.25">
      <c r="A170" s="630" t="s">
        <v>106</v>
      </c>
      <c r="B170" s="630"/>
      <c r="C170" s="630"/>
      <c r="D170" s="630"/>
      <c r="E170" s="630"/>
      <c r="F170" s="630"/>
      <c r="G170" s="630"/>
      <c r="H170" s="630"/>
      <c r="I170" s="630"/>
      <c r="J170" s="630"/>
      <c r="K170" s="630"/>
      <c r="L170" s="630"/>
      <c r="M170" s="630"/>
      <c r="N170" s="630"/>
      <c r="O170" s="630"/>
      <c r="P170" s="630"/>
      <c r="Q170" s="630"/>
      <c r="R170" s="630"/>
      <c r="S170" s="630"/>
      <c r="T170" s="630"/>
      <c r="U170" s="630"/>
      <c r="V170" s="630"/>
      <c r="W170" s="630"/>
      <c r="X170" s="630"/>
      <c r="Y170" s="630"/>
      <c r="Z170" s="630"/>
      <c r="AA170" s="66"/>
      <c r="AB170" s="66"/>
      <c r="AC170" s="80"/>
    </row>
    <row r="171" spans="1:68" ht="27" customHeight="1" x14ac:dyDescent="0.25">
      <c r="A171" s="63" t="s">
        <v>292</v>
      </c>
      <c r="B171" s="63" t="s">
        <v>293</v>
      </c>
      <c r="C171" s="36">
        <v>4301032053</v>
      </c>
      <c r="D171" s="631">
        <v>4680115886780</v>
      </c>
      <c r="E171" s="631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296</v>
      </c>
      <c r="L171" s="37" t="s">
        <v>45</v>
      </c>
      <c r="M171" s="38" t="s">
        <v>295</v>
      </c>
      <c r="N171" s="38"/>
      <c r="O171" s="37">
        <v>60</v>
      </c>
      <c r="P171" s="7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633"/>
      <c r="R171" s="633"/>
      <c r="S171" s="633"/>
      <c r="T171" s="634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294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297</v>
      </c>
      <c r="B172" s="63" t="s">
        <v>298</v>
      </c>
      <c r="C172" s="36">
        <v>4301032051</v>
      </c>
      <c r="D172" s="631">
        <v>4680115886742</v>
      </c>
      <c r="E172" s="631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296</v>
      </c>
      <c r="L172" s="37" t="s">
        <v>45</v>
      </c>
      <c r="M172" s="38" t="s">
        <v>295</v>
      </c>
      <c r="N172" s="38"/>
      <c r="O172" s="37">
        <v>90</v>
      </c>
      <c r="P172" s="7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633"/>
      <c r="R172" s="633"/>
      <c r="S172" s="633"/>
      <c r="T172" s="634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299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300</v>
      </c>
      <c r="B173" s="63" t="s">
        <v>301</v>
      </c>
      <c r="C173" s="36">
        <v>4301032052</v>
      </c>
      <c r="D173" s="631">
        <v>4680115886766</v>
      </c>
      <c r="E173" s="631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296</v>
      </c>
      <c r="L173" s="37" t="s">
        <v>45</v>
      </c>
      <c r="M173" s="38" t="s">
        <v>295</v>
      </c>
      <c r="N173" s="38"/>
      <c r="O173" s="37">
        <v>90</v>
      </c>
      <c r="P173" s="71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633"/>
      <c r="R173" s="633"/>
      <c r="S173" s="633"/>
      <c r="T173" s="634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299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638"/>
      <c r="B174" s="638"/>
      <c r="C174" s="638"/>
      <c r="D174" s="638"/>
      <c r="E174" s="638"/>
      <c r="F174" s="638"/>
      <c r="G174" s="638"/>
      <c r="H174" s="638"/>
      <c r="I174" s="638"/>
      <c r="J174" s="638"/>
      <c r="K174" s="638"/>
      <c r="L174" s="638"/>
      <c r="M174" s="638"/>
      <c r="N174" s="638"/>
      <c r="O174" s="639"/>
      <c r="P174" s="635" t="s">
        <v>40</v>
      </c>
      <c r="Q174" s="636"/>
      <c r="R174" s="636"/>
      <c r="S174" s="636"/>
      <c r="T174" s="636"/>
      <c r="U174" s="636"/>
      <c r="V174" s="637"/>
      <c r="W174" s="42" t="s">
        <v>39</v>
      </c>
      <c r="X174" s="43">
        <f>IFERROR(X171/H171,"0")+IFERROR(X172/H172,"0")+IFERROR(X173/H173,"0")</f>
        <v>0</v>
      </c>
      <c r="Y174" s="43">
        <f>IFERROR(Y171/H171,"0")+IFERROR(Y172/H172,"0")+IFERROR(Y173/H173,"0")</f>
        <v>0</v>
      </c>
      <c r="Z174" s="43">
        <f>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638"/>
      <c r="B175" s="638"/>
      <c r="C175" s="638"/>
      <c r="D175" s="638"/>
      <c r="E175" s="638"/>
      <c r="F175" s="638"/>
      <c r="G175" s="638"/>
      <c r="H175" s="638"/>
      <c r="I175" s="638"/>
      <c r="J175" s="638"/>
      <c r="K175" s="638"/>
      <c r="L175" s="638"/>
      <c r="M175" s="638"/>
      <c r="N175" s="638"/>
      <c r="O175" s="639"/>
      <c r="P175" s="635" t="s">
        <v>40</v>
      </c>
      <c r="Q175" s="636"/>
      <c r="R175" s="636"/>
      <c r="S175" s="636"/>
      <c r="T175" s="636"/>
      <c r="U175" s="636"/>
      <c r="V175" s="637"/>
      <c r="W175" s="42" t="s">
        <v>0</v>
      </c>
      <c r="X175" s="43">
        <f>IFERROR(SUM(X171:X173),"0")</f>
        <v>0</v>
      </c>
      <c r="Y175" s="43">
        <f>IFERROR(SUM(Y171:Y173),"0")</f>
        <v>0</v>
      </c>
      <c r="Z175" s="42"/>
      <c r="AA175" s="67"/>
      <c r="AB175" s="67"/>
      <c r="AC175" s="67"/>
    </row>
    <row r="176" spans="1:68" ht="14.25" customHeight="1" x14ac:dyDescent="0.25">
      <c r="A176" s="630" t="s">
        <v>302</v>
      </c>
      <c r="B176" s="630"/>
      <c r="C176" s="630"/>
      <c r="D176" s="630"/>
      <c r="E176" s="630"/>
      <c r="F176" s="630"/>
      <c r="G176" s="630"/>
      <c r="H176" s="630"/>
      <c r="I176" s="630"/>
      <c r="J176" s="630"/>
      <c r="K176" s="630"/>
      <c r="L176" s="630"/>
      <c r="M176" s="630"/>
      <c r="N176" s="630"/>
      <c r="O176" s="630"/>
      <c r="P176" s="630"/>
      <c r="Q176" s="630"/>
      <c r="R176" s="630"/>
      <c r="S176" s="630"/>
      <c r="T176" s="630"/>
      <c r="U176" s="630"/>
      <c r="V176" s="630"/>
      <c r="W176" s="630"/>
      <c r="X176" s="630"/>
      <c r="Y176" s="630"/>
      <c r="Z176" s="630"/>
      <c r="AA176" s="66"/>
      <c r="AB176" s="66"/>
      <c r="AC176" s="80"/>
    </row>
    <row r="177" spans="1:68" ht="27" customHeight="1" x14ac:dyDescent="0.25">
      <c r="A177" s="63" t="s">
        <v>303</v>
      </c>
      <c r="B177" s="63" t="s">
        <v>304</v>
      </c>
      <c r="C177" s="36">
        <v>4301170013</v>
      </c>
      <c r="D177" s="631">
        <v>4680115886797</v>
      </c>
      <c r="E177" s="631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296</v>
      </c>
      <c r="L177" s="37" t="s">
        <v>45</v>
      </c>
      <c r="M177" s="38" t="s">
        <v>295</v>
      </c>
      <c r="N177" s="38"/>
      <c r="O177" s="37">
        <v>90</v>
      </c>
      <c r="P177" s="71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633"/>
      <c r="R177" s="633"/>
      <c r="S177" s="633"/>
      <c r="T177" s="63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34" t="s">
        <v>299</v>
      </c>
      <c r="AG177" s="78"/>
      <c r="AJ177" s="84" t="s">
        <v>45</v>
      </c>
      <c r="AK177" s="84">
        <v>0</v>
      </c>
      <c r="BB177" s="235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38"/>
      <c r="B178" s="638"/>
      <c r="C178" s="638"/>
      <c r="D178" s="638"/>
      <c r="E178" s="638"/>
      <c r="F178" s="638"/>
      <c r="G178" s="638"/>
      <c r="H178" s="638"/>
      <c r="I178" s="638"/>
      <c r="J178" s="638"/>
      <c r="K178" s="638"/>
      <c r="L178" s="638"/>
      <c r="M178" s="638"/>
      <c r="N178" s="638"/>
      <c r="O178" s="639"/>
      <c r="P178" s="635" t="s">
        <v>40</v>
      </c>
      <c r="Q178" s="636"/>
      <c r="R178" s="636"/>
      <c r="S178" s="636"/>
      <c r="T178" s="636"/>
      <c r="U178" s="636"/>
      <c r="V178" s="637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638"/>
      <c r="B179" s="638"/>
      <c r="C179" s="638"/>
      <c r="D179" s="638"/>
      <c r="E179" s="638"/>
      <c r="F179" s="638"/>
      <c r="G179" s="638"/>
      <c r="H179" s="638"/>
      <c r="I179" s="638"/>
      <c r="J179" s="638"/>
      <c r="K179" s="638"/>
      <c r="L179" s="638"/>
      <c r="M179" s="638"/>
      <c r="N179" s="638"/>
      <c r="O179" s="639"/>
      <c r="P179" s="635" t="s">
        <v>40</v>
      </c>
      <c r="Q179" s="636"/>
      <c r="R179" s="636"/>
      <c r="S179" s="636"/>
      <c r="T179" s="636"/>
      <c r="U179" s="636"/>
      <c r="V179" s="637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6.5" customHeight="1" x14ac:dyDescent="0.25">
      <c r="A180" s="629" t="s">
        <v>305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5"/>
      <c r="AB180" s="65"/>
      <c r="AC180" s="79"/>
    </row>
    <row r="181" spans="1:68" ht="14.25" customHeight="1" x14ac:dyDescent="0.25">
      <c r="A181" s="630" t="s">
        <v>114</v>
      </c>
      <c r="B181" s="630"/>
      <c r="C181" s="630"/>
      <c r="D181" s="630"/>
      <c r="E181" s="630"/>
      <c r="F181" s="630"/>
      <c r="G181" s="630"/>
      <c r="H181" s="630"/>
      <c r="I181" s="630"/>
      <c r="J181" s="630"/>
      <c r="K181" s="630"/>
      <c r="L181" s="630"/>
      <c r="M181" s="630"/>
      <c r="N181" s="630"/>
      <c r="O181" s="630"/>
      <c r="P181" s="630"/>
      <c r="Q181" s="630"/>
      <c r="R181" s="630"/>
      <c r="S181" s="630"/>
      <c r="T181" s="630"/>
      <c r="U181" s="630"/>
      <c r="V181" s="630"/>
      <c r="W181" s="630"/>
      <c r="X181" s="630"/>
      <c r="Y181" s="630"/>
      <c r="Z181" s="630"/>
      <c r="AA181" s="66"/>
      <c r="AB181" s="66"/>
      <c r="AC181" s="80"/>
    </row>
    <row r="182" spans="1:68" ht="16.5" customHeight="1" x14ac:dyDescent="0.25">
      <c r="A182" s="63" t="s">
        <v>306</v>
      </c>
      <c r="B182" s="63" t="s">
        <v>307</v>
      </c>
      <c r="C182" s="36">
        <v>4301011450</v>
      </c>
      <c r="D182" s="631">
        <v>4680115881402</v>
      </c>
      <c r="E182" s="631"/>
      <c r="F182" s="62">
        <v>1.35</v>
      </c>
      <c r="G182" s="37">
        <v>8</v>
      </c>
      <c r="H182" s="62">
        <v>10.8</v>
      </c>
      <c r="I182" s="62">
        <v>11.234999999999999</v>
      </c>
      <c r="J182" s="37">
        <v>64</v>
      </c>
      <c r="K182" s="37" t="s">
        <v>119</v>
      </c>
      <c r="L182" s="37" t="s">
        <v>45</v>
      </c>
      <c r="M182" s="38" t="s">
        <v>118</v>
      </c>
      <c r="N182" s="38"/>
      <c r="O182" s="37">
        <v>55</v>
      </c>
      <c r="P18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633"/>
      <c r="R182" s="633"/>
      <c r="S182" s="633"/>
      <c r="T182" s="634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IFERROR(IF(Y182=0,"",ROUNDUP(Y182/H182,0)*0.01898),"")</f>
        <v/>
      </c>
      <c r="AA182" s="68" t="s">
        <v>45</v>
      </c>
      <c r="AB182" s="69" t="s">
        <v>45</v>
      </c>
      <c r="AC182" s="236" t="s">
        <v>308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309</v>
      </c>
      <c r="B183" s="63" t="s">
        <v>310</v>
      </c>
      <c r="C183" s="36">
        <v>4301011768</v>
      </c>
      <c r="D183" s="631">
        <v>4680115881396</v>
      </c>
      <c r="E183" s="631"/>
      <c r="F183" s="62">
        <v>0.45</v>
      </c>
      <c r="G183" s="37">
        <v>6</v>
      </c>
      <c r="H183" s="62">
        <v>2.7</v>
      </c>
      <c r="I183" s="62">
        <v>2.88</v>
      </c>
      <c r="J183" s="37">
        <v>182</v>
      </c>
      <c r="K183" s="37" t="s">
        <v>89</v>
      </c>
      <c r="L183" s="37" t="s">
        <v>45</v>
      </c>
      <c r="M183" s="38" t="s">
        <v>118</v>
      </c>
      <c r="N183" s="38"/>
      <c r="O183" s="37">
        <v>55</v>
      </c>
      <c r="P183" s="7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633"/>
      <c r="R183" s="633"/>
      <c r="S183" s="633"/>
      <c r="T183" s="634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38" t="s">
        <v>308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638"/>
      <c r="B184" s="638"/>
      <c r="C184" s="638"/>
      <c r="D184" s="638"/>
      <c r="E184" s="638"/>
      <c r="F184" s="638"/>
      <c r="G184" s="638"/>
      <c r="H184" s="638"/>
      <c r="I184" s="638"/>
      <c r="J184" s="638"/>
      <c r="K184" s="638"/>
      <c r="L184" s="638"/>
      <c r="M184" s="638"/>
      <c r="N184" s="638"/>
      <c r="O184" s="639"/>
      <c r="P184" s="635" t="s">
        <v>40</v>
      </c>
      <c r="Q184" s="636"/>
      <c r="R184" s="636"/>
      <c r="S184" s="636"/>
      <c r="T184" s="636"/>
      <c r="U184" s="636"/>
      <c r="V184" s="637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638"/>
      <c r="B185" s="638"/>
      <c r="C185" s="638"/>
      <c r="D185" s="638"/>
      <c r="E185" s="638"/>
      <c r="F185" s="638"/>
      <c r="G185" s="638"/>
      <c r="H185" s="638"/>
      <c r="I185" s="638"/>
      <c r="J185" s="638"/>
      <c r="K185" s="638"/>
      <c r="L185" s="638"/>
      <c r="M185" s="638"/>
      <c r="N185" s="638"/>
      <c r="O185" s="639"/>
      <c r="P185" s="635" t="s">
        <v>40</v>
      </c>
      <c r="Q185" s="636"/>
      <c r="R185" s="636"/>
      <c r="S185" s="636"/>
      <c r="T185" s="636"/>
      <c r="U185" s="636"/>
      <c r="V185" s="637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14.25" customHeight="1" x14ac:dyDescent="0.25">
      <c r="A186" s="630" t="s">
        <v>150</v>
      </c>
      <c r="B186" s="630"/>
      <c r="C186" s="630"/>
      <c r="D186" s="630"/>
      <c r="E186" s="630"/>
      <c r="F186" s="630"/>
      <c r="G186" s="630"/>
      <c r="H186" s="630"/>
      <c r="I186" s="630"/>
      <c r="J186" s="630"/>
      <c r="K186" s="630"/>
      <c r="L186" s="630"/>
      <c r="M186" s="630"/>
      <c r="N186" s="630"/>
      <c r="O186" s="630"/>
      <c r="P186" s="630"/>
      <c r="Q186" s="630"/>
      <c r="R186" s="630"/>
      <c r="S186" s="630"/>
      <c r="T186" s="630"/>
      <c r="U186" s="630"/>
      <c r="V186" s="630"/>
      <c r="W186" s="630"/>
      <c r="X186" s="630"/>
      <c r="Y186" s="630"/>
      <c r="Z186" s="630"/>
      <c r="AA186" s="66"/>
      <c r="AB186" s="66"/>
      <c r="AC186" s="80"/>
    </row>
    <row r="187" spans="1:68" ht="16.5" customHeight="1" x14ac:dyDescent="0.25">
      <c r="A187" s="63" t="s">
        <v>311</v>
      </c>
      <c r="B187" s="63" t="s">
        <v>312</v>
      </c>
      <c r="C187" s="36">
        <v>4301020262</v>
      </c>
      <c r="D187" s="631">
        <v>4680115882935</v>
      </c>
      <c r="E187" s="631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88</v>
      </c>
      <c r="N187" s="38"/>
      <c r="O187" s="37">
        <v>50</v>
      </c>
      <c r="P187" s="7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633"/>
      <c r="R187" s="633"/>
      <c r="S187" s="633"/>
      <c r="T187" s="634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0" t="s">
        <v>313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16.5" customHeight="1" x14ac:dyDescent="0.25">
      <c r="A188" s="63" t="s">
        <v>314</v>
      </c>
      <c r="B188" s="63" t="s">
        <v>315</v>
      </c>
      <c r="C188" s="36">
        <v>4301020220</v>
      </c>
      <c r="D188" s="631">
        <v>4680115880764</v>
      </c>
      <c r="E188" s="631"/>
      <c r="F188" s="62">
        <v>0.35</v>
      </c>
      <c r="G188" s="37">
        <v>6</v>
      </c>
      <c r="H188" s="62">
        <v>2.1</v>
      </c>
      <c r="I188" s="62">
        <v>2.2799999999999998</v>
      </c>
      <c r="J188" s="37">
        <v>182</v>
      </c>
      <c r="K188" s="37" t="s">
        <v>89</v>
      </c>
      <c r="L188" s="37" t="s">
        <v>45</v>
      </c>
      <c r="M188" s="38" t="s">
        <v>118</v>
      </c>
      <c r="N188" s="38"/>
      <c r="O188" s="37">
        <v>50</v>
      </c>
      <c r="P188" s="7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633"/>
      <c r="R188" s="633"/>
      <c r="S188" s="633"/>
      <c r="T188" s="634"/>
      <c r="U188" s="39" t="s">
        <v>45</v>
      </c>
      <c r="V188" s="39" t="s">
        <v>45</v>
      </c>
      <c r="W188" s="40" t="s">
        <v>0</v>
      </c>
      <c r="X188" s="58">
        <v>72</v>
      </c>
      <c r="Y188" s="55">
        <f>IFERROR(IF(X188="",0,CEILING((X188/$H188),1)*$H188),"")</f>
        <v>73.5</v>
      </c>
      <c r="Z188" s="41">
        <f>IFERROR(IF(Y188=0,"",ROUNDUP(Y188/H188,0)*0.00651),"")</f>
        <v>0.22785</v>
      </c>
      <c r="AA188" s="68" t="s">
        <v>45</v>
      </c>
      <c r="AB188" s="69" t="s">
        <v>45</v>
      </c>
      <c r="AC188" s="242" t="s">
        <v>313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78.171428571428564</v>
      </c>
      <c r="BN188" s="78">
        <f>IFERROR(Y188*I188/H188,"0")</f>
        <v>79.799999999999983</v>
      </c>
      <c r="BO188" s="78">
        <f>IFERROR(1/J188*(X188/H188),"0")</f>
        <v>0.18838304552590268</v>
      </c>
      <c r="BP188" s="78">
        <f>IFERROR(1/J188*(Y188/H188),"0")</f>
        <v>0.19230769230769232</v>
      </c>
    </row>
    <row r="189" spans="1:68" x14ac:dyDescent="0.2">
      <c r="A189" s="638"/>
      <c r="B189" s="638"/>
      <c r="C189" s="638"/>
      <c r="D189" s="638"/>
      <c r="E189" s="638"/>
      <c r="F189" s="638"/>
      <c r="G189" s="638"/>
      <c r="H189" s="638"/>
      <c r="I189" s="638"/>
      <c r="J189" s="638"/>
      <c r="K189" s="638"/>
      <c r="L189" s="638"/>
      <c r="M189" s="638"/>
      <c r="N189" s="638"/>
      <c r="O189" s="639"/>
      <c r="P189" s="635" t="s">
        <v>40</v>
      </c>
      <c r="Q189" s="636"/>
      <c r="R189" s="636"/>
      <c r="S189" s="636"/>
      <c r="T189" s="636"/>
      <c r="U189" s="636"/>
      <c r="V189" s="637"/>
      <c r="W189" s="42" t="s">
        <v>39</v>
      </c>
      <c r="X189" s="43">
        <f>IFERROR(X187/H187,"0")+IFERROR(X188/H188,"0")</f>
        <v>34.285714285714285</v>
      </c>
      <c r="Y189" s="43">
        <f>IFERROR(Y187/H187,"0")+IFERROR(Y188/H188,"0")</f>
        <v>35</v>
      </c>
      <c r="Z189" s="43">
        <f>IFERROR(IF(Z187="",0,Z187),"0")+IFERROR(IF(Z188="",0,Z188),"0")</f>
        <v>0.22785</v>
      </c>
      <c r="AA189" s="67"/>
      <c r="AB189" s="67"/>
      <c r="AC189" s="67"/>
    </row>
    <row r="190" spans="1:68" x14ac:dyDescent="0.2">
      <c r="A190" s="638"/>
      <c r="B190" s="638"/>
      <c r="C190" s="638"/>
      <c r="D190" s="638"/>
      <c r="E190" s="638"/>
      <c r="F190" s="638"/>
      <c r="G190" s="638"/>
      <c r="H190" s="638"/>
      <c r="I190" s="638"/>
      <c r="J190" s="638"/>
      <c r="K190" s="638"/>
      <c r="L190" s="638"/>
      <c r="M190" s="638"/>
      <c r="N190" s="638"/>
      <c r="O190" s="639"/>
      <c r="P190" s="635" t="s">
        <v>40</v>
      </c>
      <c r="Q190" s="636"/>
      <c r="R190" s="636"/>
      <c r="S190" s="636"/>
      <c r="T190" s="636"/>
      <c r="U190" s="636"/>
      <c r="V190" s="637"/>
      <c r="W190" s="42" t="s">
        <v>0</v>
      </c>
      <c r="X190" s="43">
        <f>IFERROR(SUM(X187:X188),"0")</f>
        <v>72</v>
      </c>
      <c r="Y190" s="43">
        <f>IFERROR(SUM(Y187:Y188),"0")</f>
        <v>73.5</v>
      </c>
      <c r="Z190" s="42"/>
      <c r="AA190" s="67"/>
      <c r="AB190" s="67"/>
      <c r="AC190" s="67"/>
    </row>
    <row r="191" spans="1:68" ht="14.25" customHeight="1" x14ac:dyDescent="0.25">
      <c r="A191" s="630" t="s">
        <v>78</v>
      </c>
      <c r="B191" s="630"/>
      <c r="C191" s="630"/>
      <c r="D191" s="630"/>
      <c r="E191" s="630"/>
      <c r="F191" s="630"/>
      <c r="G191" s="630"/>
      <c r="H191" s="630"/>
      <c r="I191" s="630"/>
      <c r="J191" s="630"/>
      <c r="K191" s="630"/>
      <c r="L191" s="630"/>
      <c r="M191" s="630"/>
      <c r="N191" s="630"/>
      <c r="O191" s="630"/>
      <c r="P191" s="630"/>
      <c r="Q191" s="630"/>
      <c r="R191" s="630"/>
      <c r="S191" s="630"/>
      <c r="T191" s="630"/>
      <c r="U191" s="630"/>
      <c r="V191" s="630"/>
      <c r="W191" s="630"/>
      <c r="X191" s="630"/>
      <c r="Y191" s="630"/>
      <c r="Z191" s="630"/>
      <c r="AA191" s="66"/>
      <c r="AB191" s="66"/>
      <c r="AC191" s="80"/>
    </row>
    <row r="192" spans="1:68" ht="27" customHeight="1" x14ac:dyDescent="0.25">
      <c r="A192" s="63" t="s">
        <v>316</v>
      </c>
      <c r="B192" s="63" t="s">
        <v>317</v>
      </c>
      <c r="C192" s="36">
        <v>4301031224</v>
      </c>
      <c r="D192" s="631">
        <v>4680115882683</v>
      </c>
      <c r="E192" s="631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82</v>
      </c>
      <c r="N192" s="38"/>
      <c r="O192" s="37">
        <v>40</v>
      </c>
      <c r="P192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633"/>
      <c r="R192" s="633"/>
      <c r="S192" s="633"/>
      <c r="T192" s="634"/>
      <c r="U192" s="39" t="s">
        <v>45</v>
      </c>
      <c r="V192" s="39" t="s">
        <v>45</v>
      </c>
      <c r="W192" s="40" t="s">
        <v>0</v>
      </c>
      <c r="X192" s="58">
        <v>460</v>
      </c>
      <c r="Y192" s="55">
        <f t="shared" ref="Y192:Y199" si="16">IFERROR(IF(X192="",0,CEILING((X192/$H192),1)*$H192),"")</f>
        <v>464.40000000000003</v>
      </c>
      <c r="Z192" s="41">
        <f>IFERROR(IF(Y192=0,"",ROUNDUP(Y192/H192,0)*0.00902),"")</f>
        <v>0.77571999999999997</v>
      </c>
      <c r="AA192" s="68" t="s">
        <v>45</v>
      </c>
      <c r="AB192" s="69" t="s">
        <v>45</v>
      </c>
      <c r="AC192" s="244" t="s">
        <v>318</v>
      </c>
      <c r="AG192" s="78"/>
      <c r="AJ192" s="84" t="s">
        <v>45</v>
      </c>
      <c r="AK192" s="84">
        <v>0</v>
      </c>
      <c r="BB192" s="245" t="s">
        <v>66</v>
      </c>
      <c r="BM192" s="78">
        <f t="shared" ref="BM192:BM199" si="17">IFERROR(X192*I192/H192,"0")</f>
        <v>477.88888888888891</v>
      </c>
      <c r="BN192" s="78">
        <f t="shared" ref="BN192:BN199" si="18">IFERROR(Y192*I192/H192,"0")</f>
        <v>482.46000000000009</v>
      </c>
      <c r="BO192" s="78">
        <f t="shared" ref="BO192:BO199" si="19">IFERROR(1/J192*(X192/H192),"0")</f>
        <v>0.64534231200897862</v>
      </c>
      <c r="BP192" s="78">
        <f t="shared" ref="BP192:BP199" si="20">IFERROR(1/J192*(Y192/H192),"0")</f>
        <v>0.65151515151515149</v>
      </c>
    </row>
    <row r="193" spans="1:68" ht="27" customHeight="1" x14ac:dyDescent="0.25">
      <c r="A193" s="63" t="s">
        <v>319</v>
      </c>
      <c r="B193" s="63" t="s">
        <v>320</v>
      </c>
      <c r="C193" s="36">
        <v>4301031230</v>
      </c>
      <c r="D193" s="631">
        <v>4680115882690</v>
      </c>
      <c r="E193" s="631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82</v>
      </c>
      <c r="N193" s="38"/>
      <c r="O193" s="37">
        <v>40</v>
      </c>
      <c r="P193" s="7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633"/>
      <c r="R193" s="633"/>
      <c r="S193" s="633"/>
      <c r="T193" s="634"/>
      <c r="U193" s="39" t="s">
        <v>45</v>
      </c>
      <c r="V193" s="39" t="s">
        <v>45</v>
      </c>
      <c r="W193" s="40" t="s">
        <v>0</v>
      </c>
      <c r="X193" s="58">
        <v>330</v>
      </c>
      <c r="Y193" s="55">
        <f t="shared" si="16"/>
        <v>334.8</v>
      </c>
      <c r="Z193" s="41">
        <f>IFERROR(IF(Y193=0,"",ROUNDUP(Y193/H193,0)*0.00902),"")</f>
        <v>0.55923999999999996</v>
      </c>
      <c r="AA193" s="68" t="s">
        <v>45</v>
      </c>
      <c r="AB193" s="69" t="s">
        <v>45</v>
      </c>
      <c r="AC193" s="246" t="s">
        <v>321</v>
      </c>
      <c r="AG193" s="78"/>
      <c r="AJ193" s="84" t="s">
        <v>45</v>
      </c>
      <c r="AK193" s="84">
        <v>0</v>
      </c>
      <c r="BB193" s="247" t="s">
        <v>66</v>
      </c>
      <c r="BM193" s="78">
        <f t="shared" si="17"/>
        <v>342.83333333333337</v>
      </c>
      <c r="BN193" s="78">
        <f t="shared" si="18"/>
        <v>347.82</v>
      </c>
      <c r="BO193" s="78">
        <f t="shared" si="19"/>
        <v>0.46296296296296297</v>
      </c>
      <c r="BP193" s="78">
        <f t="shared" si="20"/>
        <v>0.46969696969696972</v>
      </c>
    </row>
    <row r="194" spans="1:68" ht="27" customHeight="1" x14ac:dyDescent="0.25">
      <c r="A194" s="63" t="s">
        <v>322</v>
      </c>
      <c r="B194" s="63" t="s">
        <v>323</v>
      </c>
      <c r="C194" s="36">
        <v>4301031220</v>
      </c>
      <c r="D194" s="631">
        <v>4680115882669</v>
      </c>
      <c r="E194" s="631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82</v>
      </c>
      <c r="N194" s="38"/>
      <c r="O194" s="37">
        <v>40</v>
      </c>
      <c r="P194" s="7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633"/>
      <c r="R194" s="633"/>
      <c r="S194" s="633"/>
      <c r="T194" s="634"/>
      <c r="U194" s="39" t="s">
        <v>45</v>
      </c>
      <c r="V194" s="39" t="s">
        <v>45</v>
      </c>
      <c r="W194" s="40" t="s">
        <v>0</v>
      </c>
      <c r="X194" s="58">
        <v>760</v>
      </c>
      <c r="Y194" s="55">
        <f t="shared" si="16"/>
        <v>761.40000000000009</v>
      </c>
      <c r="Z194" s="41">
        <f>IFERROR(IF(Y194=0,"",ROUNDUP(Y194/H194,0)*0.00902),"")</f>
        <v>1.27182</v>
      </c>
      <c r="AA194" s="68" t="s">
        <v>45</v>
      </c>
      <c r="AB194" s="69" t="s">
        <v>45</v>
      </c>
      <c r="AC194" s="248" t="s">
        <v>324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789.55555555555554</v>
      </c>
      <c r="BN194" s="78">
        <f t="shared" si="18"/>
        <v>791.0100000000001</v>
      </c>
      <c r="BO194" s="78">
        <f t="shared" si="19"/>
        <v>1.0662177328843996</v>
      </c>
      <c r="BP194" s="78">
        <f t="shared" si="20"/>
        <v>1.0681818181818181</v>
      </c>
    </row>
    <row r="195" spans="1:68" ht="27" customHeight="1" x14ac:dyDescent="0.25">
      <c r="A195" s="63" t="s">
        <v>325</v>
      </c>
      <c r="B195" s="63" t="s">
        <v>326</v>
      </c>
      <c r="C195" s="36">
        <v>4301031221</v>
      </c>
      <c r="D195" s="631">
        <v>4680115882676</v>
      </c>
      <c r="E195" s="631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633"/>
      <c r="R195" s="633"/>
      <c r="S195" s="633"/>
      <c r="T195" s="634"/>
      <c r="U195" s="39" t="s">
        <v>45</v>
      </c>
      <c r="V195" s="39" t="s">
        <v>45</v>
      </c>
      <c r="W195" s="40" t="s">
        <v>0</v>
      </c>
      <c r="X195" s="58">
        <v>600</v>
      </c>
      <c r="Y195" s="55">
        <f t="shared" si="16"/>
        <v>604.80000000000007</v>
      </c>
      <c r="Z195" s="41">
        <f>IFERROR(IF(Y195=0,"",ROUNDUP(Y195/H195,0)*0.00902),"")</f>
        <v>1.01024</v>
      </c>
      <c r="AA195" s="68" t="s">
        <v>45</v>
      </c>
      <c r="AB195" s="69" t="s">
        <v>45</v>
      </c>
      <c r="AC195" s="250" t="s">
        <v>327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623.33333333333326</v>
      </c>
      <c r="BN195" s="78">
        <f t="shared" si="18"/>
        <v>628.32000000000005</v>
      </c>
      <c r="BO195" s="78">
        <f t="shared" si="19"/>
        <v>0.84175084175084169</v>
      </c>
      <c r="BP195" s="78">
        <f t="shared" si="20"/>
        <v>0.84848484848484851</v>
      </c>
    </row>
    <row r="196" spans="1:68" ht="27" customHeight="1" x14ac:dyDescent="0.25">
      <c r="A196" s="63" t="s">
        <v>328</v>
      </c>
      <c r="B196" s="63" t="s">
        <v>329</v>
      </c>
      <c r="C196" s="36">
        <v>4301031223</v>
      </c>
      <c r="D196" s="631">
        <v>4680115884014</v>
      </c>
      <c r="E196" s="631"/>
      <c r="F196" s="62">
        <v>0.3</v>
      </c>
      <c r="G196" s="37">
        <v>6</v>
      </c>
      <c r="H196" s="62">
        <v>1.8</v>
      </c>
      <c r="I196" s="62">
        <v>1.93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7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633"/>
      <c r="R196" s="633"/>
      <c r="S196" s="633"/>
      <c r="T196" s="63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318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 x14ac:dyDescent="0.25">
      <c r="A197" s="63" t="s">
        <v>330</v>
      </c>
      <c r="B197" s="63" t="s">
        <v>331</v>
      </c>
      <c r="C197" s="36">
        <v>4301031222</v>
      </c>
      <c r="D197" s="631">
        <v>4680115884007</v>
      </c>
      <c r="E197" s="631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633"/>
      <c r="R197" s="633"/>
      <c r="S197" s="633"/>
      <c r="T197" s="63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321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4301031229</v>
      </c>
      <c r="D198" s="631">
        <v>4680115884038</v>
      </c>
      <c r="E198" s="631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7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633"/>
      <c r="R198" s="633"/>
      <c r="S198" s="633"/>
      <c r="T198" s="63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324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334</v>
      </c>
      <c r="B199" s="63" t="s">
        <v>335</v>
      </c>
      <c r="C199" s="36">
        <v>4301031225</v>
      </c>
      <c r="D199" s="631">
        <v>4680115884021</v>
      </c>
      <c r="E199" s="631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2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633"/>
      <c r="R199" s="633"/>
      <c r="S199" s="633"/>
      <c r="T199" s="63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327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x14ac:dyDescent="0.2">
      <c r="A200" s="638"/>
      <c r="B200" s="638"/>
      <c r="C200" s="638"/>
      <c r="D200" s="638"/>
      <c r="E200" s="638"/>
      <c r="F200" s="638"/>
      <c r="G200" s="638"/>
      <c r="H200" s="638"/>
      <c r="I200" s="638"/>
      <c r="J200" s="638"/>
      <c r="K200" s="638"/>
      <c r="L200" s="638"/>
      <c r="M200" s="638"/>
      <c r="N200" s="638"/>
      <c r="O200" s="639"/>
      <c r="P200" s="635" t="s">
        <v>40</v>
      </c>
      <c r="Q200" s="636"/>
      <c r="R200" s="636"/>
      <c r="S200" s="636"/>
      <c r="T200" s="636"/>
      <c r="U200" s="636"/>
      <c r="V200" s="637"/>
      <c r="W200" s="42" t="s">
        <v>39</v>
      </c>
      <c r="X200" s="43">
        <f>IFERROR(X192/H192,"0")+IFERROR(X193/H193,"0")+IFERROR(X194/H194,"0")+IFERROR(X195/H195,"0")+IFERROR(X196/H196,"0")+IFERROR(X197/H197,"0")+IFERROR(X198/H198,"0")+IFERROR(X199/H199,"0")</f>
        <v>398.1481481481481</v>
      </c>
      <c r="Y200" s="43">
        <f>IFERROR(Y192/H192,"0")+IFERROR(Y193/H193,"0")+IFERROR(Y194/H194,"0")+IFERROR(Y195/H195,"0")+IFERROR(Y196/H196,"0")+IFERROR(Y197/H197,"0")+IFERROR(Y198/H198,"0")+IFERROR(Y199/H199,"0")</f>
        <v>401</v>
      </c>
      <c r="Z200" s="4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3.6170199999999997</v>
      </c>
      <c r="AA200" s="67"/>
      <c r="AB200" s="67"/>
      <c r="AC200" s="67"/>
    </row>
    <row r="201" spans="1:68" x14ac:dyDescent="0.2">
      <c r="A201" s="638"/>
      <c r="B201" s="638"/>
      <c r="C201" s="638"/>
      <c r="D201" s="638"/>
      <c r="E201" s="638"/>
      <c r="F201" s="638"/>
      <c r="G201" s="638"/>
      <c r="H201" s="638"/>
      <c r="I201" s="638"/>
      <c r="J201" s="638"/>
      <c r="K201" s="638"/>
      <c r="L201" s="638"/>
      <c r="M201" s="638"/>
      <c r="N201" s="638"/>
      <c r="O201" s="639"/>
      <c r="P201" s="635" t="s">
        <v>40</v>
      </c>
      <c r="Q201" s="636"/>
      <c r="R201" s="636"/>
      <c r="S201" s="636"/>
      <c r="T201" s="636"/>
      <c r="U201" s="636"/>
      <c r="V201" s="637"/>
      <c r="W201" s="42" t="s">
        <v>0</v>
      </c>
      <c r="X201" s="43">
        <f>IFERROR(SUM(X192:X199),"0")</f>
        <v>2150</v>
      </c>
      <c r="Y201" s="43">
        <f>IFERROR(SUM(Y192:Y199),"0")</f>
        <v>2165.4</v>
      </c>
      <c r="Z201" s="42"/>
      <c r="AA201" s="67"/>
      <c r="AB201" s="67"/>
      <c r="AC201" s="67"/>
    </row>
    <row r="202" spans="1:68" ht="14.25" customHeight="1" x14ac:dyDescent="0.25">
      <c r="A202" s="630" t="s">
        <v>84</v>
      </c>
      <c r="B202" s="630"/>
      <c r="C202" s="630"/>
      <c r="D202" s="630"/>
      <c r="E202" s="630"/>
      <c r="F202" s="630"/>
      <c r="G202" s="630"/>
      <c r="H202" s="630"/>
      <c r="I202" s="630"/>
      <c r="J202" s="630"/>
      <c r="K202" s="630"/>
      <c r="L202" s="630"/>
      <c r="M202" s="630"/>
      <c r="N202" s="630"/>
      <c r="O202" s="630"/>
      <c r="P202" s="630"/>
      <c r="Q202" s="630"/>
      <c r="R202" s="630"/>
      <c r="S202" s="630"/>
      <c r="T202" s="630"/>
      <c r="U202" s="630"/>
      <c r="V202" s="630"/>
      <c r="W202" s="630"/>
      <c r="X202" s="630"/>
      <c r="Y202" s="630"/>
      <c r="Z202" s="630"/>
      <c r="AA202" s="66"/>
      <c r="AB202" s="66"/>
      <c r="AC202" s="80"/>
    </row>
    <row r="203" spans="1:68" ht="27" customHeight="1" x14ac:dyDescent="0.25">
      <c r="A203" s="63" t="s">
        <v>336</v>
      </c>
      <c r="B203" s="63" t="s">
        <v>337</v>
      </c>
      <c r="C203" s="36">
        <v>4301051408</v>
      </c>
      <c r="D203" s="631">
        <v>4680115881594</v>
      </c>
      <c r="E203" s="631"/>
      <c r="F203" s="62">
        <v>1.35</v>
      </c>
      <c r="G203" s="37">
        <v>6</v>
      </c>
      <c r="H203" s="62">
        <v>8.1</v>
      </c>
      <c r="I203" s="62">
        <v>8.6189999999999998</v>
      </c>
      <c r="J203" s="37">
        <v>64</v>
      </c>
      <c r="K203" s="37" t="s">
        <v>119</v>
      </c>
      <c r="L203" s="37" t="s">
        <v>45</v>
      </c>
      <c r="M203" s="38" t="s">
        <v>88</v>
      </c>
      <c r="N203" s="38"/>
      <c r="O203" s="37">
        <v>40</v>
      </c>
      <c r="P203" s="7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633"/>
      <c r="R203" s="633"/>
      <c r="S203" s="633"/>
      <c r="T203" s="634"/>
      <c r="U203" s="39" t="s">
        <v>45</v>
      </c>
      <c r="V203" s="39" t="s">
        <v>45</v>
      </c>
      <c r="W203" s="40" t="s">
        <v>0</v>
      </c>
      <c r="X203" s="58">
        <v>20</v>
      </c>
      <c r="Y203" s="55">
        <f t="shared" ref="Y203:Y211" si="21">IFERROR(IF(X203="",0,CEILING((X203/$H203),1)*$H203),"")</f>
        <v>24.299999999999997</v>
      </c>
      <c r="Z203" s="41">
        <f>IFERROR(IF(Y203=0,"",ROUNDUP(Y203/H203,0)*0.01898),"")</f>
        <v>5.6940000000000004E-2</v>
      </c>
      <c r="AA203" s="68" t="s">
        <v>45</v>
      </c>
      <c r="AB203" s="69" t="s">
        <v>45</v>
      </c>
      <c r="AC203" s="260" t="s">
        <v>338</v>
      </c>
      <c r="AG203" s="78"/>
      <c r="AJ203" s="84" t="s">
        <v>45</v>
      </c>
      <c r="AK203" s="84">
        <v>0</v>
      </c>
      <c r="BB203" s="261" t="s">
        <v>66</v>
      </c>
      <c r="BM203" s="78">
        <f t="shared" ref="BM203:BM211" si="22">IFERROR(X203*I203/H203,"0")</f>
        <v>21.281481481481482</v>
      </c>
      <c r="BN203" s="78">
        <f t="shared" ref="BN203:BN211" si="23">IFERROR(Y203*I203/H203,"0")</f>
        <v>25.856999999999996</v>
      </c>
      <c r="BO203" s="78">
        <f t="shared" ref="BO203:BO211" si="24">IFERROR(1/J203*(X203/H203),"0")</f>
        <v>3.8580246913580252E-2</v>
      </c>
      <c r="BP203" s="78">
        <f t="shared" ref="BP203:BP211" si="25">IFERROR(1/J203*(Y203/H203),"0")</f>
        <v>4.6875E-2</v>
      </c>
    </row>
    <row r="204" spans="1:68" ht="27" customHeight="1" x14ac:dyDescent="0.25">
      <c r="A204" s="63" t="s">
        <v>339</v>
      </c>
      <c r="B204" s="63" t="s">
        <v>340</v>
      </c>
      <c r="C204" s="36">
        <v>4301051411</v>
      </c>
      <c r="D204" s="631">
        <v>4680115881617</v>
      </c>
      <c r="E204" s="631"/>
      <c r="F204" s="62">
        <v>1.35</v>
      </c>
      <c r="G204" s="37">
        <v>6</v>
      </c>
      <c r="H204" s="62">
        <v>8.1</v>
      </c>
      <c r="I204" s="62">
        <v>8.6010000000000009</v>
      </c>
      <c r="J204" s="37">
        <v>64</v>
      </c>
      <c r="K204" s="37" t="s">
        <v>119</v>
      </c>
      <c r="L204" s="37" t="s">
        <v>45</v>
      </c>
      <c r="M204" s="38" t="s">
        <v>88</v>
      </c>
      <c r="N204" s="38"/>
      <c r="O204" s="37">
        <v>40</v>
      </c>
      <c r="P204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633"/>
      <c r="R204" s="633"/>
      <c r="S204" s="633"/>
      <c r="T204" s="634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341</v>
      </c>
      <c r="AG204" s="78"/>
      <c r="AJ204" s="84" t="s">
        <v>45</v>
      </c>
      <c r="AK204" s="84">
        <v>0</v>
      </c>
      <c r="BB204" s="263" t="s">
        <v>66</v>
      </c>
      <c r="BM204" s="78">
        <f t="shared" si="22"/>
        <v>0</v>
      </c>
      <c r="BN204" s="78">
        <f t="shared" si="23"/>
        <v>0</v>
      </c>
      <c r="BO204" s="78">
        <f t="shared" si="24"/>
        <v>0</v>
      </c>
      <c r="BP204" s="78">
        <f t="shared" si="25"/>
        <v>0</v>
      </c>
    </row>
    <row r="205" spans="1:68" ht="16.5" customHeight="1" x14ac:dyDescent="0.25">
      <c r="A205" s="63" t="s">
        <v>342</v>
      </c>
      <c r="B205" s="63" t="s">
        <v>343</v>
      </c>
      <c r="C205" s="36">
        <v>4301051656</v>
      </c>
      <c r="D205" s="631">
        <v>4680115880573</v>
      </c>
      <c r="E205" s="631"/>
      <c r="F205" s="62">
        <v>1.45</v>
      </c>
      <c r="G205" s="37">
        <v>6</v>
      </c>
      <c r="H205" s="62">
        <v>8.6999999999999993</v>
      </c>
      <c r="I205" s="62">
        <v>9.2189999999999994</v>
      </c>
      <c r="J205" s="37">
        <v>64</v>
      </c>
      <c r="K205" s="37" t="s">
        <v>119</v>
      </c>
      <c r="L205" s="37" t="s">
        <v>45</v>
      </c>
      <c r="M205" s="38" t="s">
        <v>88</v>
      </c>
      <c r="N205" s="38"/>
      <c r="O205" s="37">
        <v>45</v>
      </c>
      <c r="P205" s="7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633"/>
      <c r="R205" s="633"/>
      <c r="S205" s="633"/>
      <c r="T205" s="634"/>
      <c r="U205" s="39" t="s">
        <v>45</v>
      </c>
      <c r="V205" s="39" t="s">
        <v>45</v>
      </c>
      <c r="W205" s="40" t="s">
        <v>0</v>
      </c>
      <c r="X205" s="58">
        <v>480</v>
      </c>
      <c r="Y205" s="55">
        <f t="shared" si="21"/>
        <v>487.19999999999993</v>
      </c>
      <c r="Z205" s="41">
        <f>IFERROR(IF(Y205=0,"",ROUNDUP(Y205/H205,0)*0.01898),"")</f>
        <v>1.06288</v>
      </c>
      <c r="AA205" s="68" t="s">
        <v>45</v>
      </c>
      <c r="AB205" s="69" t="s">
        <v>45</v>
      </c>
      <c r="AC205" s="264" t="s">
        <v>344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508.63448275862072</v>
      </c>
      <c r="BN205" s="78">
        <f t="shared" si="23"/>
        <v>516.2639999999999</v>
      </c>
      <c r="BO205" s="78">
        <f t="shared" si="24"/>
        <v>0.86206896551724144</v>
      </c>
      <c r="BP205" s="78">
        <f t="shared" si="25"/>
        <v>0.875</v>
      </c>
    </row>
    <row r="206" spans="1:68" ht="27" customHeight="1" x14ac:dyDescent="0.25">
      <c r="A206" s="63" t="s">
        <v>345</v>
      </c>
      <c r="B206" s="63" t="s">
        <v>346</v>
      </c>
      <c r="C206" s="36">
        <v>4301051407</v>
      </c>
      <c r="D206" s="631">
        <v>4680115882195</v>
      </c>
      <c r="E206" s="631"/>
      <c r="F206" s="62">
        <v>0.4</v>
      </c>
      <c r="G206" s="37">
        <v>6</v>
      </c>
      <c r="H206" s="62">
        <v>2.4</v>
      </c>
      <c r="I206" s="62">
        <v>2.67</v>
      </c>
      <c r="J206" s="37">
        <v>182</v>
      </c>
      <c r="K206" s="37" t="s">
        <v>89</v>
      </c>
      <c r="L206" s="37" t="s">
        <v>45</v>
      </c>
      <c r="M206" s="38" t="s">
        <v>88</v>
      </c>
      <c r="N206" s="38"/>
      <c r="O206" s="37">
        <v>40</v>
      </c>
      <c r="P206" s="7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633"/>
      <c r="R206" s="633"/>
      <c r="S206" s="633"/>
      <c r="T206" s="63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 t="shared" ref="Z206:Z211" si="26">IFERROR(IF(Y206=0,"",ROUNDUP(Y206/H206,0)*0.00651),"")</f>
        <v/>
      </c>
      <c r="AA206" s="68" t="s">
        <v>45</v>
      </c>
      <c r="AB206" s="69" t="s">
        <v>45</v>
      </c>
      <c r="AC206" s="266" t="s">
        <v>338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347</v>
      </c>
      <c r="B207" s="63" t="s">
        <v>348</v>
      </c>
      <c r="C207" s="36">
        <v>4301051752</v>
      </c>
      <c r="D207" s="631">
        <v>4680115882607</v>
      </c>
      <c r="E207" s="631"/>
      <c r="F207" s="62">
        <v>0.3</v>
      </c>
      <c r="G207" s="37">
        <v>6</v>
      </c>
      <c r="H207" s="62">
        <v>1.8</v>
      </c>
      <c r="I207" s="62">
        <v>2.052</v>
      </c>
      <c r="J207" s="37">
        <v>182</v>
      </c>
      <c r="K207" s="37" t="s">
        <v>89</v>
      </c>
      <c r="L207" s="37" t="s">
        <v>45</v>
      </c>
      <c r="M207" s="38" t="s">
        <v>105</v>
      </c>
      <c r="N207" s="38"/>
      <c r="O207" s="37">
        <v>45</v>
      </c>
      <c r="P207" s="73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633"/>
      <c r="R207" s="633"/>
      <c r="S207" s="633"/>
      <c r="T207" s="63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si="26"/>
        <v/>
      </c>
      <c r="AA207" s="68" t="s">
        <v>45</v>
      </c>
      <c r="AB207" s="69" t="s">
        <v>45</v>
      </c>
      <c r="AC207" s="268" t="s">
        <v>349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350</v>
      </c>
      <c r="B208" s="63" t="s">
        <v>351</v>
      </c>
      <c r="C208" s="36">
        <v>4301051666</v>
      </c>
      <c r="D208" s="631">
        <v>4680115880092</v>
      </c>
      <c r="E208" s="631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45</v>
      </c>
      <c r="M208" s="38" t="s">
        <v>88</v>
      </c>
      <c r="N208" s="38"/>
      <c r="O208" s="37">
        <v>45</v>
      </c>
      <c r="P208" s="73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633"/>
      <c r="R208" s="633"/>
      <c r="S208" s="633"/>
      <c r="T208" s="634"/>
      <c r="U208" s="39" t="s">
        <v>45</v>
      </c>
      <c r="V208" s="39" t="s">
        <v>45</v>
      </c>
      <c r="W208" s="40" t="s">
        <v>0</v>
      </c>
      <c r="X208" s="58">
        <v>96</v>
      </c>
      <c r="Y208" s="55">
        <f t="shared" si="21"/>
        <v>96</v>
      </c>
      <c r="Z208" s="41">
        <f t="shared" si="26"/>
        <v>0.26040000000000002</v>
      </c>
      <c r="AA208" s="68" t="s">
        <v>45</v>
      </c>
      <c r="AB208" s="69" t="s">
        <v>45</v>
      </c>
      <c r="AC208" s="270" t="s">
        <v>344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106.08000000000001</v>
      </c>
      <c r="BN208" s="78">
        <f t="shared" si="23"/>
        <v>106.08000000000001</v>
      </c>
      <c r="BO208" s="78">
        <f t="shared" si="24"/>
        <v>0.2197802197802198</v>
      </c>
      <c r="BP208" s="78">
        <f t="shared" si="25"/>
        <v>0.2197802197802198</v>
      </c>
    </row>
    <row r="209" spans="1:68" ht="27" customHeight="1" x14ac:dyDescent="0.25">
      <c r="A209" s="63" t="s">
        <v>352</v>
      </c>
      <c r="B209" s="63" t="s">
        <v>353</v>
      </c>
      <c r="C209" s="36">
        <v>4301051668</v>
      </c>
      <c r="D209" s="631">
        <v>4680115880221</v>
      </c>
      <c r="E209" s="631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45</v>
      </c>
      <c r="P209" s="73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633"/>
      <c r="R209" s="633"/>
      <c r="S209" s="633"/>
      <c r="T209" s="63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344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4301051945</v>
      </c>
      <c r="D210" s="631">
        <v>4680115880504</v>
      </c>
      <c r="E210" s="631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89</v>
      </c>
      <c r="L210" s="37" t="s">
        <v>45</v>
      </c>
      <c r="M210" s="38" t="s">
        <v>105</v>
      </c>
      <c r="N210" s="38"/>
      <c r="O210" s="37">
        <v>40</v>
      </c>
      <c r="P210" s="7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633"/>
      <c r="R210" s="633"/>
      <c r="S210" s="633"/>
      <c r="T210" s="634"/>
      <c r="U210" s="39" t="s">
        <v>45</v>
      </c>
      <c r="V210" s="39" t="s">
        <v>45</v>
      </c>
      <c r="W210" s="40" t="s">
        <v>0</v>
      </c>
      <c r="X210" s="58">
        <v>165</v>
      </c>
      <c r="Y210" s="55">
        <f t="shared" si="21"/>
        <v>165.6</v>
      </c>
      <c r="Z210" s="41">
        <f t="shared" si="26"/>
        <v>0.44919000000000003</v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182.32500000000002</v>
      </c>
      <c r="BN210" s="78">
        <f t="shared" si="23"/>
        <v>182.988</v>
      </c>
      <c r="BO210" s="78">
        <f t="shared" si="24"/>
        <v>0.37774725274725279</v>
      </c>
      <c r="BP210" s="78">
        <f t="shared" si="25"/>
        <v>0.37912087912087916</v>
      </c>
    </row>
    <row r="211" spans="1:68" ht="27" customHeight="1" x14ac:dyDescent="0.25">
      <c r="A211" s="63" t="s">
        <v>357</v>
      </c>
      <c r="B211" s="63" t="s">
        <v>358</v>
      </c>
      <c r="C211" s="36">
        <v>4301051410</v>
      </c>
      <c r="D211" s="631">
        <v>4680115882164</v>
      </c>
      <c r="E211" s="631"/>
      <c r="F211" s="62">
        <v>0.4</v>
      </c>
      <c r="G211" s="37">
        <v>6</v>
      </c>
      <c r="H211" s="62">
        <v>2.4</v>
      </c>
      <c r="I211" s="62">
        <v>2.6579999999999999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40</v>
      </c>
      <c r="P211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633"/>
      <c r="R211" s="633"/>
      <c r="S211" s="633"/>
      <c r="T211" s="634"/>
      <c r="U211" s="39" t="s">
        <v>45</v>
      </c>
      <c r="V211" s="39" t="s">
        <v>45</v>
      </c>
      <c r="W211" s="40" t="s">
        <v>0</v>
      </c>
      <c r="X211" s="58">
        <v>105</v>
      </c>
      <c r="Y211" s="55">
        <f t="shared" si="21"/>
        <v>105.6</v>
      </c>
      <c r="Z211" s="41">
        <f t="shared" si="26"/>
        <v>0.28644000000000003</v>
      </c>
      <c r="AA211" s="68" t="s">
        <v>45</v>
      </c>
      <c r="AB211" s="69" t="s">
        <v>45</v>
      </c>
      <c r="AC211" s="276" t="s">
        <v>341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116.28749999999999</v>
      </c>
      <c r="BN211" s="78">
        <f t="shared" si="23"/>
        <v>116.952</v>
      </c>
      <c r="BO211" s="78">
        <f t="shared" si="24"/>
        <v>0.24038461538461539</v>
      </c>
      <c r="BP211" s="78">
        <f t="shared" si="25"/>
        <v>0.24175824175824179</v>
      </c>
    </row>
    <row r="212" spans="1:68" x14ac:dyDescent="0.2">
      <c r="A212" s="638"/>
      <c r="B212" s="638"/>
      <c r="C212" s="638"/>
      <c r="D212" s="638"/>
      <c r="E212" s="638"/>
      <c r="F212" s="638"/>
      <c r="G212" s="638"/>
      <c r="H212" s="638"/>
      <c r="I212" s="638"/>
      <c r="J212" s="638"/>
      <c r="K212" s="638"/>
      <c r="L212" s="638"/>
      <c r="M212" s="638"/>
      <c r="N212" s="638"/>
      <c r="O212" s="639"/>
      <c r="P212" s="635" t="s">
        <v>40</v>
      </c>
      <c r="Q212" s="636"/>
      <c r="R212" s="636"/>
      <c r="S212" s="636"/>
      <c r="T212" s="636"/>
      <c r="U212" s="636"/>
      <c r="V212" s="637"/>
      <c r="W212" s="42" t="s">
        <v>39</v>
      </c>
      <c r="X212" s="43">
        <f>IFERROR(X203/H203,"0")+IFERROR(X204/H204,"0")+IFERROR(X205/H205,"0")+IFERROR(X206/H206,"0")+IFERROR(X207/H207,"0")+IFERROR(X208/H208,"0")+IFERROR(X209/H209,"0")+IFERROR(X210/H210,"0")+IFERROR(X211/H211,"0")</f>
        <v>210.1415495955726</v>
      </c>
      <c r="Y212" s="43">
        <f>IFERROR(Y203/H203,"0")+IFERROR(Y204/H204,"0")+IFERROR(Y205/H205,"0")+IFERROR(Y206/H206,"0")+IFERROR(Y207/H207,"0")+IFERROR(Y208/H208,"0")+IFERROR(Y209/H209,"0")+IFERROR(Y210/H210,"0")+IFERROR(Y211/H211,"0")</f>
        <v>212</v>
      </c>
      <c r="Z212" s="4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2.11585</v>
      </c>
      <c r="AA212" s="67"/>
      <c r="AB212" s="67"/>
      <c r="AC212" s="67"/>
    </row>
    <row r="213" spans="1:68" x14ac:dyDescent="0.2">
      <c r="A213" s="638"/>
      <c r="B213" s="638"/>
      <c r="C213" s="638"/>
      <c r="D213" s="638"/>
      <c r="E213" s="638"/>
      <c r="F213" s="638"/>
      <c r="G213" s="638"/>
      <c r="H213" s="638"/>
      <c r="I213" s="638"/>
      <c r="J213" s="638"/>
      <c r="K213" s="638"/>
      <c r="L213" s="638"/>
      <c r="M213" s="638"/>
      <c r="N213" s="638"/>
      <c r="O213" s="639"/>
      <c r="P213" s="635" t="s">
        <v>40</v>
      </c>
      <c r="Q213" s="636"/>
      <c r="R213" s="636"/>
      <c r="S213" s="636"/>
      <c r="T213" s="636"/>
      <c r="U213" s="636"/>
      <c r="V213" s="637"/>
      <c r="W213" s="42" t="s">
        <v>0</v>
      </c>
      <c r="X213" s="43">
        <f>IFERROR(SUM(X203:X211),"0")</f>
        <v>866</v>
      </c>
      <c r="Y213" s="43">
        <f>IFERROR(SUM(Y203:Y211),"0")</f>
        <v>878.7</v>
      </c>
      <c r="Z213" s="42"/>
      <c r="AA213" s="67"/>
      <c r="AB213" s="67"/>
      <c r="AC213" s="67"/>
    </row>
    <row r="214" spans="1:68" ht="14.25" customHeight="1" x14ac:dyDescent="0.25">
      <c r="A214" s="630" t="s">
        <v>180</v>
      </c>
      <c r="B214" s="630"/>
      <c r="C214" s="630"/>
      <c r="D214" s="630"/>
      <c r="E214" s="630"/>
      <c r="F214" s="630"/>
      <c r="G214" s="630"/>
      <c r="H214" s="630"/>
      <c r="I214" s="630"/>
      <c r="J214" s="630"/>
      <c r="K214" s="630"/>
      <c r="L214" s="630"/>
      <c r="M214" s="630"/>
      <c r="N214" s="630"/>
      <c r="O214" s="630"/>
      <c r="P214" s="630"/>
      <c r="Q214" s="630"/>
      <c r="R214" s="630"/>
      <c r="S214" s="630"/>
      <c r="T214" s="630"/>
      <c r="U214" s="630"/>
      <c r="V214" s="630"/>
      <c r="W214" s="630"/>
      <c r="X214" s="630"/>
      <c r="Y214" s="630"/>
      <c r="Z214" s="630"/>
      <c r="AA214" s="66"/>
      <c r="AB214" s="66"/>
      <c r="AC214" s="80"/>
    </row>
    <row r="215" spans="1:68" ht="27" customHeight="1" x14ac:dyDescent="0.25">
      <c r="A215" s="63" t="s">
        <v>359</v>
      </c>
      <c r="B215" s="63" t="s">
        <v>360</v>
      </c>
      <c r="C215" s="36">
        <v>4301060463</v>
      </c>
      <c r="D215" s="631">
        <v>4680115880818</v>
      </c>
      <c r="E215" s="631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45</v>
      </c>
      <c r="M215" s="38" t="s">
        <v>105</v>
      </c>
      <c r="N215" s="38"/>
      <c r="O215" s="37">
        <v>40</v>
      </c>
      <c r="P215" s="7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633"/>
      <c r="R215" s="633"/>
      <c r="S215" s="633"/>
      <c r="T215" s="634"/>
      <c r="U215" s="39" t="s">
        <v>45</v>
      </c>
      <c r="V215" s="39" t="s">
        <v>45</v>
      </c>
      <c r="W215" s="40" t="s">
        <v>0</v>
      </c>
      <c r="X215" s="58">
        <v>48</v>
      </c>
      <c r="Y215" s="55">
        <f>IFERROR(IF(X215="",0,CEILING((X215/$H215),1)*$H215),"")</f>
        <v>48</v>
      </c>
      <c r="Z215" s="41">
        <f>IFERROR(IF(Y215=0,"",ROUNDUP(Y215/H215,0)*0.00651),"")</f>
        <v>0.13020000000000001</v>
      </c>
      <c r="AA215" s="68" t="s">
        <v>45</v>
      </c>
      <c r="AB215" s="69" t="s">
        <v>45</v>
      </c>
      <c r="AC215" s="278" t="s">
        <v>361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53.040000000000006</v>
      </c>
      <c r="BN215" s="78">
        <f>IFERROR(Y215*I215/H215,"0")</f>
        <v>53.040000000000006</v>
      </c>
      <c r="BO215" s="78">
        <f>IFERROR(1/J215*(X215/H215),"0")</f>
        <v>0.1098901098901099</v>
      </c>
      <c r="BP215" s="78">
        <f>IFERROR(1/J215*(Y215/H215),"0")</f>
        <v>0.1098901098901099</v>
      </c>
    </row>
    <row r="216" spans="1:68" ht="27" customHeight="1" x14ac:dyDescent="0.25">
      <c r="A216" s="63" t="s">
        <v>362</v>
      </c>
      <c r="B216" s="63" t="s">
        <v>363</v>
      </c>
      <c r="C216" s="36">
        <v>4301060389</v>
      </c>
      <c r="D216" s="631">
        <v>4680115880801</v>
      </c>
      <c r="E216" s="631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89</v>
      </c>
      <c r="L216" s="37" t="s">
        <v>45</v>
      </c>
      <c r="M216" s="38" t="s">
        <v>88</v>
      </c>
      <c r="N216" s="38"/>
      <c r="O216" s="37">
        <v>40</v>
      </c>
      <c r="P216" s="73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633"/>
      <c r="R216" s="633"/>
      <c r="S216" s="633"/>
      <c r="T216" s="634"/>
      <c r="U216" s="39" t="s">
        <v>45</v>
      </c>
      <c r="V216" s="39" t="s">
        <v>45</v>
      </c>
      <c r="W216" s="40" t="s">
        <v>0</v>
      </c>
      <c r="X216" s="58">
        <v>24</v>
      </c>
      <c r="Y216" s="55">
        <f>IFERROR(IF(X216="",0,CEILING((X216/$H216),1)*$H216),"")</f>
        <v>24</v>
      </c>
      <c r="Z216" s="41">
        <f>IFERROR(IF(Y216=0,"",ROUNDUP(Y216/H216,0)*0.00651),"")</f>
        <v>6.5100000000000005E-2</v>
      </c>
      <c r="AA216" s="68" t="s">
        <v>45</v>
      </c>
      <c r="AB216" s="69" t="s">
        <v>45</v>
      </c>
      <c r="AC216" s="280" t="s">
        <v>364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26.520000000000003</v>
      </c>
      <c r="BN216" s="78">
        <f>IFERROR(Y216*I216/H216,"0")</f>
        <v>26.520000000000003</v>
      </c>
      <c r="BO216" s="78">
        <f>IFERROR(1/J216*(X216/H216),"0")</f>
        <v>5.4945054945054951E-2</v>
      </c>
      <c r="BP216" s="78">
        <f>IFERROR(1/J216*(Y216/H216),"0")</f>
        <v>5.4945054945054951E-2</v>
      </c>
    </row>
    <row r="217" spans="1:68" x14ac:dyDescent="0.2">
      <c r="A217" s="638"/>
      <c r="B217" s="638"/>
      <c r="C217" s="638"/>
      <c r="D217" s="638"/>
      <c r="E217" s="638"/>
      <c r="F217" s="638"/>
      <c r="G217" s="638"/>
      <c r="H217" s="638"/>
      <c r="I217" s="638"/>
      <c r="J217" s="638"/>
      <c r="K217" s="638"/>
      <c r="L217" s="638"/>
      <c r="M217" s="638"/>
      <c r="N217" s="638"/>
      <c r="O217" s="639"/>
      <c r="P217" s="635" t="s">
        <v>40</v>
      </c>
      <c r="Q217" s="636"/>
      <c r="R217" s="636"/>
      <c r="S217" s="636"/>
      <c r="T217" s="636"/>
      <c r="U217" s="636"/>
      <c r="V217" s="637"/>
      <c r="W217" s="42" t="s">
        <v>39</v>
      </c>
      <c r="X217" s="43">
        <f>IFERROR(X215/H215,"0")+IFERROR(X216/H216,"0")</f>
        <v>30</v>
      </c>
      <c r="Y217" s="43">
        <f>IFERROR(Y215/H215,"0")+IFERROR(Y216/H216,"0")</f>
        <v>30</v>
      </c>
      <c r="Z217" s="43">
        <f>IFERROR(IF(Z215="",0,Z215),"0")+IFERROR(IF(Z216="",0,Z216),"0")</f>
        <v>0.19530000000000003</v>
      </c>
      <c r="AA217" s="67"/>
      <c r="AB217" s="67"/>
      <c r="AC217" s="67"/>
    </row>
    <row r="218" spans="1:68" x14ac:dyDescent="0.2">
      <c r="A218" s="638"/>
      <c r="B218" s="638"/>
      <c r="C218" s="638"/>
      <c r="D218" s="638"/>
      <c r="E218" s="638"/>
      <c r="F218" s="638"/>
      <c r="G218" s="638"/>
      <c r="H218" s="638"/>
      <c r="I218" s="638"/>
      <c r="J218" s="638"/>
      <c r="K218" s="638"/>
      <c r="L218" s="638"/>
      <c r="M218" s="638"/>
      <c r="N218" s="638"/>
      <c r="O218" s="639"/>
      <c r="P218" s="635" t="s">
        <v>40</v>
      </c>
      <c r="Q218" s="636"/>
      <c r="R218" s="636"/>
      <c r="S218" s="636"/>
      <c r="T218" s="636"/>
      <c r="U218" s="636"/>
      <c r="V218" s="637"/>
      <c r="W218" s="42" t="s">
        <v>0</v>
      </c>
      <c r="X218" s="43">
        <f>IFERROR(SUM(X215:X216),"0")</f>
        <v>72</v>
      </c>
      <c r="Y218" s="43">
        <f>IFERROR(SUM(Y215:Y216),"0")</f>
        <v>72</v>
      </c>
      <c r="Z218" s="42"/>
      <c r="AA218" s="67"/>
      <c r="AB218" s="67"/>
      <c r="AC218" s="67"/>
    </row>
    <row r="219" spans="1:68" ht="16.5" customHeight="1" x14ac:dyDescent="0.25">
      <c r="A219" s="629" t="s">
        <v>365</v>
      </c>
      <c r="B219" s="629"/>
      <c r="C219" s="629"/>
      <c r="D219" s="629"/>
      <c r="E219" s="629"/>
      <c r="F219" s="629"/>
      <c r="G219" s="629"/>
      <c r="H219" s="629"/>
      <c r="I219" s="629"/>
      <c r="J219" s="629"/>
      <c r="K219" s="629"/>
      <c r="L219" s="629"/>
      <c r="M219" s="629"/>
      <c r="N219" s="629"/>
      <c r="O219" s="629"/>
      <c r="P219" s="629"/>
      <c r="Q219" s="629"/>
      <c r="R219" s="629"/>
      <c r="S219" s="629"/>
      <c r="T219" s="629"/>
      <c r="U219" s="629"/>
      <c r="V219" s="629"/>
      <c r="W219" s="629"/>
      <c r="X219" s="629"/>
      <c r="Y219" s="629"/>
      <c r="Z219" s="629"/>
      <c r="AA219" s="65"/>
      <c r="AB219" s="65"/>
      <c r="AC219" s="79"/>
    </row>
    <row r="220" spans="1:68" ht="14.25" customHeight="1" x14ac:dyDescent="0.25">
      <c r="A220" s="630" t="s">
        <v>114</v>
      </c>
      <c r="B220" s="630"/>
      <c r="C220" s="630"/>
      <c r="D220" s="630"/>
      <c r="E220" s="630"/>
      <c r="F220" s="630"/>
      <c r="G220" s="630"/>
      <c r="H220" s="630"/>
      <c r="I220" s="630"/>
      <c r="J220" s="630"/>
      <c r="K220" s="630"/>
      <c r="L220" s="630"/>
      <c r="M220" s="630"/>
      <c r="N220" s="630"/>
      <c r="O220" s="630"/>
      <c r="P220" s="630"/>
      <c r="Q220" s="630"/>
      <c r="R220" s="630"/>
      <c r="S220" s="630"/>
      <c r="T220" s="630"/>
      <c r="U220" s="630"/>
      <c r="V220" s="630"/>
      <c r="W220" s="630"/>
      <c r="X220" s="630"/>
      <c r="Y220" s="630"/>
      <c r="Z220" s="630"/>
      <c r="AA220" s="66"/>
      <c r="AB220" s="66"/>
      <c r="AC220" s="80"/>
    </row>
    <row r="221" spans="1:68" ht="27" customHeight="1" x14ac:dyDescent="0.25">
      <c r="A221" s="63" t="s">
        <v>366</v>
      </c>
      <c r="B221" s="63" t="s">
        <v>367</v>
      </c>
      <c r="C221" s="36">
        <v>4301011826</v>
      </c>
      <c r="D221" s="631">
        <v>4680115884137</v>
      </c>
      <c r="E221" s="631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633"/>
      <c r="R221" s="633"/>
      <c r="S221" s="633"/>
      <c r="T221" s="63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ref="Y221:Y229" si="27">IFERROR(IF(X221="",0,CEILING((X221/$H221),1)*$H221),"")</f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368</v>
      </c>
      <c r="AG221" s="78"/>
      <c r="AJ221" s="84" t="s">
        <v>45</v>
      </c>
      <c r="AK221" s="84">
        <v>0</v>
      </c>
      <c r="BB221" s="283" t="s">
        <v>66</v>
      </c>
      <c r="BM221" s="78">
        <f t="shared" ref="BM221:BM229" si="28">IFERROR(X221*I221/H221,"0")</f>
        <v>0</v>
      </c>
      <c r="BN221" s="78">
        <f t="shared" ref="BN221:BN229" si="29">IFERROR(Y221*I221/H221,"0")</f>
        <v>0</v>
      </c>
      <c r="BO221" s="78">
        <f t="shared" ref="BO221:BO229" si="30">IFERROR(1/J221*(X221/H221),"0")</f>
        <v>0</v>
      </c>
      <c r="BP221" s="78">
        <f t="shared" ref="BP221:BP229" si="31">IFERROR(1/J221*(Y221/H221),"0")</f>
        <v>0</v>
      </c>
    </row>
    <row r="222" spans="1:68" ht="27" customHeight="1" x14ac:dyDescent="0.25">
      <c r="A222" s="63" t="s">
        <v>369</v>
      </c>
      <c r="B222" s="63" t="s">
        <v>370</v>
      </c>
      <c r="C222" s="36">
        <v>4301011724</v>
      </c>
      <c r="D222" s="631">
        <v>4680115884236</v>
      </c>
      <c r="E222" s="631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633"/>
      <c r="R222" s="633"/>
      <c r="S222" s="633"/>
      <c r="T222" s="63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371</v>
      </c>
      <c r="AG222" s="78"/>
      <c r="AJ222" s="84" t="s">
        <v>45</v>
      </c>
      <c r="AK222" s="84">
        <v>0</v>
      </c>
      <c r="BB222" s="285" t="s">
        <v>66</v>
      </c>
      <c r="BM222" s="78">
        <f t="shared" si="28"/>
        <v>0</v>
      </c>
      <c r="BN222" s="78">
        <f t="shared" si="29"/>
        <v>0</v>
      </c>
      <c r="BO222" s="78">
        <f t="shared" si="30"/>
        <v>0</v>
      </c>
      <c r="BP222" s="78">
        <f t="shared" si="31"/>
        <v>0</v>
      </c>
    </row>
    <row r="223" spans="1:68" ht="27" customHeight="1" x14ac:dyDescent="0.25">
      <c r="A223" s="63" t="s">
        <v>372</v>
      </c>
      <c r="B223" s="63" t="s">
        <v>373</v>
      </c>
      <c r="C223" s="36">
        <v>4301011721</v>
      </c>
      <c r="D223" s="631">
        <v>4680115884175</v>
      </c>
      <c r="E223" s="631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119</v>
      </c>
      <c r="L223" s="37" t="s">
        <v>45</v>
      </c>
      <c r="M223" s="38" t="s">
        <v>118</v>
      </c>
      <c r="N223" s="38"/>
      <c r="O223" s="37">
        <v>55</v>
      </c>
      <c r="P223" s="73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633"/>
      <c r="R223" s="633"/>
      <c r="S223" s="633"/>
      <c r="T223" s="63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374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375</v>
      </c>
      <c r="B224" s="63" t="s">
        <v>376</v>
      </c>
      <c r="C224" s="36">
        <v>4301012196</v>
      </c>
      <c r="D224" s="631">
        <v>4680115884144</v>
      </c>
      <c r="E224" s="631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40" t="s">
        <v>377</v>
      </c>
      <c r="Q224" s="633"/>
      <c r="R224" s="633"/>
      <c r="S224" s="633"/>
      <c r="T224" s="63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 t="shared" ref="Z224:Z229" si="32">IFERROR(IF(Y224=0,"",ROUNDUP(Y224/H224,0)*0.00902),"")</f>
        <v/>
      </c>
      <c r="AA224" s="68" t="s">
        <v>45</v>
      </c>
      <c r="AB224" s="69" t="s">
        <v>45</v>
      </c>
      <c r="AC224" s="288" t="s">
        <v>368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375</v>
      </c>
      <c r="B225" s="63" t="s">
        <v>378</v>
      </c>
      <c r="C225" s="36">
        <v>4301011824</v>
      </c>
      <c r="D225" s="631">
        <v>4680115884144</v>
      </c>
      <c r="E225" s="631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633"/>
      <c r="R225" s="633"/>
      <c r="S225" s="633"/>
      <c r="T225" s="63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si="32"/>
        <v/>
      </c>
      <c r="AA225" s="68" t="s">
        <v>45</v>
      </c>
      <c r="AB225" s="69" t="s">
        <v>45</v>
      </c>
      <c r="AC225" s="290" t="s">
        <v>368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4301012149</v>
      </c>
      <c r="D226" s="631">
        <v>4680115886551</v>
      </c>
      <c r="E226" s="631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4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633"/>
      <c r="R226" s="633"/>
      <c r="S226" s="633"/>
      <c r="T226" s="63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382</v>
      </c>
      <c r="B227" s="63" t="s">
        <v>383</v>
      </c>
      <c r="C227" s="36">
        <v>4301011726</v>
      </c>
      <c r="D227" s="631">
        <v>4680115884182</v>
      </c>
      <c r="E227" s="631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633"/>
      <c r="R227" s="633"/>
      <c r="S227" s="633"/>
      <c r="T227" s="63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371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4301012195</v>
      </c>
      <c r="D228" s="631">
        <v>4680115884205</v>
      </c>
      <c r="E228" s="631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44" t="s">
        <v>386</v>
      </c>
      <c r="Q228" s="633"/>
      <c r="R228" s="633"/>
      <c r="S228" s="633"/>
      <c r="T228" s="63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384</v>
      </c>
      <c r="B229" s="63" t="s">
        <v>388</v>
      </c>
      <c r="C229" s="36">
        <v>4301011722</v>
      </c>
      <c r="D229" s="631">
        <v>4680115884205</v>
      </c>
      <c r="E229" s="631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633"/>
      <c r="R229" s="633"/>
      <c r="S229" s="633"/>
      <c r="T229" s="63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387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x14ac:dyDescent="0.2">
      <c r="A230" s="638"/>
      <c r="B230" s="638"/>
      <c r="C230" s="638"/>
      <c r="D230" s="638"/>
      <c r="E230" s="638"/>
      <c r="F230" s="638"/>
      <c r="G230" s="638"/>
      <c r="H230" s="638"/>
      <c r="I230" s="638"/>
      <c r="J230" s="638"/>
      <c r="K230" s="638"/>
      <c r="L230" s="638"/>
      <c r="M230" s="638"/>
      <c r="N230" s="638"/>
      <c r="O230" s="639"/>
      <c r="P230" s="635" t="s">
        <v>40</v>
      </c>
      <c r="Q230" s="636"/>
      <c r="R230" s="636"/>
      <c r="S230" s="636"/>
      <c r="T230" s="636"/>
      <c r="U230" s="636"/>
      <c r="V230" s="637"/>
      <c r="W230" s="42" t="s">
        <v>39</v>
      </c>
      <c r="X230" s="43">
        <f>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638"/>
      <c r="B231" s="638"/>
      <c r="C231" s="638"/>
      <c r="D231" s="638"/>
      <c r="E231" s="638"/>
      <c r="F231" s="638"/>
      <c r="G231" s="638"/>
      <c r="H231" s="638"/>
      <c r="I231" s="638"/>
      <c r="J231" s="638"/>
      <c r="K231" s="638"/>
      <c r="L231" s="638"/>
      <c r="M231" s="638"/>
      <c r="N231" s="638"/>
      <c r="O231" s="639"/>
      <c r="P231" s="635" t="s">
        <v>40</v>
      </c>
      <c r="Q231" s="636"/>
      <c r="R231" s="636"/>
      <c r="S231" s="636"/>
      <c r="T231" s="636"/>
      <c r="U231" s="636"/>
      <c r="V231" s="637"/>
      <c r="W231" s="42" t="s">
        <v>0</v>
      </c>
      <c r="X231" s="43">
        <f>IFERROR(SUM(X221:X229),"0")</f>
        <v>0</v>
      </c>
      <c r="Y231" s="43">
        <f>IFERROR(SUM(Y221:Y229),"0")</f>
        <v>0</v>
      </c>
      <c r="Z231" s="42"/>
      <c r="AA231" s="67"/>
      <c r="AB231" s="67"/>
      <c r="AC231" s="67"/>
    </row>
    <row r="232" spans="1:68" ht="14.25" customHeight="1" x14ac:dyDescent="0.25">
      <c r="A232" s="630" t="s">
        <v>150</v>
      </c>
      <c r="B232" s="630"/>
      <c r="C232" s="630"/>
      <c r="D232" s="630"/>
      <c r="E232" s="630"/>
      <c r="F232" s="630"/>
      <c r="G232" s="630"/>
      <c r="H232" s="630"/>
      <c r="I232" s="630"/>
      <c r="J232" s="630"/>
      <c r="K232" s="630"/>
      <c r="L232" s="630"/>
      <c r="M232" s="630"/>
      <c r="N232" s="630"/>
      <c r="O232" s="630"/>
      <c r="P232" s="630"/>
      <c r="Q232" s="630"/>
      <c r="R232" s="630"/>
      <c r="S232" s="630"/>
      <c r="T232" s="630"/>
      <c r="U232" s="630"/>
      <c r="V232" s="630"/>
      <c r="W232" s="630"/>
      <c r="X232" s="630"/>
      <c r="Y232" s="630"/>
      <c r="Z232" s="630"/>
      <c r="AA232" s="66"/>
      <c r="AB232" s="66"/>
      <c r="AC232" s="80"/>
    </row>
    <row r="233" spans="1:68" ht="27" customHeight="1" x14ac:dyDescent="0.25">
      <c r="A233" s="63" t="s">
        <v>389</v>
      </c>
      <c r="B233" s="63" t="s">
        <v>390</v>
      </c>
      <c r="C233" s="36">
        <v>4301020377</v>
      </c>
      <c r="D233" s="631">
        <v>4680115885981</v>
      </c>
      <c r="E233" s="631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83</v>
      </c>
      <c r="L233" s="37" t="s">
        <v>45</v>
      </c>
      <c r="M233" s="38" t="s">
        <v>88</v>
      </c>
      <c r="N233" s="38"/>
      <c r="O233" s="37">
        <v>50</v>
      </c>
      <c r="P233" s="74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633"/>
      <c r="R233" s="633"/>
      <c r="S233" s="633"/>
      <c r="T233" s="634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391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638"/>
      <c r="B234" s="638"/>
      <c r="C234" s="638"/>
      <c r="D234" s="638"/>
      <c r="E234" s="638"/>
      <c r="F234" s="638"/>
      <c r="G234" s="638"/>
      <c r="H234" s="638"/>
      <c r="I234" s="638"/>
      <c r="J234" s="638"/>
      <c r="K234" s="638"/>
      <c r="L234" s="638"/>
      <c r="M234" s="638"/>
      <c r="N234" s="638"/>
      <c r="O234" s="639"/>
      <c r="P234" s="635" t="s">
        <v>40</v>
      </c>
      <c r="Q234" s="636"/>
      <c r="R234" s="636"/>
      <c r="S234" s="636"/>
      <c r="T234" s="636"/>
      <c r="U234" s="636"/>
      <c r="V234" s="637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638"/>
      <c r="B235" s="638"/>
      <c r="C235" s="638"/>
      <c r="D235" s="638"/>
      <c r="E235" s="638"/>
      <c r="F235" s="638"/>
      <c r="G235" s="638"/>
      <c r="H235" s="638"/>
      <c r="I235" s="638"/>
      <c r="J235" s="638"/>
      <c r="K235" s="638"/>
      <c r="L235" s="638"/>
      <c r="M235" s="638"/>
      <c r="N235" s="638"/>
      <c r="O235" s="639"/>
      <c r="P235" s="635" t="s">
        <v>40</v>
      </c>
      <c r="Q235" s="636"/>
      <c r="R235" s="636"/>
      <c r="S235" s="636"/>
      <c r="T235" s="636"/>
      <c r="U235" s="636"/>
      <c r="V235" s="637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630" t="s">
        <v>392</v>
      </c>
      <c r="B236" s="630"/>
      <c r="C236" s="630"/>
      <c r="D236" s="630"/>
      <c r="E236" s="630"/>
      <c r="F236" s="630"/>
      <c r="G236" s="630"/>
      <c r="H236" s="630"/>
      <c r="I236" s="630"/>
      <c r="J236" s="630"/>
      <c r="K236" s="630"/>
      <c r="L236" s="630"/>
      <c r="M236" s="630"/>
      <c r="N236" s="630"/>
      <c r="O236" s="630"/>
      <c r="P236" s="630"/>
      <c r="Q236" s="630"/>
      <c r="R236" s="630"/>
      <c r="S236" s="630"/>
      <c r="T236" s="630"/>
      <c r="U236" s="630"/>
      <c r="V236" s="630"/>
      <c r="W236" s="630"/>
      <c r="X236" s="630"/>
      <c r="Y236" s="630"/>
      <c r="Z236" s="630"/>
      <c r="AA236" s="66"/>
      <c r="AB236" s="66"/>
      <c r="AC236" s="80"/>
    </row>
    <row r="237" spans="1:68" ht="27" customHeight="1" x14ac:dyDescent="0.25">
      <c r="A237" s="63" t="s">
        <v>393</v>
      </c>
      <c r="B237" s="63" t="s">
        <v>394</v>
      </c>
      <c r="C237" s="36">
        <v>4301040362</v>
      </c>
      <c r="D237" s="631">
        <v>4680115886803</v>
      </c>
      <c r="E237" s="631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296</v>
      </c>
      <c r="L237" s="37" t="s">
        <v>45</v>
      </c>
      <c r="M237" s="38" t="s">
        <v>295</v>
      </c>
      <c r="N237" s="38"/>
      <c r="O237" s="37">
        <v>45</v>
      </c>
      <c r="P237" s="747" t="s">
        <v>395</v>
      </c>
      <c r="Q237" s="633"/>
      <c r="R237" s="633"/>
      <c r="S237" s="633"/>
      <c r="T237" s="634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396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38"/>
      <c r="B238" s="638"/>
      <c r="C238" s="638"/>
      <c r="D238" s="638"/>
      <c r="E238" s="638"/>
      <c r="F238" s="638"/>
      <c r="G238" s="638"/>
      <c r="H238" s="638"/>
      <c r="I238" s="638"/>
      <c r="J238" s="638"/>
      <c r="K238" s="638"/>
      <c r="L238" s="638"/>
      <c r="M238" s="638"/>
      <c r="N238" s="638"/>
      <c r="O238" s="639"/>
      <c r="P238" s="635" t="s">
        <v>40</v>
      </c>
      <c r="Q238" s="636"/>
      <c r="R238" s="636"/>
      <c r="S238" s="636"/>
      <c r="T238" s="636"/>
      <c r="U238" s="636"/>
      <c r="V238" s="637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638"/>
      <c r="B239" s="638"/>
      <c r="C239" s="638"/>
      <c r="D239" s="638"/>
      <c r="E239" s="638"/>
      <c r="F239" s="638"/>
      <c r="G239" s="638"/>
      <c r="H239" s="638"/>
      <c r="I239" s="638"/>
      <c r="J239" s="638"/>
      <c r="K239" s="638"/>
      <c r="L239" s="638"/>
      <c r="M239" s="638"/>
      <c r="N239" s="638"/>
      <c r="O239" s="639"/>
      <c r="P239" s="635" t="s">
        <v>40</v>
      </c>
      <c r="Q239" s="636"/>
      <c r="R239" s="636"/>
      <c r="S239" s="636"/>
      <c r="T239" s="636"/>
      <c r="U239" s="636"/>
      <c r="V239" s="637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630" t="s">
        <v>397</v>
      </c>
      <c r="B240" s="630"/>
      <c r="C240" s="630"/>
      <c r="D240" s="630"/>
      <c r="E240" s="630"/>
      <c r="F240" s="630"/>
      <c r="G240" s="630"/>
      <c r="H240" s="630"/>
      <c r="I240" s="630"/>
      <c r="J240" s="630"/>
      <c r="K240" s="630"/>
      <c r="L240" s="630"/>
      <c r="M240" s="630"/>
      <c r="N240" s="630"/>
      <c r="O240" s="630"/>
      <c r="P240" s="630"/>
      <c r="Q240" s="630"/>
      <c r="R240" s="630"/>
      <c r="S240" s="630"/>
      <c r="T240" s="630"/>
      <c r="U240" s="630"/>
      <c r="V240" s="630"/>
      <c r="W240" s="630"/>
      <c r="X240" s="630"/>
      <c r="Y240" s="630"/>
      <c r="Z240" s="630"/>
      <c r="AA240" s="66"/>
      <c r="AB240" s="66"/>
      <c r="AC240" s="80"/>
    </row>
    <row r="241" spans="1:68" ht="27" customHeight="1" x14ac:dyDescent="0.25">
      <c r="A241" s="63" t="s">
        <v>398</v>
      </c>
      <c r="B241" s="63" t="s">
        <v>399</v>
      </c>
      <c r="C241" s="36">
        <v>4301041004</v>
      </c>
      <c r="D241" s="631">
        <v>4680115886704</v>
      </c>
      <c r="E241" s="631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296</v>
      </c>
      <c r="L241" s="37" t="s">
        <v>45</v>
      </c>
      <c r="M241" s="38" t="s">
        <v>295</v>
      </c>
      <c r="N241" s="38"/>
      <c r="O241" s="37">
        <v>90</v>
      </c>
      <c r="P241" s="74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633"/>
      <c r="R241" s="633"/>
      <c r="S241" s="633"/>
      <c r="T241" s="634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400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401</v>
      </c>
      <c r="B242" s="63" t="s">
        <v>402</v>
      </c>
      <c r="C242" s="36">
        <v>4301041008</v>
      </c>
      <c r="D242" s="631">
        <v>4680115886681</v>
      </c>
      <c r="E242" s="631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296</v>
      </c>
      <c r="L242" s="37" t="s">
        <v>45</v>
      </c>
      <c r="M242" s="38" t="s">
        <v>295</v>
      </c>
      <c r="N242" s="38"/>
      <c r="O242" s="37">
        <v>90</v>
      </c>
      <c r="P242" s="749" t="s">
        <v>403</v>
      </c>
      <c r="Q242" s="633"/>
      <c r="R242" s="633"/>
      <c r="S242" s="633"/>
      <c r="T242" s="63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400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404</v>
      </c>
      <c r="B243" s="63" t="s">
        <v>405</v>
      </c>
      <c r="C243" s="36">
        <v>4301041007</v>
      </c>
      <c r="D243" s="631">
        <v>4680115886735</v>
      </c>
      <c r="E243" s="631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296</v>
      </c>
      <c r="L243" s="37" t="s">
        <v>45</v>
      </c>
      <c r="M243" s="38" t="s">
        <v>295</v>
      </c>
      <c r="N243" s="38"/>
      <c r="O243" s="37">
        <v>90</v>
      </c>
      <c r="P243" s="75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633"/>
      <c r="R243" s="633"/>
      <c r="S243" s="633"/>
      <c r="T243" s="63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400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407</v>
      </c>
      <c r="B244" s="63" t="s">
        <v>408</v>
      </c>
      <c r="C244" s="36">
        <v>4301041006</v>
      </c>
      <c r="D244" s="631">
        <v>4680115886728</v>
      </c>
      <c r="E244" s="631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296</v>
      </c>
      <c r="L244" s="37" t="s">
        <v>45</v>
      </c>
      <c r="M244" s="38" t="s">
        <v>295</v>
      </c>
      <c r="N244" s="38"/>
      <c r="O244" s="37">
        <v>90</v>
      </c>
      <c r="P244" s="7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633"/>
      <c r="R244" s="633"/>
      <c r="S244" s="633"/>
      <c r="T244" s="634"/>
      <c r="U244" s="39" t="s">
        <v>406</v>
      </c>
      <c r="V244" s="39" t="s">
        <v>45</v>
      </c>
      <c r="W244" s="40" t="s">
        <v>0</v>
      </c>
      <c r="X244" s="58">
        <v>4</v>
      </c>
      <c r="Y244" s="55">
        <f>IFERROR(IF(X244="",0,CEILING((X244/$H244),1)*$H244),"")</f>
        <v>4.95</v>
      </c>
      <c r="Z244" s="41">
        <f>IFERROR(IF(Y244=0,"",ROUNDUP(Y244/H244,0)*0.0059),"")</f>
        <v>2.9499999999999998E-2</v>
      </c>
      <c r="AA244" s="68" t="s">
        <v>45</v>
      </c>
      <c r="AB244" s="69" t="s">
        <v>45</v>
      </c>
      <c r="AC244" s="310" t="s">
        <v>400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4.7676767676767673</v>
      </c>
      <c r="BN244" s="78">
        <f>IFERROR(Y244*I244/H244,"0")</f>
        <v>5.9</v>
      </c>
      <c r="BO244" s="78">
        <f>IFERROR(1/J244*(X244/H244),"0")</f>
        <v>1.8705574261129818E-2</v>
      </c>
      <c r="BP244" s="78">
        <f>IFERROR(1/J244*(Y244/H244),"0")</f>
        <v>2.3148148148148147E-2</v>
      </c>
    </row>
    <row r="245" spans="1:68" ht="27" customHeight="1" x14ac:dyDescent="0.25">
      <c r="A245" s="63" t="s">
        <v>409</v>
      </c>
      <c r="B245" s="63" t="s">
        <v>410</v>
      </c>
      <c r="C245" s="36">
        <v>4301041005</v>
      </c>
      <c r="D245" s="631">
        <v>4680115886711</v>
      </c>
      <c r="E245" s="631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296</v>
      </c>
      <c r="L245" s="37" t="s">
        <v>45</v>
      </c>
      <c r="M245" s="38" t="s">
        <v>295</v>
      </c>
      <c r="N245" s="38"/>
      <c r="O245" s="37">
        <v>90</v>
      </c>
      <c r="P245" s="75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33"/>
      <c r="R245" s="633"/>
      <c r="S245" s="633"/>
      <c r="T245" s="634"/>
      <c r="U245" s="39" t="s">
        <v>45</v>
      </c>
      <c r="V245" s="39" t="s">
        <v>45</v>
      </c>
      <c r="W245" s="40" t="s">
        <v>0</v>
      </c>
      <c r="X245" s="58">
        <v>4</v>
      </c>
      <c r="Y245" s="55">
        <f>IFERROR(IF(X245="",0,CEILING((X245/$H245),1)*$H245),"")</f>
        <v>4.95</v>
      </c>
      <c r="Z245" s="41">
        <f>IFERROR(IF(Y245=0,"",ROUNDUP(Y245/H245,0)*0.0059),"")</f>
        <v>2.9499999999999998E-2</v>
      </c>
      <c r="AA245" s="68" t="s">
        <v>45</v>
      </c>
      <c r="AB245" s="69" t="s">
        <v>45</v>
      </c>
      <c r="AC245" s="312" t="s">
        <v>400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4.7676767676767673</v>
      </c>
      <c r="BN245" s="78">
        <f>IFERROR(Y245*I245/H245,"0")</f>
        <v>5.9</v>
      </c>
      <c r="BO245" s="78">
        <f>IFERROR(1/J245*(X245/H245),"0")</f>
        <v>1.8705574261129818E-2</v>
      </c>
      <c r="BP245" s="78">
        <f>IFERROR(1/J245*(Y245/H245),"0")</f>
        <v>2.3148148148148147E-2</v>
      </c>
    </row>
    <row r="246" spans="1:68" x14ac:dyDescent="0.2">
      <c r="A246" s="638"/>
      <c r="B246" s="638"/>
      <c r="C246" s="638"/>
      <c r="D246" s="638"/>
      <c r="E246" s="638"/>
      <c r="F246" s="638"/>
      <c r="G246" s="638"/>
      <c r="H246" s="638"/>
      <c r="I246" s="638"/>
      <c r="J246" s="638"/>
      <c r="K246" s="638"/>
      <c r="L246" s="638"/>
      <c r="M246" s="638"/>
      <c r="N246" s="638"/>
      <c r="O246" s="639"/>
      <c r="P246" s="635" t="s">
        <v>40</v>
      </c>
      <c r="Q246" s="636"/>
      <c r="R246" s="636"/>
      <c r="S246" s="636"/>
      <c r="T246" s="636"/>
      <c r="U246" s="636"/>
      <c r="V246" s="637"/>
      <c r="W246" s="42" t="s">
        <v>39</v>
      </c>
      <c r="X246" s="43">
        <f>IFERROR(X241/H241,"0")+IFERROR(X242/H242,"0")+IFERROR(X243/H243,"0")+IFERROR(X244/H244,"0")+IFERROR(X245/H245,"0")</f>
        <v>8.0808080808080813</v>
      </c>
      <c r="Y246" s="43">
        <f>IFERROR(Y241/H241,"0")+IFERROR(Y242/H242,"0")+IFERROR(Y243/H243,"0")+IFERROR(Y244/H244,"0")+IFERROR(Y245/H245,"0")</f>
        <v>10</v>
      </c>
      <c r="Z246" s="43">
        <f>IFERROR(IF(Z241="",0,Z241),"0")+IFERROR(IF(Z242="",0,Z242),"0")+IFERROR(IF(Z243="",0,Z243),"0")+IFERROR(IF(Z244="",0,Z244),"0")+IFERROR(IF(Z245="",0,Z245),"0")</f>
        <v>5.8999999999999997E-2</v>
      </c>
      <c r="AA246" s="67"/>
      <c r="AB246" s="67"/>
      <c r="AC246" s="67"/>
    </row>
    <row r="247" spans="1:68" x14ac:dyDescent="0.2">
      <c r="A247" s="638"/>
      <c r="B247" s="638"/>
      <c r="C247" s="638"/>
      <c r="D247" s="638"/>
      <c r="E247" s="638"/>
      <c r="F247" s="638"/>
      <c r="G247" s="638"/>
      <c r="H247" s="638"/>
      <c r="I247" s="638"/>
      <c r="J247" s="638"/>
      <c r="K247" s="638"/>
      <c r="L247" s="638"/>
      <c r="M247" s="638"/>
      <c r="N247" s="638"/>
      <c r="O247" s="639"/>
      <c r="P247" s="635" t="s">
        <v>40</v>
      </c>
      <c r="Q247" s="636"/>
      <c r="R247" s="636"/>
      <c r="S247" s="636"/>
      <c r="T247" s="636"/>
      <c r="U247" s="636"/>
      <c r="V247" s="637"/>
      <c r="W247" s="42" t="s">
        <v>0</v>
      </c>
      <c r="X247" s="43">
        <f>IFERROR(SUM(X241:X245),"0")</f>
        <v>8</v>
      </c>
      <c r="Y247" s="43">
        <f>IFERROR(SUM(Y241:Y245),"0")</f>
        <v>9.9</v>
      </c>
      <c r="Z247" s="42"/>
      <c r="AA247" s="67"/>
      <c r="AB247" s="67"/>
      <c r="AC247" s="67"/>
    </row>
    <row r="248" spans="1:68" ht="16.5" customHeight="1" x14ac:dyDescent="0.25">
      <c r="A248" s="629" t="s">
        <v>411</v>
      </c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29"/>
      <c r="P248" s="629"/>
      <c r="Q248" s="629"/>
      <c r="R248" s="629"/>
      <c r="S248" s="629"/>
      <c r="T248" s="629"/>
      <c r="U248" s="629"/>
      <c r="V248" s="629"/>
      <c r="W248" s="629"/>
      <c r="X248" s="629"/>
      <c r="Y248" s="629"/>
      <c r="Z248" s="629"/>
      <c r="AA248" s="65"/>
      <c r="AB248" s="65"/>
      <c r="AC248" s="79"/>
    </row>
    <row r="249" spans="1:68" ht="14.25" customHeight="1" x14ac:dyDescent="0.25">
      <c r="A249" s="630" t="s">
        <v>114</v>
      </c>
      <c r="B249" s="630"/>
      <c r="C249" s="630"/>
      <c r="D249" s="630"/>
      <c r="E249" s="630"/>
      <c r="F249" s="630"/>
      <c r="G249" s="630"/>
      <c r="H249" s="630"/>
      <c r="I249" s="630"/>
      <c r="J249" s="630"/>
      <c r="K249" s="630"/>
      <c r="L249" s="630"/>
      <c r="M249" s="630"/>
      <c r="N249" s="630"/>
      <c r="O249" s="630"/>
      <c r="P249" s="630"/>
      <c r="Q249" s="630"/>
      <c r="R249" s="630"/>
      <c r="S249" s="630"/>
      <c r="T249" s="630"/>
      <c r="U249" s="630"/>
      <c r="V249" s="630"/>
      <c r="W249" s="630"/>
      <c r="X249" s="630"/>
      <c r="Y249" s="630"/>
      <c r="Z249" s="630"/>
      <c r="AA249" s="66"/>
      <c r="AB249" s="66"/>
      <c r="AC249" s="80"/>
    </row>
    <row r="250" spans="1:68" ht="27" customHeight="1" x14ac:dyDescent="0.25">
      <c r="A250" s="63" t="s">
        <v>412</v>
      </c>
      <c r="B250" s="63" t="s">
        <v>413</v>
      </c>
      <c r="C250" s="36">
        <v>4301011855</v>
      </c>
      <c r="D250" s="631">
        <v>4680115885837</v>
      </c>
      <c r="E250" s="631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33"/>
      <c r="R250" s="633"/>
      <c r="S250" s="633"/>
      <c r="T250" s="634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414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415</v>
      </c>
      <c r="B251" s="63" t="s">
        <v>416</v>
      </c>
      <c r="C251" s="36">
        <v>4301011853</v>
      </c>
      <c r="D251" s="631">
        <v>4680115885851</v>
      </c>
      <c r="E251" s="631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33"/>
      <c r="R251" s="633"/>
      <c r="S251" s="633"/>
      <c r="T251" s="634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418</v>
      </c>
      <c r="B252" s="63" t="s">
        <v>419</v>
      </c>
      <c r="C252" s="36">
        <v>4301011850</v>
      </c>
      <c r="D252" s="631">
        <v>4680115885806</v>
      </c>
      <c r="E252" s="631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5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33"/>
      <c r="R252" s="633"/>
      <c r="S252" s="633"/>
      <c r="T252" s="634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421</v>
      </c>
      <c r="B253" s="63" t="s">
        <v>422</v>
      </c>
      <c r="C253" s="36">
        <v>4301011852</v>
      </c>
      <c r="D253" s="631">
        <v>4680115885844</v>
      </c>
      <c r="E253" s="631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33"/>
      <c r="R253" s="633"/>
      <c r="S253" s="633"/>
      <c r="T253" s="634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424</v>
      </c>
      <c r="B254" s="63" t="s">
        <v>425</v>
      </c>
      <c r="C254" s="36">
        <v>4301011851</v>
      </c>
      <c r="D254" s="631">
        <v>4680115885820</v>
      </c>
      <c r="E254" s="631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33"/>
      <c r="R254" s="633"/>
      <c r="S254" s="633"/>
      <c r="T254" s="634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8"/>
      <c r="B255" s="638"/>
      <c r="C255" s="638"/>
      <c r="D255" s="638"/>
      <c r="E255" s="638"/>
      <c r="F255" s="638"/>
      <c r="G255" s="638"/>
      <c r="H255" s="638"/>
      <c r="I255" s="638"/>
      <c r="J255" s="638"/>
      <c r="K255" s="638"/>
      <c r="L255" s="638"/>
      <c r="M255" s="638"/>
      <c r="N255" s="638"/>
      <c r="O255" s="639"/>
      <c r="P255" s="635" t="s">
        <v>40</v>
      </c>
      <c r="Q255" s="636"/>
      <c r="R255" s="636"/>
      <c r="S255" s="636"/>
      <c r="T255" s="636"/>
      <c r="U255" s="636"/>
      <c r="V255" s="637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8"/>
      <c r="B256" s="638"/>
      <c r="C256" s="638"/>
      <c r="D256" s="638"/>
      <c r="E256" s="638"/>
      <c r="F256" s="638"/>
      <c r="G256" s="638"/>
      <c r="H256" s="638"/>
      <c r="I256" s="638"/>
      <c r="J256" s="638"/>
      <c r="K256" s="638"/>
      <c r="L256" s="638"/>
      <c r="M256" s="638"/>
      <c r="N256" s="638"/>
      <c r="O256" s="639"/>
      <c r="P256" s="635" t="s">
        <v>40</v>
      </c>
      <c r="Q256" s="636"/>
      <c r="R256" s="636"/>
      <c r="S256" s="636"/>
      <c r="T256" s="636"/>
      <c r="U256" s="636"/>
      <c r="V256" s="637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9" t="s">
        <v>427</v>
      </c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29"/>
      <c r="P257" s="629"/>
      <c r="Q257" s="629"/>
      <c r="R257" s="629"/>
      <c r="S257" s="629"/>
      <c r="T257" s="629"/>
      <c r="U257" s="629"/>
      <c r="V257" s="629"/>
      <c r="W257" s="629"/>
      <c r="X257" s="629"/>
      <c r="Y257" s="629"/>
      <c r="Z257" s="629"/>
      <c r="AA257" s="65"/>
      <c r="AB257" s="65"/>
      <c r="AC257" s="79"/>
    </row>
    <row r="258" spans="1:68" ht="14.25" customHeight="1" x14ac:dyDescent="0.25">
      <c r="A258" s="630" t="s">
        <v>114</v>
      </c>
      <c r="B258" s="630"/>
      <c r="C258" s="630"/>
      <c r="D258" s="630"/>
      <c r="E258" s="630"/>
      <c r="F258" s="630"/>
      <c r="G258" s="630"/>
      <c r="H258" s="630"/>
      <c r="I258" s="630"/>
      <c r="J258" s="630"/>
      <c r="K258" s="630"/>
      <c r="L258" s="630"/>
      <c r="M258" s="630"/>
      <c r="N258" s="630"/>
      <c r="O258" s="630"/>
      <c r="P258" s="630"/>
      <c r="Q258" s="630"/>
      <c r="R258" s="630"/>
      <c r="S258" s="630"/>
      <c r="T258" s="630"/>
      <c r="U258" s="630"/>
      <c r="V258" s="630"/>
      <c r="W258" s="630"/>
      <c r="X258" s="630"/>
      <c r="Y258" s="630"/>
      <c r="Z258" s="630"/>
      <c r="AA258" s="66"/>
      <c r="AB258" s="66"/>
      <c r="AC258" s="80"/>
    </row>
    <row r="259" spans="1:68" ht="27" customHeight="1" x14ac:dyDescent="0.25">
      <c r="A259" s="63" t="s">
        <v>428</v>
      </c>
      <c r="B259" s="63" t="s">
        <v>429</v>
      </c>
      <c r="C259" s="36">
        <v>4301011223</v>
      </c>
      <c r="D259" s="631">
        <v>4607091383423</v>
      </c>
      <c r="E259" s="631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75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33"/>
      <c r="R259" s="633"/>
      <c r="S259" s="633"/>
      <c r="T259" s="634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430</v>
      </c>
      <c r="B260" s="63" t="s">
        <v>431</v>
      </c>
      <c r="C260" s="36">
        <v>4301012199</v>
      </c>
      <c r="D260" s="631">
        <v>4680115886957</v>
      </c>
      <c r="E260" s="631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759" t="s">
        <v>432</v>
      </c>
      <c r="Q260" s="633"/>
      <c r="R260" s="633"/>
      <c r="S260" s="633"/>
      <c r="T260" s="634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433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434</v>
      </c>
      <c r="B261" s="63" t="s">
        <v>435</v>
      </c>
      <c r="C261" s="36">
        <v>4301012098</v>
      </c>
      <c r="D261" s="631">
        <v>4680115885660</v>
      </c>
      <c r="E261" s="631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7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33"/>
      <c r="R261" s="633"/>
      <c r="S261" s="633"/>
      <c r="T261" s="634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437</v>
      </c>
      <c r="B262" s="63" t="s">
        <v>438</v>
      </c>
      <c r="C262" s="36">
        <v>4301012176</v>
      </c>
      <c r="D262" s="631">
        <v>4680115886773</v>
      </c>
      <c r="E262" s="631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761" t="s">
        <v>439</v>
      </c>
      <c r="Q262" s="633"/>
      <c r="R262" s="633"/>
      <c r="S262" s="633"/>
      <c r="T262" s="634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440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8"/>
      <c r="B263" s="638"/>
      <c r="C263" s="638"/>
      <c r="D263" s="638"/>
      <c r="E263" s="638"/>
      <c r="F263" s="638"/>
      <c r="G263" s="638"/>
      <c r="H263" s="638"/>
      <c r="I263" s="638"/>
      <c r="J263" s="638"/>
      <c r="K263" s="638"/>
      <c r="L263" s="638"/>
      <c r="M263" s="638"/>
      <c r="N263" s="638"/>
      <c r="O263" s="639"/>
      <c r="P263" s="635" t="s">
        <v>40</v>
      </c>
      <c r="Q263" s="636"/>
      <c r="R263" s="636"/>
      <c r="S263" s="636"/>
      <c r="T263" s="636"/>
      <c r="U263" s="636"/>
      <c r="V263" s="637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8"/>
      <c r="B264" s="638"/>
      <c r="C264" s="638"/>
      <c r="D264" s="638"/>
      <c r="E264" s="638"/>
      <c r="F264" s="638"/>
      <c r="G264" s="638"/>
      <c r="H264" s="638"/>
      <c r="I264" s="638"/>
      <c r="J264" s="638"/>
      <c r="K264" s="638"/>
      <c r="L264" s="638"/>
      <c r="M264" s="638"/>
      <c r="N264" s="638"/>
      <c r="O264" s="639"/>
      <c r="P264" s="635" t="s">
        <v>40</v>
      </c>
      <c r="Q264" s="636"/>
      <c r="R264" s="636"/>
      <c r="S264" s="636"/>
      <c r="T264" s="636"/>
      <c r="U264" s="636"/>
      <c r="V264" s="637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9" t="s">
        <v>441</v>
      </c>
      <c r="B265" s="629"/>
      <c r="C265" s="629"/>
      <c r="D265" s="629"/>
      <c r="E265" s="629"/>
      <c r="F265" s="629"/>
      <c r="G265" s="629"/>
      <c r="H265" s="629"/>
      <c r="I265" s="629"/>
      <c r="J265" s="629"/>
      <c r="K265" s="629"/>
      <c r="L265" s="629"/>
      <c r="M265" s="629"/>
      <c r="N265" s="629"/>
      <c r="O265" s="629"/>
      <c r="P265" s="629"/>
      <c r="Q265" s="629"/>
      <c r="R265" s="629"/>
      <c r="S265" s="629"/>
      <c r="T265" s="629"/>
      <c r="U265" s="629"/>
      <c r="V265" s="629"/>
      <c r="W265" s="629"/>
      <c r="X265" s="629"/>
      <c r="Y265" s="629"/>
      <c r="Z265" s="629"/>
      <c r="AA265" s="65"/>
      <c r="AB265" s="65"/>
      <c r="AC265" s="79"/>
    </row>
    <row r="266" spans="1:68" ht="14.25" customHeight="1" x14ac:dyDescent="0.25">
      <c r="A266" s="630" t="s">
        <v>84</v>
      </c>
      <c r="B266" s="630"/>
      <c r="C266" s="630"/>
      <c r="D266" s="630"/>
      <c r="E266" s="630"/>
      <c r="F266" s="630"/>
      <c r="G266" s="630"/>
      <c r="H266" s="630"/>
      <c r="I266" s="630"/>
      <c r="J266" s="630"/>
      <c r="K266" s="630"/>
      <c r="L266" s="630"/>
      <c r="M266" s="630"/>
      <c r="N266" s="630"/>
      <c r="O266" s="630"/>
      <c r="P266" s="630"/>
      <c r="Q266" s="630"/>
      <c r="R266" s="630"/>
      <c r="S266" s="630"/>
      <c r="T266" s="630"/>
      <c r="U266" s="630"/>
      <c r="V266" s="630"/>
      <c r="W266" s="630"/>
      <c r="X266" s="630"/>
      <c r="Y266" s="630"/>
      <c r="Z266" s="630"/>
      <c r="AA266" s="66"/>
      <c r="AB266" s="66"/>
      <c r="AC266" s="80"/>
    </row>
    <row r="267" spans="1:68" ht="27" customHeight="1" x14ac:dyDescent="0.25">
      <c r="A267" s="63" t="s">
        <v>442</v>
      </c>
      <c r="B267" s="63" t="s">
        <v>443</v>
      </c>
      <c r="C267" s="36">
        <v>4301051893</v>
      </c>
      <c r="D267" s="631">
        <v>4680115886186</v>
      </c>
      <c r="E267" s="631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33"/>
      <c r="R267" s="633"/>
      <c r="S267" s="633"/>
      <c r="T267" s="634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444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445</v>
      </c>
      <c r="B268" s="63" t="s">
        <v>446</v>
      </c>
      <c r="C268" s="36">
        <v>4301051795</v>
      </c>
      <c r="D268" s="631">
        <v>4680115881228</v>
      </c>
      <c r="E268" s="631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76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33"/>
      <c r="R268" s="633"/>
      <c r="S268" s="633"/>
      <c r="T268" s="634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448</v>
      </c>
      <c r="B269" s="63" t="s">
        <v>449</v>
      </c>
      <c r="C269" s="36">
        <v>4301051388</v>
      </c>
      <c r="D269" s="631">
        <v>4680115881211</v>
      </c>
      <c r="E269" s="631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76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33"/>
      <c r="R269" s="633"/>
      <c r="S269" s="633"/>
      <c r="T269" s="634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124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8"/>
      <c r="B270" s="638"/>
      <c r="C270" s="638"/>
      <c r="D270" s="638"/>
      <c r="E270" s="638"/>
      <c r="F270" s="638"/>
      <c r="G270" s="638"/>
      <c r="H270" s="638"/>
      <c r="I270" s="638"/>
      <c r="J270" s="638"/>
      <c r="K270" s="638"/>
      <c r="L270" s="638"/>
      <c r="M270" s="638"/>
      <c r="N270" s="638"/>
      <c r="O270" s="639"/>
      <c r="P270" s="635" t="s">
        <v>40</v>
      </c>
      <c r="Q270" s="636"/>
      <c r="R270" s="636"/>
      <c r="S270" s="636"/>
      <c r="T270" s="636"/>
      <c r="U270" s="636"/>
      <c r="V270" s="637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8"/>
      <c r="B271" s="638"/>
      <c r="C271" s="638"/>
      <c r="D271" s="638"/>
      <c r="E271" s="638"/>
      <c r="F271" s="638"/>
      <c r="G271" s="638"/>
      <c r="H271" s="638"/>
      <c r="I271" s="638"/>
      <c r="J271" s="638"/>
      <c r="K271" s="638"/>
      <c r="L271" s="638"/>
      <c r="M271" s="638"/>
      <c r="N271" s="638"/>
      <c r="O271" s="639"/>
      <c r="P271" s="635" t="s">
        <v>40</v>
      </c>
      <c r="Q271" s="636"/>
      <c r="R271" s="636"/>
      <c r="S271" s="636"/>
      <c r="T271" s="636"/>
      <c r="U271" s="636"/>
      <c r="V271" s="637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9" t="s">
        <v>451</v>
      </c>
      <c r="B272" s="629"/>
      <c r="C272" s="629"/>
      <c r="D272" s="629"/>
      <c r="E272" s="629"/>
      <c r="F272" s="629"/>
      <c r="G272" s="629"/>
      <c r="H272" s="629"/>
      <c r="I272" s="629"/>
      <c r="J272" s="629"/>
      <c r="K272" s="629"/>
      <c r="L272" s="629"/>
      <c r="M272" s="629"/>
      <c r="N272" s="629"/>
      <c r="O272" s="629"/>
      <c r="P272" s="629"/>
      <c r="Q272" s="629"/>
      <c r="R272" s="629"/>
      <c r="S272" s="629"/>
      <c r="T272" s="629"/>
      <c r="U272" s="629"/>
      <c r="V272" s="629"/>
      <c r="W272" s="629"/>
      <c r="X272" s="629"/>
      <c r="Y272" s="629"/>
      <c r="Z272" s="629"/>
      <c r="AA272" s="65"/>
      <c r="AB272" s="65"/>
      <c r="AC272" s="79"/>
    </row>
    <row r="273" spans="1:68" ht="14.25" customHeight="1" x14ac:dyDescent="0.25">
      <c r="A273" s="630" t="s">
        <v>78</v>
      </c>
      <c r="B273" s="630"/>
      <c r="C273" s="630"/>
      <c r="D273" s="630"/>
      <c r="E273" s="630"/>
      <c r="F273" s="630"/>
      <c r="G273" s="630"/>
      <c r="H273" s="630"/>
      <c r="I273" s="630"/>
      <c r="J273" s="630"/>
      <c r="K273" s="630"/>
      <c r="L273" s="630"/>
      <c r="M273" s="630"/>
      <c r="N273" s="630"/>
      <c r="O273" s="630"/>
      <c r="P273" s="630"/>
      <c r="Q273" s="630"/>
      <c r="R273" s="630"/>
      <c r="S273" s="630"/>
      <c r="T273" s="630"/>
      <c r="U273" s="630"/>
      <c r="V273" s="630"/>
      <c r="W273" s="630"/>
      <c r="X273" s="630"/>
      <c r="Y273" s="630"/>
      <c r="Z273" s="630"/>
      <c r="AA273" s="66"/>
      <c r="AB273" s="66"/>
      <c r="AC273" s="80"/>
    </row>
    <row r="274" spans="1:68" ht="27" customHeight="1" x14ac:dyDescent="0.25">
      <c r="A274" s="63" t="s">
        <v>452</v>
      </c>
      <c r="B274" s="63" t="s">
        <v>453</v>
      </c>
      <c r="C274" s="36">
        <v>4301031307</v>
      </c>
      <c r="D274" s="631">
        <v>4680115880344</v>
      </c>
      <c r="E274" s="631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33"/>
      <c r="R274" s="633"/>
      <c r="S274" s="633"/>
      <c r="T274" s="634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454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8"/>
      <c r="B275" s="638"/>
      <c r="C275" s="638"/>
      <c r="D275" s="638"/>
      <c r="E275" s="638"/>
      <c r="F275" s="638"/>
      <c r="G275" s="638"/>
      <c r="H275" s="638"/>
      <c r="I275" s="638"/>
      <c r="J275" s="638"/>
      <c r="K275" s="638"/>
      <c r="L275" s="638"/>
      <c r="M275" s="638"/>
      <c r="N275" s="638"/>
      <c r="O275" s="639"/>
      <c r="P275" s="635" t="s">
        <v>40</v>
      </c>
      <c r="Q275" s="636"/>
      <c r="R275" s="636"/>
      <c r="S275" s="636"/>
      <c r="T275" s="636"/>
      <c r="U275" s="636"/>
      <c r="V275" s="637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8"/>
      <c r="B276" s="638"/>
      <c r="C276" s="638"/>
      <c r="D276" s="638"/>
      <c r="E276" s="638"/>
      <c r="F276" s="638"/>
      <c r="G276" s="638"/>
      <c r="H276" s="638"/>
      <c r="I276" s="638"/>
      <c r="J276" s="638"/>
      <c r="K276" s="638"/>
      <c r="L276" s="638"/>
      <c r="M276" s="638"/>
      <c r="N276" s="638"/>
      <c r="O276" s="639"/>
      <c r="P276" s="635" t="s">
        <v>40</v>
      </c>
      <c r="Q276" s="636"/>
      <c r="R276" s="636"/>
      <c r="S276" s="636"/>
      <c r="T276" s="636"/>
      <c r="U276" s="636"/>
      <c r="V276" s="637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30" t="s">
        <v>84</v>
      </c>
      <c r="B277" s="630"/>
      <c r="C277" s="630"/>
      <c r="D277" s="630"/>
      <c r="E277" s="630"/>
      <c r="F277" s="630"/>
      <c r="G277" s="630"/>
      <c r="H277" s="630"/>
      <c r="I277" s="630"/>
      <c r="J277" s="630"/>
      <c r="K277" s="630"/>
      <c r="L277" s="630"/>
      <c r="M277" s="630"/>
      <c r="N277" s="630"/>
      <c r="O277" s="630"/>
      <c r="P277" s="630"/>
      <c r="Q277" s="630"/>
      <c r="R277" s="630"/>
      <c r="S277" s="630"/>
      <c r="T277" s="630"/>
      <c r="U277" s="630"/>
      <c r="V277" s="630"/>
      <c r="W277" s="630"/>
      <c r="X277" s="630"/>
      <c r="Y277" s="630"/>
      <c r="Z277" s="630"/>
      <c r="AA277" s="66"/>
      <c r="AB277" s="66"/>
      <c r="AC277" s="80"/>
    </row>
    <row r="278" spans="1:68" ht="27" customHeight="1" x14ac:dyDescent="0.25">
      <c r="A278" s="63" t="s">
        <v>455</v>
      </c>
      <c r="B278" s="63" t="s">
        <v>456</v>
      </c>
      <c r="C278" s="36">
        <v>4301051782</v>
      </c>
      <c r="D278" s="631">
        <v>4680115884618</v>
      </c>
      <c r="E278" s="631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76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33"/>
      <c r="R278" s="633"/>
      <c r="S278" s="633"/>
      <c r="T278" s="634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457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8"/>
      <c r="B279" s="638"/>
      <c r="C279" s="638"/>
      <c r="D279" s="638"/>
      <c r="E279" s="638"/>
      <c r="F279" s="638"/>
      <c r="G279" s="638"/>
      <c r="H279" s="638"/>
      <c r="I279" s="638"/>
      <c r="J279" s="638"/>
      <c r="K279" s="638"/>
      <c r="L279" s="638"/>
      <c r="M279" s="638"/>
      <c r="N279" s="638"/>
      <c r="O279" s="639"/>
      <c r="P279" s="635" t="s">
        <v>40</v>
      </c>
      <c r="Q279" s="636"/>
      <c r="R279" s="636"/>
      <c r="S279" s="636"/>
      <c r="T279" s="636"/>
      <c r="U279" s="636"/>
      <c r="V279" s="637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8"/>
      <c r="B280" s="638"/>
      <c r="C280" s="638"/>
      <c r="D280" s="638"/>
      <c r="E280" s="638"/>
      <c r="F280" s="638"/>
      <c r="G280" s="638"/>
      <c r="H280" s="638"/>
      <c r="I280" s="638"/>
      <c r="J280" s="638"/>
      <c r="K280" s="638"/>
      <c r="L280" s="638"/>
      <c r="M280" s="638"/>
      <c r="N280" s="638"/>
      <c r="O280" s="639"/>
      <c r="P280" s="635" t="s">
        <v>40</v>
      </c>
      <c r="Q280" s="636"/>
      <c r="R280" s="636"/>
      <c r="S280" s="636"/>
      <c r="T280" s="636"/>
      <c r="U280" s="636"/>
      <c r="V280" s="637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9" t="s">
        <v>458</v>
      </c>
      <c r="B281" s="629"/>
      <c r="C281" s="629"/>
      <c r="D281" s="629"/>
      <c r="E281" s="629"/>
      <c r="F281" s="629"/>
      <c r="G281" s="629"/>
      <c r="H281" s="629"/>
      <c r="I281" s="629"/>
      <c r="J281" s="629"/>
      <c r="K281" s="629"/>
      <c r="L281" s="629"/>
      <c r="M281" s="629"/>
      <c r="N281" s="629"/>
      <c r="O281" s="629"/>
      <c r="P281" s="629"/>
      <c r="Q281" s="629"/>
      <c r="R281" s="629"/>
      <c r="S281" s="629"/>
      <c r="T281" s="629"/>
      <c r="U281" s="629"/>
      <c r="V281" s="629"/>
      <c r="W281" s="629"/>
      <c r="X281" s="629"/>
      <c r="Y281" s="629"/>
      <c r="Z281" s="629"/>
      <c r="AA281" s="65"/>
      <c r="AB281" s="65"/>
      <c r="AC281" s="79"/>
    </row>
    <row r="282" spans="1:68" ht="14.25" customHeight="1" x14ac:dyDescent="0.25">
      <c r="A282" s="630" t="s">
        <v>114</v>
      </c>
      <c r="B282" s="630"/>
      <c r="C282" s="630"/>
      <c r="D282" s="630"/>
      <c r="E282" s="630"/>
      <c r="F282" s="630"/>
      <c r="G282" s="630"/>
      <c r="H282" s="630"/>
      <c r="I282" s="630"/>
      <c r="J282" s="630"/>
      <c r="K282" s="630"/>
      <c r="L282" s="630"/>
      <c r="M282" s="630"/>
      <c r="N282" s="630"/>
      <c r="O282" s="630"/>
      <c r="P282" s="630"/>
      <c r="Q282" s="630"/>
      <c r="R282" s="630"/>
      <c r="S282" s="630"/>
      <c r="T282" s="630"/>
      <c r="U282" s="630"/>
      <c r="V282" s="630"/>
      <c r="W282" s="630"/>
      <c r="X282" s="630"/>
      <c r="Y282" s="630"/>
      <c r="Z282" s="630"/>
      <c r="AA282" s="66"/>
      <c r="AB282" s="66"/>
      <c r="AC282" s="80"/>
    </row>
    <row r="283" spans="1:68" ht="27" customHeight="1" x14ac:dyDescent="0.25">
      <c r="A283" s="63" t="s">
        <v>459</v>
      </c>
      <c r="B283" s="63" t="s">
        <v>460</v>
      </c>
      <c r="C283" s="36">
        <v>4301011662</v>
      </c>
      <c r="D283" s="631">
        <v>4680115883703</v>
      </c>
      <c r="E283" s="631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7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33"/>
      <c r="R283" s="633"/>
      <c r="S283" s="633"/>
      <c r="T283" s="634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462</v>
      </c>
      <c r="AB283" s="69" t="s">
        <v>45</v>
      </c>
      <c r="AC283" s="342" t="s">
        <v>461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8"/>
      <c r="B284" s="638"/>
      <c r="C284" s="638"/>
      <c r="D284" s="638"/>
      <c r="E284" s="638"/>
      <c r="F284" s="638"/>
      <c r="G284" s="638"/>
      <c r="H284" s="638"/>
      <c r="I284" s="638"/>
      <c r="J284" s="638"/>
      <c r="K284" s="638"/>
      <c r="L284" s="638"/>
      <c r="M284" s="638"/>
      <c r="N284" s="638"/>
      <c r="O284" s="639"/>
      <c r="P284" s="635" t="s">
        <v>40</v>
      </c>
      <c r="Q284" s="636"/>
      <c r="R284" s="636"/>
      <c r="S284" s="636"/>
      <c r="T284" s="636"/>
      <c r="U284" s="636"/>
      <c r="V284" s="637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8"/>
      <c r="B285" s="638"/>
      <c r="C285" s="638"/>
      <c r="D285" s="638"/>
      <c r="E285" s="638"/>
      <c r="F285" s="638"/>
      <c r="G285" s="638"/>
      <c r="H285" s="638"/>
      <c r="I285" s="638"/>
      <c r="J285" s="638"/>
      <c r="K285" s="638"/>
      <c r="L285" s="638"/>
      <c r="M285" s="638"/>
      <c r="N285" s="638"/>
      <c r="O285" s="639"/>
      <c r="P285" s="635" t="s">
        <v>40</v>
      </c>
      <c r="Q285" s="636"/>
      <c r="R285" s="636"/>
      <c r="S285" s="636"/>
      <c r="T285" s="636"/>
      <c r="U285" s="636"/>
      <c r="V285" s="637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9" t="s">
        <v>463</v>
      </c>
      <c r="B286" s="629"/>
      <c r="C286" s="629"/>
      <c r="D286" s="629"/>
      <c r="E286" s="629"/>
      <c r="F286" s="629"/>
      <c r="G286" s="629"/>
      <c r="H286" s="629"/>
      <c r="I286" s="629"/>
      <c r="J286" s="629"/>
      <c r="K286" s="629"/>
      <c r="L286" s="629"/>
      <c r="M286" s="629"/>
      <c r="N286" s="629"/>
      <c r="O286" s="629"/>
      <c r="P286" s="629"/>
      <c r="Q286" s="629"/>
      <c r="R286" s="629"/>
      <c r="S286" s="629"/>
      <c r="T286" s="629"/>
      <c r="U286" s="629"/>
      <c r="V286" s="629"/>
      <c r="W286" s="629"/>
      <c r="X286" s="629"/>
      <c r="Y286" s="629"/>
      <c r="Z286" s="629"/>
      <c r="AA286" s="65"/>
      <c r="AB286" s="65"/>
      <c r="AC286" s="79"/>
    </row>
    <row r="287" spans="1:68" ht="14.25" customHeight="1" x14ac:dyDescent="0.25">
      <c r="A287" s="630" t="s">
        <v>114</v>
      </c>
      <c r="B287" s="630"/>
      <c r="C287" s="630"/>
      <c r="D287" s="630"/>
      <c r="E287" s="630"/>
      <c r="F287" s="630"/>
      <c r="G287" s="630"/>
      <c r="H287" s="630"/>
      <c r="I287" s="630"/>
      <c r="J287" s="630"/>
      <c r="K287" s="630"/>
      <c r="L287" s="630"/>
      <c r="M287" s="630"/>
      <c r="N287" s="630"/>
      <c r="O287" s="630"/>
      <c r="P287" s="630"/>
      <c r="Q287" s="630"/>
      <c r="R287" s="630"/>
      <c r="S287" s="630"/>
      <c r="T287" s="630"/>
      <c r="U287" s="630"/>
      <c r="V287" s="630"/>
      <c r="W287" s="630"/>
      <c r="X287" s="630"/>
      <c r="Y287" s="630"/>
      <c r="Z287" s="630"/>
      <c r="AA287" s="66"/>
      <c r="AB287" s="66"/>
      <c r="AC287" s="80"/>
    </row>
    <row r="288" spans="1:68" ht="27" customHeight="1" x14ac:dyDescent="0.25">
      <c r="A288" s="63" t="s">
        <v>464</v>
      </c>
      <c r="B288" s="63" t="s">
        <v>465</v>
      </c>
      <c r="C288" s="36">
        <v>4301012126</v>
      </c>
      <c r="D288" s="631">
        <v>4607091386004</v>
      </c>
      <c r="E288" s="631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76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633"/>
      <c r="R288" s="633"/>
      <c r="S288" s="633"/>
      <c r="T288" s="634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33"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466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0</v>
      </c>
      <c r="BN288" s="78">
        <f t="shared" ref="BN288:BN293" si="35">IFERROR(Y288*I288/H288,"0")</f>
        <v>0</v>
      </c>
      <c r="BO288" s="78">
        <f t="shared" ref="BO288:BO293" si="36">IFERROR(1/J288*(X288/H288),"0")</f>
        <v>0</v>
      </c>
      <c r="BP288" s="78">
        <f t="shared" ref="BP288:BP293" si="37">IFERROR(1/J288*(Y288/H288),"0")</f>
        <v>0</v>
      </c>
    </row>
    <row r="289" spans="1:68" ht="27" customHeight="1" x14ac:dyDescent="0.25">
      <c r="A289" s="63" t="s">
        <v>467</v>
      </c>
      <c r="B289" s="63" t="s">
        <v>468</v>
      </c>
      <c r="C289" s="36">
        <v>4301012024</v>
      </c>
      <c r="D289" s="631">
        <v>4680115885615</v>
      </c>
      <c r="E289" s="631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88</v>
      </c>
      <c r="N289" s="38"/>
      <c r="O289" s="37">
        <v>55</v>
      </c>
      <c r="P28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33"/>
      <c r="R289" s="633"/>
      <c r="S289" s="633"/>
      <c r="T289" s="63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33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0</v>
      </c>
      <c r="BN289" s="78">
        <f t="shared" si="35"/>
        <v>0</v>
      </c>
      <c r="BO289" s="78">
        <f t="shared" si="36"/>
        <v>0</v>
      </c>
      <c r="BP289" s="78">
        <f t="shared" si="37"/>
        <v>0</v>
      </c>
    </row>
    <row r="290" spans="1:68" ht="37.5" customHeight="1" x14ac:dyDescent="0.25">
      <c r="A290" s="63" t="s">
        <v>470</v>
      </c>
      <c r="B290" s="63" t="s">
        <v>471</v>
      </c>
      <c r="C290" s="36">
        <v>4301011858</v>
      </c>
      <c r="D290" s="631">
        <v>4680115885646</v>
      </c>
      <c r="E290" s="631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7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33"/>
      <c r="R290" s="633"/>
      <c r="S290" s="633"/>
      <c r="T290" s="634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3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0</v>
      </c>
      <c r="BN290" s="78">
        <f t="shared" si="35"/>
        <v>0</v>
      </c>
      <c r="BO290" s="78">
        <f t="shared" si="36"/>
        <v>0</v>
      </c>
      <c r="BP290" s="78">
        <f t="shared" si="37"/>
        <v>0</v>
      </c>
    </row>
    <row r="291" spans="1:68" ht="27" customHeight="1" x14ac:dyDescent="0.25">
      <c r="A291" s="63" t="s">
        <v>473</v>
      </c>
      <c r="B291" s="63" t="s">
        <v>474</v>
      </c>
      <c r="C291" s="36">
        <v>4301012016</v>
      </c>
      <c r="D291" s="631">
        <v>4680115885554</v>
      </c>
      <c r="E291" s="631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88</v>
      </c>
      <c r="N291" s="38"/>
      <c r="O291" s="37">
        <v>55</v>
      </c>
      <c r="P291" s="7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33"/>
      <c r="R291" s="633"/>
      <c r="S291" s="633"/>
      <c r="T291" s="634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customHeight="1" x14ac:dyDescent="0.25">
      <c r="A292" s="63" t="s">
        <v>476</v>
      </c>
      <c r="B292" s="63" t="s">
        <v>477</v>
      </c>
      <c r="C292" s="36">
        <v>4301011857</v>
      </c>
      <c r="D292" s="631">
        <v>4680115885622</v>
      </c>
      <c r="E292" s="631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33"/>
      <c r="R292" s="633"/>
      <c r="S292" s="633"/>
      <c r="T292" s="634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customHeight="1" x14ac:dyDescent="0.25">
      <c r="A293" s="63" t="s">
        <v>478</v>
      </c>
      <c r="B293" s="63" t="s">
        <v>479</v>
      </c>
      <c r="C293" s="36">
        <v>4301011859</v>
      </c>
      <c r="D293" s="631">
        <v>4680115885608</v>
      </c>
      <c r="E293" s="631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77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33"/>
      <c r="R293" s="633"/>
      <c r="S293" s="633"/>
      <c r="T293" s="634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480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x14ac:dyDescent="0.2">
      <c r="A294" s="638"/>
      <c r="B294" s="638"/>
      <c r="C294" s="638"/>
      <c r="D294" s="638"/>
      <c r="E294" s="638"/>
      <c r="F294" s="638"/>
      <c r="G294" s="638"/>
      <c r="H294" s="638"/>
      <c r="I294" s="638"/>
      <c r="J294" s="638"/>
      <c r="K294" s="638"/>
      <c r="L294" s="638"/>
      <c r="M294" s="638"/>
      <c r="N294" s="638"/>
      <c r="O294" s="639"/>
      <c r="P294" s="635" t="s">
        <v>40</v>
      </c>
      <c r="Q294" s="636"/>
      <c r="R294" s="636"/>
      <c r="S294" s="636"/>
      <c r="T294" s="636"/>
      <c r="U294" s="636"/>
      <c r="V294" s="637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638"/>
      <c r="B295" s="638"/>
      <c r="C295" s="638"/>
      <c r="D295" s="638"/>
      <c r="E295" s="638"/>
      <c r="F295" s="638"/>
      <c r="G295" s="638"/>
      <c r="H295" s="638"/>
      <c r="I295" s="638"/>
      <c r="J295" s="638"/>
      <c r="K295" s="638"/>
      <c r="L295" s="638"/>
      <c r="M295" s="638"/>
      <c r="N295" s="638"/>
      <c r="O295" s="639"/>
      <c r="P295" s="635" t="s">
        <v>40</v>
      </c>
      <c r="Q295" s="636"/>
      <c r="R295" s="636"/>
      <c r="S295" s="636"/>
      <c r="T295" s="636"/>
      <c r="U295" s="636"/>
      <c r="V295" s="637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4.25" customHeight="1" x14ac:dyDescent="0.25">
      <c r="A296" s="630" t="s">
        <v>78</v>
      </c>
      <c r="B296" s="630"/>
      <c r="C296" s="630"/>
      <c r="D296" s="630"/>
      <c r="E296" s="630"/>
      <c r="F296" s="630"/>
      <c r="G296" s="630"/>
      <c r="H296" s="630"/>
      <c r="I296" s="630"/>
      <c r="J296" s="630"/>
      <c r="K296" s="630"/>
      <c r="L296" s="630"/>
      <c r="M296" s="630"/>
      <c r="N296" s="630"/>
      <c r="O296" s="630"/>
      <c r="P296" s="630"/>
      <c r="Q296" s="630"/>
      <c r="R296" s="630"/>
      <c r="S296" s="630"/>
      <c r="T296" s="630"/>
      <c r="U296" s="630"/>
      <c r="V296" s="630"/>
      <c r="W296" s="630"/>
      <c r="X296" s="630"/>
      <c r="Y296" s="630"/>
      <c r="Z296" s="630"/>
      <c r="AA296" s="66"/>
      <c r="AB296" s="66"/>
      <c r="AC296" s="80"/>
    </row>
    <row r="297" spans="1:68" ht="27" customHeight="1" x14ac:dyDescent="0.25">
      <c r="A297" s="63" t="s">
        <v>481</v>
      </c>
      <c r="B297" s="63" t="s">
        <v>482</v>
      </c>
      <c r="C297" s="36">
        <v>4301030878</v>
      </c>
      <c r="D297" s="631">
        <v>4607091387193</v>
      </c>
      <c r="E297" s="631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35</v>
      </c>
      <c r="P297" s="7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33"/>
      <c r="R297" s="633"/>
      <c r="S297" s="633"/>
      <c r="T297" s="634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38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483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0</v>
      </c>
      <c r="BN297" s="78">
        <f t="shared" ref="BN297:BN303" si="40">IFERROR(Y297*I297/H297,"0")</f>
        <v>0</v>
      </c>
      <c r="BO297" s="78">
        <f t="shared" ref="BO297:BO303" si="41">IFERROR(1/J297*(X297/H297),"0")</f>
        <v>0</v>
      </c>
      <c r="BP297" s="78">
        <f t="shared" ref="BP297:BP303" si="42">IFERROR(1/J297*(Y297/H297),"0")</f>
        <v>0</v>
      </c>
    </row>
    <row r="298" spans="1:68" ht="27" customHeight="1" x14ac:dyDescent="0.25">
      <c r="A298" s="63" t="s">
        <v>484</v>
      </c>
      <c r="B298" s="63" t="s">
        <v>485</v>
      </c>
      <c r="C298" s="36">
        <v>4301031153</v>
      </c>
      <c r="D298" s="631">
        <v>4607091387230</v>
      </c>
      <c r="E298" s="631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40</v>
      </c>
      <c r="P298" s="7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33"/>
      <c r="R298" s="633"/>
      <c r="S298" s="633"/>
      <c r="T298" s="634"/>
      <c r="U298" s="39" t="s">
        <v>45</v>
      </c>
      <c r="V298" s="39" t="s">
        <v>45</v>
      </c>
      <c r="W298" s="40" t="s">
        <v>0</v>
      </c>
      <c r="X298" s="58">
        <v>40</v>
      </c>
      <c r="Y298" s="55">
        <f t="shared" si="38"/>
        <v>42</v>
      </c>
      <c r="Z298" s="41">
        <f>IFERROR(IF(Y298=0,"",ROUNDUP(Y298/H298,0)*0.00902),"")</f>
        <v>9.0200000000000002E-2</v>
      </c>
      <c r="AA298" s="68" t="s">
        <v>45</v>
      </c>
      <c r="AB298" s="69" t="s">
        <v>45</v>
      </c>
      <c r="AC298" s="358" t="s">
        <v>486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42.571428571428562</v>
      </c>
      <c r="BN298" s="78">
        <f t="shared" si="40"/>
        <v>44.699999999999996</v>
      </c>
      <c r="BO298" s="78">
        <f t="shared" si="41"/>
        <v>7.2150072150072145E-2</v>
      </c>
      <c r="BP298" s="78">
        <f t="shared" si="42"/>
        <v>7.575757575757576E-2</v>
      </c>
    </row>
    <row r="299" spans="1:68" ht="27" customHeight="1" x14ac:dyDescent="0.25">
      <c r="A299" s="63" t="s">
        <v>487</v>
      </c>
      <c r="B299" s="63" t="s">
        <v>488</v>
      </c>
      <c r="C299" s="36">
        <v>4301031154</v>
      </c>
      <c r="D299" s="631">
        <v>4607091387292</v>
      </c>
      <c r="E299" s="631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122</v>
      </c>
      <c r="L299" s="37" t="s">
        <v>45</v>
      </c>
      <c r="M299" s="38" t="s">
        <v>82</v>
      </c>
      <c r="N299" s="38"/>
      <c r="O299" s="37">
        <v>45</v>
      </c>
      <c r="P299" s="7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33"/>
      <c r="R299" s="633"/>
      <c r="S299" s="633"/>
      <c r="T299" s="634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customHeight="1" x14ac:dyDescent="0.25">
      <c r="A300" s="63" t="s">
        <v>490</v>
      </c>
      <c r="B300" s="63" t="s">
        <v>491</v>
      </c>
      <c r="C300" s="36">
        <v>4301031152</v>
      </c>
      <c r="D300" s="631">
        <v>4607091387285</v>
      </c>
      <c r="E300" s="631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33"/>
      <c r="R300" s="633"/>
      <c r="S300" s="633"/>
      <c r="T300" s="634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8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0</v>
      </c>
      <c r="BN300" s="78">
        <f t="shared" si="40"/>
        <v>0</v>
      </c>
      <c r="BO300" s="78">
        <f t="shared" si="41"/>
        <v>0</v>
      </c>
      <c r="BP300" s="78">
        <f t="shared" si="42"/>
        <v>0</v>
      </c>
    </row>
    <row r="301" spans="1:68" ht="27" customHeight="1" x14ac:dyDescent="0.25">
      <c r="A301" s="63" t="s">
        <v>492</v>
      </c>
      <c r="B301" s="63" t="s">
        <v>493</v>
      </c>
      <c r="C301" s="36">
        <v>4301031305</v>
      </c>
      <c r="D301" s="631">
        <v>4607091389845</v>
      </c>
      <c r="E301" s="631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33"/>
      <c r="R301" s="633"/>
      <c r="S301" s="633"/>
      <c r="T301" s="634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494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customHeight="1" x14ac:dyDescent="0.25">
      <c r="A302" s="63" t="s">
        <v>495</v>
      </c>
      <c r="B302" s="63" t="s">
        <v>496</v>
      </c>
      <c r="C302" s="36">
        <v>4301031306</v>
      </c>
      <c r="D302" s="631">
        <v>4680115882881</v>
      </c>
      <c r="E302" s="631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7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33"/>
      <c r="R302" s="633"/>
      <c r="S302" s="633"/>
      <c r="T302" s="634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494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customHeight="1" x14ac:dyDescent="0.25">
      <c r="A303" s="63" t="s">
        <v>497</v>
      </c>
      <c r="B303" s="63" t="s">
        <v>498</v>
      </c>
      <c r="C303" s="36">
        <v>4301031066</v>
      </c>
      <c r="D303" s="631">
        <v>4607091383836</v>
      </c>
      <c r="E303" s="631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7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33"/>
      <c r="R303" s="633"/>
      <c r="S303" s="633"/>
      <c r="T303" s="634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499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x14ac:dyDescent="0.2">
      <c r="A304" s="638"/>
      <c r="B304" s="638"/>
      <c r="C304" s="638"/>
      <c r="D304" s="638"/>
      <c r="E304" s="638"/>
      <c r="F304" s="638"/>
      <c r="G304" s="638"/>
      <c r="H304" s="638"/>
      <c r="I304" s="638"/>
      <c r="J304" s="638"/>
      <c r="K304" s="638"/>
      <c r="L304" s="638"/>
      <c r="M304" s="638"/>
      <c r="N304" s="638"/>
      <c r="O304" s="639"/>
      <c r="P304" s="635" t="s">
        <v>40</v>
      </c>
      <c r="Q304" s="636"/>
      <c r="R304" s="636"/>
      <c r="S304" s="636"/>
      <c r="T304" s="636"/>
      <c r="U304" s="636"/>
      <c r="V304" s="637"/>
      <c r="W304" s="42" t="s">
        <v>39</v>
      </c>
      <c r="X304" s="43">
        <f>IFERROR(X297/H297,"0")+IFERROR(X298/H298,"0")+IFERROR(X299/H299,"0")+IFERROR(X300/H300,"0")+IFERROR(X301/H301,"0")+IFERROR(X302/H302,"0")+IFERROR(X303/H303,"0")</f>
        <v>9.5238095238095237</v>
      </c>
      <c r="Y304" s="43">
        <f>IFERROR(Y297/H297,"0")+IFERROR(Y298/H298,"0")+IFERROR(Y299/H299,"0")+IFERROR(Y300/H300,"0")+IFERROR(Y301/H301,"0")+IFERROR(Y302/H302,"0")+IFERROR(Y303/H303,"0")</f>
        <v>10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9.0200000000000002E-2</v>
      </c>
      <c r="AA304" s="67"/>
      <c r="AB304" s="67"/>
      <c r="AC304" s="67"/>
    </row>
    <row r="305" spans="1:68" x14ac:dyDescent="0.2">
      <c r="A305" s="638"/>
      <c r="B305" s="638"/>
      <c r="C305" s="638"/>
      <c r="D305" s="638"/>
      <c r="E305" s="638"/>
      <c r="F305" s="638"/>
      <c r="G305" s="638"/>
      <c r="H305" s="638"/>
      <c r="I305" s="638"/>
      <c r="J305" s="638"/>
      <c r="K305" s="638"/>
      <c r="L305" s="638"/>
      <c r="M305" s="638"/>
      <c r="N305" s="638"/>
      <c r="O305" s="639"/>
      <c r="P305" s="635" t="s">
        <v>40</v>
      </c>
      <c r="Q305" s="636"/>
      <c r="R305" s="636"/>
      <c r="S305" s="636"/>
      <c r="T305" s="636"/>
      <c r="U305" s="636"/>
      <c r="V305" s="637"/>
      <c r="W305" s="42" t="s">
        <v>0</v>
      </c>
      <c r="X305" s="43">
        <f>IFERROR(SUM(X297:X303),"0")</f>
        <v>40</v>
      </c>
      <c r="Y305" s="43">
        <f>IFERROR(SUM(Y297:Y303),"0")</f>
        <v>42</v>
      </c>
      <c r="Z305" s="42"/>
      <c r="AA305" s="67"/>
      <c r="AB305" s="67"/>
      <c r="AC305" s="67"/>
    </row>
    <row r="306" spans="1:68" ht="14.25" customHeight="1" x14ac:dyDescent="0.25">
      <c r="A306" s="630" t="s">
        <v>84</v>
      </c>
      <c r="B306" s="630"/>
      <c r="C306" s="630"/>
      <c r="D306" s="630"/>
      <c r="E306" s="630"/>
      <c r="F306" s="630"/>
      <c r="G306" s="630"/>
      <c r="H306" s="630"/>
      <c r="I306" s="630"/>
      <c r="J306" s="630"/>
      <c r="K306" s="630"/>
      <c r="L306" s="630"/>
      <c r="M306" s="630"/>
      <c r="N306" s="630"/>
      <c r="O306" s="630"/>
      <c r="P306" s="630"/>
      <c r="Q306" s="630"/>
      <c r="R306" s="630"/>
      <c r="S306" s="630"/>
      <c r="T306" s="630"/>
      <c r="U306" s="630"/>
      <c r="V306" s="630"/>
      <c r="W306" s="630"/>
      <c r="X306" s="630"/>
      <c r="Y306" s="630"/>
      <c r="Z306" s="630"/>
      <c r="AA306" s="66"/>
      <c r="AB306" s="66"/>
      <c r="AC306" s="80"/>
    </row>
    <row r="307" spans="1:68" ht="27" customHeight="1" x14ac:dyDescent="0.25">
      <c r="A307" s="63" t="s">
        <v>500</v>
      </c>
      <c r="B307" s="63" t="s">
        <v>501</v>
      </c>
      <c r="C307" s="36">
        <v>4301051100</v>
      </c>
      <c r="D307" s="631">
        <v>4607091387766</v>
      </c>
      <c r="E307" s="631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7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33"/>
      <c r="R307" s="633"/>
      <c r="S307" s="633"/>
      <c r="T307" s="634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502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503</v>
      </c>
      <c r="B308" s="63" t="s">
        <v>504</v>
      </c>
      <c r="C308" s="36">
        <v>4301051818</v>
      </c>
      <c r="D308" s="631">
        <v>4607091387957</v>
      </c>
      <c r="E308" s="631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7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33"/>
      <c r="R308" s="633"/>
      <c r="S308" s="633"/>
      <c r="T308" s="63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505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506</v>
      </c>
      <c r="B309" s="63" t="s">
        <v>507</v>
      </c>
      <c r="C309" s="36">
        <v>4301051819</v>
      </c>
      <c r="D309" s="631">
        <v>4607091387964</v>
      </c>
      <c r="E309" s="631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119</v>
      </c>
      <c r="L309" s="37" t="s">
        <v>45</v>
      </c>
      <c r="M309" s="38" t="s">
        <v>88</v>
      </c>
      <c r="N309" s="38"/>
      <c r="O309" s="37">
        <v>40</v>
      </c>
      <c r="P309" s="7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33"/>
      <c r="R309" s="633"/>
      <c r="S309" s="633"/>
      <c r="T309" s="634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509</v>
      </c>
      <c r="B310" s="63" t="s">
        <v>510</v>
      </c>
      <c r="C310" s="36">
        <v>4301051734</v>
      </c>
      <c r="D310" s="631">
        <v>4680115884588</v>
      </c>
      <c r="E310" s="631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7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33"/>
      <c r="R310" s="633"/>
      <c r="S310" s="633"/>
      <c r="T310" s="634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512</v>
      </c>
      <c r="B311" s="63" t="s">
        <v>513</v>
      </c>
      <c r="C311" s="36">
        <v>4301051578</v>
      </c>
      <c r="D311" s="631">
        <v>4607091387513</v>
      </c>
      <c r="E311" s="631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105</v>
      </c>
      <c r="N311" s="38"/>
      <c r="O311" s="37">
        <v>40</v>
      </c>
      <c r="P311" s="7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33"/>
      <c r="R311" s="633"/>
      <c r="S311" s="633"/>
      <c r="T311" s="63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638"/>
      <c r="B312" s="638"/>
      <c r="C312" s="638"/>
      <c r="D312" s="638"/>
      <c r="E312" s="638"/>
      <c r="F312" s="638"/>
      <c r="G312" s="638"/>
      <c r="H312" s="638"/>
      <c r="I312" s="638"/>
      <c r="J312" s="638"/>
      <c r="K312" s="638"/>
      <c r="L312" s="638"/>
      <c r="M312" s="638"/>
      <c r="N312" s="638"/>
      <c r="O312" s="639"/>
      <c r="P312" s="635" t="s">
        <v>40</v>
      </c>
      <c r="Q312" s="636"/>
      <c r="R312" s="636"/>
      <c r="S312" s="636"/>
      <c r="T312" s="636"/>
      <c r="U312" s="636"/>
      <c r="V312" s="637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638"/>
      <c r="B313" s="638"/>
      <c r="C313" s="638"/>
      <c r="D313" s="638"/>
      <c r="E313" s="638"/>
      <c r="F313" s="638"/>
      <c r="G313" s="638"/>
      <c r="H313" s="638"/>
      <c r="I313" s="638"/>
      <c r="J313" s="638"/>
      <c r="K313" s="638"/>
      <c r="L313" s="638"/>
      <c r="M313" s="638"/>
      <c r="N313" s="638"/>
      <c r="O313" s="639"/>
      <c r="P313" s="635" t="s">
        <v>40</v>
      </c>
      <c r="Q313" s="636"/>
      <c r="R313" s="636"/>
      <c r="S313" s="636"/>
      <c r="T313" s="636"/>
      <c r="U313" s="636"/>
      <c r="V313" s="637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customHeight="1" x14ac:dyDescent="0.25">
      <c r="A314" s="630" t="s">
        <v>180</v>
      </c>
      <c r="B314" s="630"/>
      <c r="C314" s="630"/>
      <c r="D314" s="630"/>
      <c r="E314" s="630"/>
      <c r="F314" s="630"/>
      <c r="G314" s="630"/>
      <c r="H314" s="630"/>
      <c r="I314" s="630"/>
      <c r="J314" s="630"/>
      <c r="K314" s="630"/>
      <c r="L314" s="630"/>
      <c r="M314" s="630"/>
      <c r="N314" s="630"/>
      <c r="O314" s="630"/>
      <c r="P314" s="630"/>
      <c r="Q314" s="630"/>
      <c r="R314" s="630"/>
      <c r="S314" s="630"/>
      <c r="T314" s="630"/>
      <c r="U314" s="630"/>
      <c r="V314" s="630"/>
      <c r="W314" s="630"/>
      <c r="X314" s="630"/>
      <c r="Y314" s="630"/>
      <c r="Z314" s="630"/>
      <c r="AA314" s="66"/>
      <c r="AB314" s="66"/>
      <c r="AC314" s="80"/>
    </row>
    <row r="315" spans="1:68" ht="27" customHeight="1" x14ac:dyDescent="0.25">
      <c r="A315" s="63" t="s">
        <v>515</v>
      </c>
      <c r="B315" s="63" t="s">
        <v>516</v>
      </c>
      <c r="C315" s="36">
        <v>4301060387</v>
      </c>
      <c r="D315" s="631">
        <v>4607091380880</v>
      </c>
      <c r="E315" s="631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7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33"/>
      <c r="R315" s="633"/>
      <c r="S315" s="633"/>
      <c r="T315" s="634"/>
      <c r="U315" s="39" t="s">
        <v>45</v>
      </c>
      <c r="V315" s="39" t="s">
        <v>45</v>
      </c>
      <c r="W315" s="40" t="s">
        <v>0</v>
      </c>
      <c r="X315" s="58">
        <v>180</v>
      </c>
      <c r="Y315" s="55">
        <f>IFERROR(IF(X315="",0,CEILING((X315/$H315),1)*$H315),"")</f>
        <v>184.8</v>
      </c>
      <c r="Z315" s="41">
        <f>IFERROR(IF(Y315=0,"",ROUNDUP(Y315/H315,0)*0.01898),"")</f>
        <v>0.41755999999999999</v>
      </c>
      <c r="AA315" s="68" t="s">
        <v>45</v>
      </c>
      <c r="AB315" s="69" t="s">
        <v>45</v>
      </c>
      <c r="AC315" s="380" t="s">
        <v>517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191.12142857142857</v>
      </c>
      <c r="BN315" s="78">
        <f>IFERROR(Y315*I315/H315,"0")</f>
        <v>196.21800000000002</v>
      </c>
      <c r="BO315" s="78">
        <f>IFERROR(1/J315*(X315/H315),"0")</f>
        <v>0.33482142857142855</v>
      </c>
      <c r="BP315" s="78">
        <f>IFERROR(1/J315*(Y315/H315),"0")</f>
        <v>0.34375</v>
      </c>
    </row>
    <row r="316" spans="1:68" ht="27" customHeight="1" x14ac:dyDescent="0.25">
      <c r="A316" s="63" t="s">
        <v>518</v>
      </c>
      <c r="B316" s="63" t="s">
        <v>519</v>
      </c>
      <c r="C316" s="36">
        <v>4301060406</v>
      </c>
      <c r="D316" s="631">
        <v>4607091384482</v>
      </c>
      <c r="E316" s="631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119</v>
      </c>
      <c r="L316" s="37" t="s">
        <v>45</v>
      </c>
      <c r="M316" s="38" t="s">
        <v>88</v>
      </c>
      <c r="N316" s="38"/>
      <c r="O316" s="37">
        <v>30</v>
      </c>
      <c r="P316" s="78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33"/>
      <c r="R316" s="633"/>
      <c r="S316" s="633"/>
      <c r="T316" s="634"/>
      <c r="U316" s="39" t="s">
        <v>45</v>
      </c>
      <c r="V316" s="39" t="s">
        <v>45</v>
      </c>
      <c r="W316" s="40" t="s">
        <v>0</v>
      </c>
      <c r="X316" s="58">
        <v>150</v>
      </c>
      <c r="Y316" s="55">
        <f>IFERROR(IF(X316="",0,CEILING((X316/$H316),1)*$H316),"")</f>
        <v>156</v>
      </c>
      <c r="Z316" s="41">
        <f>IFERROR(IF(Y316=0,"",ROUNDUP(Y316/H316,0)*0.01898),"")</f>
        <v>0.37959999999999999</v>
      </c>
      <c r="AA316" s="68" t="s">
        <v>45</v>
      </c>
      <c r="AB316" s="69" t="s">
        <v>45</v>
      </c>
      <c r="AC316" s="382" t="s">
        <v>520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159.98076923076925</v>
      </c>
      <c r="BN316" s="78">
        <f>IFERROR(Y316*I316/H316,"0")</f>
        <v>166.38000000000002</v>
      </c>
      <c r="BO316" s="78">
        <f>IFERROR(1/J316*(X316/H316),"0")</f>
        <v>0.30048076923076922</v>
      </c>
      <c r="BP316" s="78">
        <f>IFERROR(1/J316*(Y316/H316),"0")</f>
        <v>0.3125</v>
      </c>
    </row>
    <row r="317" spans="1:68" ht="16.5" customHeight="1" x14ac:dyDescent="0.25">
      <c r="A317" s="63" t="s">
        <v>521</v>
      </c>
      <c r="B317" s="63" t="s">
        <v>522</v>
      </c>
      <c r="C317" s="36">
        <v>4301060484</v>
      </c>
      <c r="D317" s="631">
        <v>4607091380897</v>
      </c>
      <c r="E317" s="631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105</v>
      </c>
      <c r="N317" s="38"/>
      <c r="O317" s="37">
        <v>30</v>
      </c>
      <c r="P317" s="7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33"/>
      <c r="R317" s="633"/>
      <c r="S317" s="633"/>
      <c r="T317" s="634"/>
      <c r="U317" s="39" t="s">
        <v>45</v>
      </c>
      <c r="V317" s="39" t="s">
        <v>45</v>
      </c>
      <c r="W317" s="40" t="s">
        <v>0</v>
      </c>
      <c r="X317" s="58">
        <v>100</v>
      </c>
      <c r="Y317" s="55">
        <f>IFERROR(IF(X317="",0,CEILING((X317/$H317),1)*$H317),"")</f>
        <v>100.80000000000001</v>
      </c>
      <c r="Z317" s="41">
        <f>IFERROR(IF(Y317=0,"",ROUNDUP(Y317/H317,0)*0.01898),"")</f>
        <v>0.22776000000000002</v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106.17857142857143</v>
      </c>
      <c r="BN317" s="78">
        <f>IFERROR(Y317*I317/H317,"0")</f>
        <v>107.02800000000001</v>
      </c>
      <c r="BO317" s="78">
        <f>IFERROR(1/J317*(X317/H317),"0")</f>
        <v>0.18601190476190477</v>
      </c>
      <c r="BP317" s="78">
        <f>IFERROR(1/J317*(Y317/H317),"0")</f>
        <v>0.1875</v>
      </c>
    </row>
    <row r="318" spans="1:68" x14ac:dyDescent="0.2">
      <c r="A318" s="638"/>
      <c r="B318" s="638"/>
      <c r="C318" s="638"/>
      <c r="D318" s="638"/>
      <c r="E318" s="638"/>
      <c r="F318" s="638"/>
      <c r="G318" s="638"/>
      <c r="H318" s="638"/>
      <c r="I318" s="638"/>
      <c r="J318" s="638"/>
      <c r="K318" s="638"/>
      <c r="L318" s="638"/>
      <c r="M318" s="638"/>
      <c r="N318" s="638"/>
      <c r="O318" s="639"/>
      <c r="P318" s="635" t="s">
        <v>40</v>
      </c>
      <c r="Q318" s="636"/>
      <c r="R318" s="636"/>
      <c r="S318" s="636"/>
      <c r="T318" s="636"/>
      <c r="U318" s="636"/>
      <c r="V318" s="637"/>
      <c r="W318" s="42" t="s">
        <v>39</v>
      </c>
      <c r="X318" s="43">
        <f>IFERROR(X315/H315,"0")+IFERROR(X316/H316,"0")+IFERROR(X317/H317,"0")</f>
        <v>52.564102564102562</v>
      </c>
      <c r="Y318" s="43">
        <f>IFERROR(Y315/H315,"0")+IFERROR(Y316/H316,"0")+IFERROR(Y317/H317,"0")</f>
        <v>54</v>
      </c>
      <c r="Z318" s="43">
        <f>IFERROR(IF(Z315="",0,Z315),"0")+IFERROR(IF(Z316="",0,Z316),"0")+IFERROR(IF(Z317="",0,Z317),"0")</f>
        <v>1.0249200000000001</v>
      </c>
      <c r="AA318" s="67"/>
      <c r="AB318" s="67"/>
      <c r="AC318" s="67"/>
    </row>
    <row r="319" spans="1:68" x14ac:dyDescent="0.2">
      <c r="A319" s="638"/>
      <c r="B319" s="638"/>
      <c r="C319" s="638"/>
      <c r="D319" s="638"/>
      <c r="E319" s="638"/>
      <c r="F319" s="638"/>
      <c r="G319" s="638"/>
      <c r="H319" s="638"/>
      <c r="I319" s="638"/>
      <c r="J319" s="638"/>
      <c r="K319" s="638"/>
      <c r="L319" s="638"/>
      <c r="M319" s="638"/>
      <c r="N319" s="638"/>
      <c r="O319" s="639"/>
      <c r="P319" s="635" t="s">
        <v>40</v>
      </c>
      <c r="Q319" s="636"/>
      <c r="R319" s="636"/>
      <c r="S319" s="636"/>
      <c r="T319" s="636"/>
      <c r="U319" s="636"/>
      <c r="V319" s="637"/>
      <c r="W319" s="42" t="s">
        <v>0</v>
      </c>
      <c r="X319" s="43">
        <f>IFERROR(SUM(X315:X317),"0")</f>
        <v>430</v>
      </c>
      <c r="Y319" s="43">
        <f>IFERROR(SUM(Y315:Y317),"0")</f>
        <v>441.6</v>
      </c>
      <c r="Z319" s="42"/>
      <c r="AA319" s="67"/>
      <c r="AB319" s="67"/>
      <c r="AC319" s="67"/>
    </row>
    <row r="320" spans="1:68" ht="14.25" customHeight="1" x14ac:dyDescent="0.25">
      <c r="A320" s="630" t="s">
        <v>106</v>
      </c>
      <c r="B320" s="630"/>
      <c r="C320" s="630"/>
      <c r="D320" s="630"/>
      <c r="E320" s="630"/>
      <c r="F320" s="630"/>
      <c r="G320" s="630"/>
      <c r="H320" s="630"/>
      <c r="I320" s="630"/>
      <c r="J320" s="630"/>
      <c r="K320" s="630"/>
      <c r="L320" s="630"/>
      <c r="M320" s="630"/>
      <c r="N320" s="630"/>
      <c r="O320" s="630"/>
      <c r="P320" s="630"/>
      <c r="Q320" s="630"/>
      <c r="R320" s="630"/>
      <c r="S320" s="630"/>
      <c r="T320" s="630"/>
      <c r="U320" s="630"/>
      <c r="V320" s="630"/>
      <c r="W320" s="630"/>
      <c r="X320" s="630"/>
      <c r="Y320" s="630"/>
      <c r="Z320" s="630"/>
      <c r="AA320" s="66"/>
      <c r="AB320" s="66"/>
      <c r="AC320" s="80"/>
    </row>
    <row r="321" spans="1:68" ht="27" customHeight="1" x14ac:dyDescent="0.25">
      <c r="A321" s="63" t="s">
        <v>524</v>
      </c>
      <c r="B321" s="63" t="s">
        <v>525</v>
      </c>
      <c r="C321" s="36">
        <v>4301030235</v>
      </c>
      <c r="D321" s="631">
        <v>4607091388381</v>
      </c>
      <c r="E321" s="631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789" t="s">
        <v>526</v>
      </c>
      <c r="Q321" s="633"/>
      <c r="R321" s="633"/>
      <c r="S321" s="633"/>
      <c r="T321" s="63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527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528</v>
      </c>
      <c r="B322" s="63" t="s">
        <v>529</v>
      </c>
      <c r="C322" s="36">
        <v>4301030232</v>
      </c>
      <c r="D322" s="631">
        <v>4607091388374</v>
      </c>
      <c r="E322" s="631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790" t="s">
        <v>530</v>
      </c>
      <c r="Q322" s="633"/>
      <c r="R322" s="633"/>
      <c r="S322" s="633"/>
      <c r="T322" s="634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527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531</v>
      </c>
      <c r="B323" s="63" t="s">
        <v>532</v>
      </c>
      <c r="C323" s="36">
        <v>4301032015</v>
      </c>
      <c r="D323" s="631">
        <v>4607091383102</v>
      </c>
      <c r="E323" s="631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79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33"/>
      <c r="R323" s="633"/>
      <c r="S323" s="633"/>
      <c r="T323" s="63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534</v>
      </c>
      <c r="B324" s="63" t="s">
        <v>535</v>
      </c>
      <c r="C324" s="36">
        <v>4301030233</v>
      </c>
      <c r="D324" s="631">
        <v>4607091388404</v>
      </c>
      <c r="E324" s="631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111</v>
      </c>
      <c r="N324" s="38"/>
      <c r="O324" s="37">
        <v>180</v>
      </c>
      <c r="P324" s="7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33"/>
      <c r="R324" s="633"/>
      <c r="S324" s="633"/>
      <c r="T324" s="63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527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638"/>
      <c r="B325" s="638"/>
      <c r="C325" s="638"/>
      <c r="D325" s="638"/>
      <c r="E325" s="638"/>
      <c r="F325" s="638"/>
      <c r="G325" s="638"/>
      <c r="H325" s="638"/>
      <c r="I325" s="638"/>
      <c r="J325" s="638"/>
      <c r="K325" s="638"/>
      <c r="L325" s="638"/>
      <c r="M325" s="638"/>
      <c r="N325" s="638"/>
      <c r="O325" s="639"/>
      <c r="P325" s="635" t="s">
        <v>40</v>
      </c>
      <c r="Q325" s="636"/>
      <c r="R325" s="636"/>
      <c r="S325" s="636"/>
      <c r="T325" s="636"/>
      <c r="U325" s="636"/>
      <c r="V325" s="637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638"/>
      <c r="B326" s="638"/>
      <c r="C326" s="638"/>
      <c r="D326" s="638"/>
      <c r="E326" s="638"/>
      <c r="F326" s="638"/>
      <c r="G326" s="638"/>
      <c r="H326" s="638"/>
      <c r="I326" s="638"/>
      <c r="J326" s="638"/>
      <c r="K326" s="638"/>
      <c r="L326" s="638"/>
      <c r="M326" s="638"/>
      <c r="N326" s="638"/>
      <c r="O326" s="639"/>
      <c r="P326" s="635" t="s">
        <v>40</v>
      </c>
      <c r="Q326" s="636"/>
      <c r="R326" s="636"/>
      <c r="S326" s="636"/>
      <c r="T326" s="636"/>
      <c r="U326" s="636"/>
      <c r="V326" s="637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630" t="s">
        <v>536</v>
      </c>
      <c r="B327" s="630"/>
      <c r="C327" s="630"/>
      <c r="D327" s="630"/>
      <c r="E327" s="630"/>
      <c r="F327" s="630"/>
      <c r="G327" s="630"/>
      <c r="H327" s="630"/>
      <c r="I327" s="630"/>
      <c r="J327" s="630"/>
      <c r="K327" s="630"/>
      <c r="L327" s="630"/>
      <c r="M327" s="630"/>
      <c r="N327" s="630"/>
      <c r="O327" s="630"/>
      <c r="P327" s="630"/>
      <c r="Q327" s="630"/>
      <c r="R327" s="630"/>
      <c r="S327" s="630"/>
      <c r="T327" s="630"/>
      <c r="U327" s="630"/>
      <c r="V327" s="630"/>
      <c r="W327" s="630"/>
      <c r="X327" s="630"/>
      <c r="Y327" s="630"/>
      <c r="Z327" s="630"/>
      <c r="AA327" s="66"/>
      <c r="AB327" s="66"/>
      <c r="AC327" s="80"/>
    </row>
    <row r="328" spans="1:68" ht="16.5" customHeight="1" x14ac:dyDescent="0.25">
      <c r="A328" s="63" t="s">
        <v>537</v>
      </c>
      <c r="B328" s="63" t="s">
        <v>538</v>
      </c>
      <c r="C328" s="36">
        <v>4301180007</v>
      </c>
      <c r="D328" s="631">
        <v>4680115881808</v>
      </c>
      <c r="E328" s="631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540</v>
      </c>
      <c r="N328" s="38"/>
      <c r="O328" s="37">
        <v>730</v>
      </c>
      <c r="P328" s="7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33"/>
      <c r="R328" s="633"/>
      <c r="S328" s="633"/>
      <c r="T328" s="63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539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541</v>
      </c>
      <c r="B329" s="63" t="s">
        <v>542</v>
      </c>
      <c r="C329" s="36">
        <v>4301180006</v>
      </c>
      <c r="D329" s="631">
        <v>4680115881822</v>
      </c>
      <c r="E329" s="631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540</v>
      </c>
      <c r="N329" s="38"/>
      <c r="O329" s="37">
        <v>730</v>
      </c>
      <c r="P329" s="7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33"/>
      <c r="R329" s="633"/>
      <c r="S329" s="633"/>
      <c r="T329" s="63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539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543</v>
      </c>
      <c r="B330" s="63" t="s">
        <v>544</v>
      </c>
      <c r="C330" s="36">
        <v>4301180001</v>
      </c>
      <c r="D330" s="631">
        <v>4680115880016</v>
      </c>
      <c r="E330" s="631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540</v>
      </c>
      <c r="N330" s="38"/>
      <c r="O330" s="37">
        <v>730</v>
      </c>
      <c r="P330" s="7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33"/>
      <c r="R330" s="633"/>
      <c r="S330" s="633"/>
      <c r="T330" s="63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539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38"/>
      <c r="B331" s="638"/>
      <c r="C331" s="638"/>
      <c r="D331" s="638"/>
      <c r="E331" s="638"/>
      <c r="F331" s="638"/>
      <c r="G331" s="638"/>
      <c r="H331" s="638"/>
      <c r="I331" s="638"/>
      <c r="J331" s="638"/>
      <c r="K331" s="638"/>
      <c r="L331" s="638"/>
      <c r="M331" s="638"/>
      <c r="N331" s="638"/>
      <c r="O331" s="639"/>
      <c r="P331" s="635" t="s">
        <v>40</v>
      </c>
      <c r="Q331" s="636"/>
      <c r="R331" s="636"/>
      <c r="S331" s="636"/>
      <c r="T331" s="636"/>
      <c r="U331" s="636"/>
      <c r="V331" s="637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38"/>
      <c r="B332" s="638"/>
      <c r="C332" s="638"/>
      <c r="D332" s="638"/>
      <c r="E332" s="638"/>
      <c r="F332" s="638"/>
      <c r="G332" s="638"/>
      <c r="H332" s="638"/>
      <c r="I332" s="638"/>
      <c r="J332" s="638"/>
      <c r="K332" s="638"/>
      <c r="L332" s="638"/>
      <c r="M332" s="638"/>
      <c r="N332" s="638"/>
      <c r="O332" s="639"/>
      <c r="P332" s="635" t="s">
        <v>40</v>
      </c>
      <c r="Q332" s="636"/>
      <c r="R332" s="636"/>
      <c r="S332" s="636"/>
      <c r="T332" s="636"/>
      <c r="U332" s="636"/>
      <c r="V332" s="637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629" t="s">
        <v>545</v>
      </c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29"/>
      <c r="P333" s="629"/>
      <c r="Q333" s="629"/>
      <c r="R333" s="629"/>
      <c r="S333" s="629"/>
      <c r="T333" s="629"/>
      <c r="U333" s="629"/>
      <c r="V333" s="629"/>
      <c r="W333" s="629"/>
      <c r="X333" s="629"/>
      <c r="Y333" s="629"/>
      <c r="Z333" s="629"/>
      <c r="AA333" s="65"/>
      <c r="AB333" s="65"/>
      <c r="AC333" s="79"/>
    </row>
    <row r="334" spans="1:68" ht="14.25" customHeight="1" x14ac:dyDescent="0.25">
      <c r="A334" s="630" t="s">
        <v>84</v>
      </c>
      <c r="B334" s="630"/>
      <c r="C334" s="630"/>
      <c r="D334" s="630"/>
      <c r="E334" s="630"/>
      <c r="F334" s="630"/>
      <c r="G334" s="630"/>
      <c r="H334" s="630"/>
      <c r="I334" s="630"/>
      <c r="J334" s="630"/>
      <c r="K334" s="630"/>
      <c r="L334" s="630"/>
      <c r="M334" s="630"/>
      <c r="N334" s="630"/>
      <c r="O334" s="630"/>
      <c r="P334" s="630"/>
      <c r="Q334" s="630"/>
      <c r="R334" s="630"/>
      <c r="S334" s="630"/>
      <c r="T334" s="630"/>
      <c r="U334" s="630"/>
      <c r="V334" s="630"/>
      <c r="W334" s="630"/>
      <c r="X334" s="630"/>
      <c r="Y334" s="630"/>
      <c r="Z334" s="630"/>
      <c r="AA334" s="66"/>
      <c r="AB334" s="66"/>
      <c r="AC334" s="80"/>
    </row>
    <row r="335" spans="1:68" ht="27" customHeight="1" x14ac:dyDescent="0.25">
      <c r="A335" s="63" t="s">
        <v>546</v>
      </c>
      <c r="B335" s="63" t="s">
        <v>547</v>
      </c>
      <c r="C335" s="36">
        <v>4301051489</v>
      </c>
      <c r="D335" s="631">
        <v>4607091387919</v>
      </c>
      <c r="E335" s="631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119</v>
      </c>
      <c r="L335" s="37" t="s">
        <v>45</v>
      </c>
      <c r="M335" s="38" t="s">
        <v>105</v>
      </c>
      <c r="N335" s="38"/>
      <c r="O335" s="37">
        <v>45</v>
      </c>
      <c r="P335" s="7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33"/>
      <c r="R335" s="633"/>
      <c r="S335" s="633"/>
      <c r="T335" s="634"/>
      <c r="U335" s="39" t="s">
        <v>45</v>
      </c>
      <c r="V335" s="39" t="s">
        <v>45</v>
      </c>
      <c r="W335" s="40" t="s">
        <v>0</v>
      </c>
      <c r="X335" s="58">
        <v>80</v>
      </c>
      <c r="Y335" s="55">
        <f>IFERROR(IF(X335="",0,CEILING((X335/$H335),1)*$H335),"")</f>
        <v>81</v>
      </c>
      <c r="Z335" s="41">
        <f>IFERROR(IF(Y335=0,"",ROUNDUP(Y335/H335,0)*0.01898),"")</f>
        <v>0.1898</v>
      </c>
      <c r="AA335" s="68" t="s">
        <v>45</v>
      </c>
      <c r="AB335" s="69" t="s">
        <v>45</v>
      </c>
      <c r="AC335" s="400" t="s">
        <v>548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85.125925925925927</v>
      </c>
      <c r="BN335" s="78">
        <f>IFERROR(Y335*I335/H335,"0")</f>
        <v>86.190000000000012</v>
      </c>
      <c r="BO335" s="78">
        <f>IFERROR(1/J335*(X335/H335),"0")</f>
        <v>0.15432098765432101</v>
      </c>
      <c r="BP335" s="78">
        <f>IFERROR(1/J335*(Y335/H335),"0")</f>
        <v>0.15625</v>
      </c>
    </row>
    <row r="336" spans="1:68" ht="27" customHeight="1" x14ac:dyDescent="0.25">
      <c r="A336" s="63" t="s">
        <v>549</v>
      </c>
      <c r="B336" s="63" t="s">
        <v>550</v>
      </c>
      <c r="C336" s="36">
        <v>4301051461</v>
      </c>
      <c r="D336" s="631">
        <v>4680115883604</v>
      </c>
      <c r="E336" s="631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79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33"/>
      <c r="R336" s="633"/>
      <c r="S336" s="633"/>
      <c r="T336" s="63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551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552</v>
      </c>
      <c r="B337" s="63" t="s">
        <v>553</v>
      </c>
      <c r="C337" s="36">
        <v>4301051864</v>
      </c>
      <c r="D337" s="631">
        <v>4680115883567</v>
      </c>
      <c r="E337" s="631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105</v>
      </c>
      <c r="N337" s="38"/>
      <c r="O337" s="37">
        <v>40</v>
      </c>
      <c r="P337" s="79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33"/>
      <c r="R337" s="633"/>
      <c r="S337" s="633"/>
      <c r="T337" s="63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38"/>
      <c r="B338" s="638"/>
      <c r="C338" s="638"/>
      <c r="D338" s="638"/>
      <c r="E338" s="638"/>
      <c r="F338" s="638"/>
      <c r="G338" s="638"/>
      <c r="H338" s="638"/>
      <c r="I338" s="638"/>
      <c r="J338" s="638"/>
      <c r="K338" s="638"/>
      <c r="L338" s="638"/>
      <c r="M338" s="638"/>
      <c r="N338" s="638"/>
      <c r="O338" s="639"/>
      <c r="P338" s="635" t="s">
        <v>40</v>
      </c>
      <c r="Q338" s="636"/>
      <c r="R338" s="636"/>
      <c r="S338" s="636"/>
      <c r="T338" s="636"/>
      <c r="U338" s="636"/>
      <c r="V338" s="637"/>
      <c r="W338" s="42" t="s">
        <v>39</v>
      </c>
      <c r="X338" s="43">
        <f>IFERROR(X335/H335,"0")+IFERROR(X336/H336,"0")+IFERROR(X337/H337,"0")</f>
        <v>9.8765432098765444</v>
      </c>
      <c r="Y338" s="43">
        <f>IFERROR(Y335/H335,"0")+IFERROR(Y336/H336,"0")+IFERROR(Y337/H337,"0")</f>
        <v>10</v>
      </c>
      <c r="Z338" s="43">
        <f>IFERROR(IF(Z335="",0,Z335),"0")+IFERROR(IF(Z336="",0,Z336),"0")+IFERROR(IF(Z337="",0,Z337),"0")</f>
        <v>0.1898</v>
      </c>
      <c r="AA338" s="67"/>
      <c r="AB338" s="67"/>
      <c r="AC338" s="67"/>
    </row>
    <row r="339" spans="1:68" x14ac:dyDescent="0.2">
      <c r="A339" s="638"/>
      <c r="B339" s="638"/>
      <c r="C339" s="638"/>
      <c r="D339" s="638"/>
      <c r="E339" s="638"/>
      <c r="F339" s="638"/>
      <c r="G339" s="638"/>
      <c r="H339" s="638"/>
      <c r="I339" s="638"/>
      <c r="J339" s="638"/>
      <c r="K339" s="638"/>
      <c r="L339" s="638"/>
      <c r="M339" s="638"/>
      <c r="N339" s="638"/>
      <c r="O339" s="639"/>
      <c r="P339" s="635" t="s">
        <v>40</v>
      </c>
      <c r="Q339" s="636"/>
      <c r="R339" s="636"/>
      <c r="S339" s="636"/>
      <c r="T339" s="636"/>
      <c r="U339" s="636"/>
      <c r="V339" s="637"/>
      <c r="W339" s="42" t="s">
        <v>0</v>
      </c>
      <c r="X339" s="43">
        <f>IFERROR(SUM(X335:X337),"0")</f>
        <v>80</v>
      </c>
      <c r="Y339" s="43">
        <f>IFERROR(SUM(Y335:Y337),"0")</f>
        <v>81</v>
      </c>
      <c r="Z339" s="42"/>
      <c r="AA339" s="67"/>
      <c r="AB339" s="67"/>
      <c r="AC339" s="67"/>
    </row>
    <row r="340" spans="1:68" ht="27.75" customHeight="1" x14ac:dyDescent="0.2">
      <c r="A340" s="628" t="s">
        <v>555</v>
      </c>
      <c r="B340" s="628"/>
      <c r="C340" s="628"/>
      <c r="D340" s="628"/>
      <c r="E340" s="628"/>
      <c r="F340" s="628"/>
      <c r="G340" s="628"/>
      <c r="H340" s="628"/>
      <c r="I340" s="628"/>
      <c r="J340" s="628"/>
      <c r="K340" s="628"/>
      <c r="L340" s="628"/>
      <c r="M340" s="628"/>
      <c r="N340" s="628"/>
      <c r="O340" s="628"/>
      <c r="P340" s="628"/>
      <c r="Q340" s="628"/>
      <c r="R340" s="628"/>
      <c r="S340" s="628"/>
      <c r="T340" s="628"/>
      <c r="U340" s="628"/>
      <c r="V340" s="628"/>
      <c r="W340" s="628"/>
      <c r="X340" s="628"/>
      <c r="Y340" s="628"/>
      <c r="Z340" s="628"/>
      <c r="AA340" s="54"/>
      <c r="AB340" s="54"/>
      <c r="AC340" s="54"/>
    </row>
    <row r="341" spans="1:68" ht="16.5" customHeight="1" x14ac:dyDescent="0.25">
      <c r="A341" s="629" t="s">
        <v>556</v>
      </c>
      <c r="B341" s="629"/>
      <c r="C341" s="629"/>
      <c r="D341" s="629"/>
      <c r="E341" s="629"/>
      <c r="F341" s="629"/>
      <c r="G341" s="629"/>
      <c r="H341" s="629"/>
      <c r="I341" s="629"/>
      <c r="J341" s="629"/>
      <c r="K341" s="629"/>
      <c r="L341" s="629"/>
      <c r="M341" s="629"/>
      <c r="N341" s="629"/>
      <c r="O341" s="629"/>
      <c r="P341" s="629"/>
      <c r="Q341" s="629"/>
      <c r="R341" s="629"/>
      <c r="S341" s="629"/>
      <c r="T341" s="629"/>
      <c r="U341" s="629"/>
      <c r="V341" s="629"/>
      <c r="W341" s="629"/>
      <c r="X341" s="629"/>
      <c r="Y341" s="629"/>
      <c r="Z341" s="629"/>
      <c r="AA341" s="65"/>
      <c r="AB341" s="65"/>
      <c r="AC341" s="79"/>
    </row>
    <row r="342" spans="1:68" ht="14.25" customHeight="1" x14ac:dyDescent="0.25">
      <c r="A342" s="630" t="s">
        <v>114</v>
      </c>
      <c r="B342" s="630"/>
      <c r="C342" s="630"/>
      <c r="D342" s="630"/>
      <c r="E342" s="630"/>
      <c r="F342" s="630"/>
      <c r="G342" s="630"/>
      <c r="H342" s="630"/>
      <c r="I342" s="630"/>
      <c r="J342" s="630"/>
      <c r="K342" s="630"/>
      <c r="L342" s="630"/>
      <c r="M342" s="630"/>
      <c r="N342" s="630"/>
      <c r="O342" s="630"/>
      <c r="P342" s="630"/>
      <c r="Q342" s="630"/>
      <c r="R342" s="630"/>
      <c r="S342" s="630"/>
      <c r="T342" s="630"/>
      <c r="U342" s="630"/>
      <c r="V342" s="630"/>
      <c r="W342" s="630"/>
      <c r="X342" s="630"/>
      <c r="Y342" s="630"/>
      <c r="Z342" s="630"/>
      <c r="AA342" s="66"/>
      <c r="AB342" s="66"/>
      <c r="AC342" s="80"/>
    </row>
    <row r="343" spans="1:68" ht="37.5" customHeight="1" x14ac:dyDescent="0.25">
      <c r="A343" s="63" t="s">
        <v>557</v>
      </c>
      <c r="B343" s="63" t="s">
        <v>558</v>
      </c>
      <c r="C343" s="36">
        <v>4301011869</v>
      </c>
      <c r="D343" s="631">
        <v>4680115884847</v>
      </c>
      <c r="E343" s="631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82</v>
      </c>
      <c r="N343" s="38"/>
      <c r="O343" s="37">
        <v>60</v>
      </c>
      <c r="P343" s="79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33"/>
      <c r="R343" s="633"/>
      <c r="S343" s="633"/>
      <c r="T343" s="634"/>
      <c r="U343" s="39" t="s">
        <v>45</v>
      </c>
      <c r="V343" s="39" t="s">
        <v>45</v>
      </c>
      <c r="W343" s="40" t="s">
        <v>0</v>
      </c>
      <c r="X343" s="58">
        <v>2160</v>
      </c>
      <c r="Y343" s="55">
        <f t="shared" ref="Y343:Y349" si="43">IFERROR(IF(X343="",0,CEILING((X343/$H343),1)*$H343),"")</f>
        <v>2160</v>
      </c>
      <c r="Z343" s="41">
        <f>IFERROR(IF(Y343=0,"",ROUNDUP(Y343/H343,0)*0.02175),"")</f>
        <v>3.1319999999999997</v>
      </c>
      <c r="AA343" s="68" t="s">
        <v>45</v>
      </c>
      <c r="AB343" s="69" t="s">
        <v>45</v>
      </c>
      <c r="AC343" s="406" t="s">
        <v>559</v>
      </c>
      <c r="AG343" s="78"/>
      <c r="AJ343" s="84" t="s">
        <v>138</v>
      </c>
      <c r="AK343" s="84">
        <v>720</v>
      </c>
      <c r="BB343" s="407" t="s">
        <v>66</v>
      </c>
      <c r="BM343" s="78">
        <f t="shared" ref="BM343:BM349" si="44">IFERROR(X343*I343/H343,"0")</f>
        <v>2229.1200000000003</v>
      </c>
      <c r="BN343" s="78">
        <f t="shared" ref="BN343:BN349" si="45">IFERROR(Y343*I343/H343,"0")</f>
        <v>2229.1200000000003</v>
      </c>
      <c r="BO343" s="78">
        <f t="shared" ref="BO343:BO349" si="46">IFERROR(1/J343*(X343/H343),"0")</f>
        <v>3</v>
      </c>
      <c r="BP343" s="78">
        <f t="shared" ref="BP343:BP349" si="47">IFERROR(1/J343*(Y343/H343),"0")</f>
        <v>3</v>
      </c>
    </row>
    <row r="344" spans="1:68" ht="27" customHeight="1" x14ac:dyDescent="0.25">
      <c r="A344" s="63" t="s">
        <v>560</v>
      </c>
      <c r="B344" s="63" t="s">
        <v>561</v>
      </c>
      <c r="C344" s="36">
        <v>4301011870</v>
      </c>
      <c r="D344" s="631">
        <v>4680115884854</v>
      </c>
      <c r="E344" s="631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82</v>
      </c>
      <c r="N344" s="38"/>
      <c r="O344" s="37">
        <v>60</v>
      </c>
      <c r="P344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33"/>
      <c r="R344" s="633"/>
      <c r="S344" s="633"/>
      <c r="T344" s="634"/>
      <c r="U344" s="39" t="s">
        <v>45</v>
      </c>
      <c r="V344" s="39" t="s">
        <v>45</v>
      </c>
      <c r="W344" s="40" t="s">
        <v>0</v>
      </c>
      <c r="X344" s="58">
        <v>2160</v>
      </c>
      <c r="Y344" s="55">
        <f t="shared" si="43"/>
        <v>2160</v>
      </c>
      <c r="Z344" s="41">
        <f>IFERROR(IF(Y344=0,"",ROUNDUP(Y344/H344,0)*0.02175),"")</f>
        <v>3.1319999999999997</v>
      </c>
      <c r="AA344" s="68" t="s">
        <v>45</v>
      </c>
      <c r="AB344" s="69" t="s">
        <v>45</v>
      </c>
      <c r="AC344" s="408" t="s">
        <v>562</v>
      </c>
      <c r="AG344" s="78"/>
      <c r="AJ344" s="84" t="s">
        <v>138</v>
      </c>
      <c r="AK344" s="84">
        <v>720</v>
      </c>
      <c r="BB344" s="409" t="s">
        <v>66</v>
      </c>
      <c r="BM344" s="78">
        <f t="shared" si="44"/>
        <v>2229.1200000000003</v>
      </c>
      <c r="BN344" s="78">
        <f t="shared" si="45"/>
        <v>2229.1200000000003</v>
      </c>
      <c r="BO344" s="78">
        <f t="shared" si="46"/>
        <v>3</v>
      </c>
      <c r="BP344" s="78">
        <f t="shared" si="47"/>
        <v>3</v>
      </c>
    </row>
    <row r="345" spans="1:68" ht="27" customHeight="1" x14ac:dyDescent="0.25">
      <c r="A345" s="63" t="s">
        <v>563</v>
      </c>
      <c r="B345" s="63" t="s">
        <v>564</v>
      </c>
      <c r="C345" s="36">
        <v>4301011832</v>
      </c>
      <c r="D345" s="631">
        <v>4607091383997</v>
      </c>
      <c r="E345" s="631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45</v>
      </c>
      <c r="M345" s="38" t="s">
        <v>105</v>
      </c>
      <c r="N345" s="38"/>
      <c r="O345" s="37">
        <v>60</v>
      </c>
      <c r="P345" s="80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33"/>
      <c r="R345" s="633"/>
      <c r="S345" s="633"/>
      <c r="T345" s="634"/>
      <c r="U345" s="39" t="s">
        <v>45</v>
      </c>
      <c r="V345" s="39" t="s">
        <v>45</v>
      </c>
      <c r="W345" s="40" t="s">
        <v>0</v>
      </c>
      <c r="X345" s="58">
        <v>3750</v>
      </c>
      <c r="Y345" s="55">
        <f t="shared" si="43"/>
        <v>3750</v>
      </c>
      <c r="Z345" s="41">
        <f>IFERROR(IF(Y345=0,"",ROUNDUP(Y345/H345,0)*0.02175),"")</f>
        <v>5.4375</v>
      </c>
      <c r="AA345" s="68" t="s">
        <v>45</v>
      </c>
      <c r="AB345" s="69" t="s">
        <v>45</v>
      </c>
      <c r="AC345" s="410" t="s">
        <v>565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3870</v>
      </c>
      <c r="BN345" s="78">
        <f t="shared" si="45"/>
        <v>3870</v>
      </c>
      <c r="BO345" s="78">
        <f t="shared" si="46"/>
        <v>5.208333333333333</v>
      </c>
      <c r="BP345" s="78">
        <f t="shared" si="47"/>
        <v>5.208333333333333</v>
      </c>
    </row>
    <row r="346" spans="1:68" ht="37.5" customHeight="1" x14ac:dyDescent="0.25">
      <c r="A346" s="63" t="s">
        <v>566</v>
      </c>
      <c r="B346" s="63" t="s">
        <v>567</v>
      </c>
      <c r="C346" s="36">
        <v>4301011867</v>
      </c>
      <c r="D346" s="631">
        <v>4680115884830</v>
      </c>
      <c r="E346" s="631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82</v>
      </c>
      <c r="N346" s="38"/>
      <c r="O346" s="37">
        <v>60</v>
      </c>
      <c r="P346" s="80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633"/>
      <c r="R346" s="633"/>
      <c r="S346" s="633"/>
      <c r="T346" s="634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3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4"/>
        <v>0</v>
      </c>
      <c r="BN346" s="78">
        <f t="shared" si="45"/>
        <v>0</v>
      </c>
      <c r="BO346" s="78">
        <f t="shared" si="46"/>
        <v>0</v>
      </c>
      <c r="BP346" s="78">
        <f t="shared" si="47"/>
        <v>0</v>
      </c>
    </row>
    <row r="347" spans="1:68" ht="27" customHeight="1" x14ac:dyDescent="0.25">
      <c r="A347" s="63" t="s">
        <v>569</v>
      </c>
      <c r="B347" s="63" t="s">
        <v>570</v>
      </c>
      <c r="C347" s="36">
        <v>4301011433</v>
      </c>
      <c r="D347" s="631">
        <v>4680115882638</v>
      </c>
      <c r="E347" s="631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122</v>
      </c>
      <c r="L347" s="37" t="s">
        <v>45</v>
      </c>
      <c r="M347" s="38" t="s">
        <v>118</v>
      </c>
      <c r="N347" s="38"/>
      <c r="O347" s="37">
        <v>90</v>
      </c>
      <c r="P347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33"/>
      <c r="R347" s="633"/>
      <c r="S347" s="633"/>
      <c r="T347" s="63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 x14ac:dyDescent="0.25">
      <c r="A348" s="63" t="s">
        <v>572</v>
      </c>
      <c r="B348" s="63" t="s">
        <v>573</v>
      </c>
      <c r="C348" s="36">
        <v>4301011952</v>
      </c>
      <c r="D348" s="631">
        <v>4680115884922</v>
      </c>
      <c r="E348" s="631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8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33"/>
      <c r="R348" s="633"/>
      <c r="S348" s="633"/>
      <c r="T348" s="634"/>
      <c r="U348" s="39" t="s">
        <v>45</v>
      </c>
      <c r="V348" s="39" t="s">
        <v>45</v>
      </c>
      <c r="W348" s="40" t="s">
        <v>0</v>
      </c>
      <c r="X348" s="58">
        <v>15</v>
      </c>
      <c r="Y348" s="55">
        <f t="shared" si="43"/>
        <v>15</v>
      </c>
      <c r="Z348" s="41">
        <f>IFERROR(IF(Y348=0,"",ROUNDUP(Y348/H348,0)*0.00902),"")</f>
        <v>2.7060000000000001E-2</v>
      </c>
      <c r="AA348" s="68" t="s">
        <v>45</v>
      </c>
      <c r="AB348" s="69" t="s">
        <v>45</v>
      </c>
      <c r="AC348" s="416" t="s">
        <v>562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15.63</v>
      </c>
      <c r="BN348" s="78">
        <f t="shared" si="45"/>
        <v>15.63</v>
      </c>
      <c r="BO348" s="78">
        <f t="shared" si="46"/>
        <v>2.2727272727272728E-2</v>
      </c>
      <c r="BP348" s="78">
        <f t="shared" si="47"/>
        <v>2.2727272727272728E-2</v>
      </c>
    </row>
    <row r="349" spans="1:68" ht="37.5" customHeight="1" x14ac:dyDescent="0.25">
      <c r="A349" s="63" t="s">
        <v>574</v>
      </c>
      <c r="B349" s="63" t="s">
        <v>575</v>
      </c>
      <c r="C349" s="36">
        <v>4301011868</v>
      </c>
      <c r="D349" s="631">
        <v>4680115884861</v>
      </c>
      <c r="E349" s="631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82</v>
      </c>
      <c r="N349" s="38"/>
      <c r="O349" s="37">
        <v>60</v>
      </c>
      <c r="P349" s="8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33"/>
      <c r="R349" s="633"/>
      <c r="S349" s="633"/>
      <c r="T349" s="63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568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x14ac:dyDescent="0.2">
      <c r="A350" s="638"/>
      <c r="B350" s="638"/>
      <c r="C350" s="638"/>
      <c r="D350" s="638"/>
      <c r="E350" s="638"/>
      <c r="F350" s="638"/>
      <c r="G350" s="638"/>
      <c r="H350" s="638"/>
      <c r="I350" s="638"/>
      <c r="J350" s="638"/>
      <c r="K350" s="638"/>
      <c r="L350" s="638"/>
      <c r="M350" s="638"/>
      <c r="N350" s="638"/>
      <c r="O350" s="639"/>
      <c r="P350" s="635" t="s">
        <v>40</v>
      </c>
      <c r="Q350" s="636"/>
      <c r="R350" s="636"/>
      <c r="S350" s="636"/>
      <c r="T350" s="636"/>
      <c r="U350" s="636"/>
      <c r="V350" s="637"/>
      <c r="W350" s="42" t="s">
        <v>39</v>
      </c>
      <c r="X350" s="43">
        <f>IFERROR(X343/H343,"0")+IFERROR(X344/H344,"0")+IFERROR(X345/H345,"0")+IFERROR(X346/H346,"0")+IFERROR(X347/H347,"0")+IFERROR(X348/H348,"0")+IFERROR(X349/H349,"0")</f>
        <v>541</v>
      </c>
      <c r="Y350" s="43">
        <f>IFERROR(Y343/H343,"0")+IFERROR(Y344/H344,"0")+IFERROR(Y345/H345,"0")+IFERROR(Y346/H346,"0")+IFERROR(Y347/H347,"0")+IFERROR(Y348/H348,"0")+IFERROR(Y349/H349,"0")</f>
        <v>541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11.72856</v>
      </c>
      <c r="AA350" s="67"/>
      <c r="AB350" s="67"/>
      <c r="AC350" s="67"/>
    </row>
    <row r="351" spans="1:68" x14ac:dyDescent="0.2">
      <c r="A351" s="638"/>
      <c r="B351" s="638"/>
      <c r="C351" s="638"/>
      <c r="D351" s="638"/>
      <c r="E351" s="638"/>
      <c r="F351" s="638"/>
      <c r="G351" s="638"/>
      <c r="H351" s="638"/>
      <c r="I351" s="638"/>
      <c r="J351" s="638"/>
      <c r="K351" s="638"/>
      <c r="L351" s="638"/>
      <c r="M351" s="638"/>
      <c r="N351" s="638"/>
      <c r="O351" s="639"/>
      <c r="P351" s="635" t="s">
        <v>40</v>
      </c>
      <c r="Q351" s="636"/>
      <c r="R351" s="636"/>
      <c r="S351" s="636"/>
      <c r="T351" s="636"/>
      <c r="U351" s="636"/>
      <c r="V351" s="637"/>
      <c r="W351" s="42" t="s">
        <v>0</v>
      </c>
      <c r="X351" s="43">
        <f>IFERROR(SUM(X343:X349),"0")</f>
        <v>8085</v>
      </c>
      <c r="Y351" s="43">
        <f>IFERROR(SUM(Y343:Y349),"0")</f>
        <v>8085</v>
      </c>
      <c r="Z351" s="42"/>
      <c r="AA351" s="67"/>
      <c r="AB351" s="67"/>
      <c r="AC351" s="67"/>
    </row>
    <row r="352" spans="1:68" ht="14.25" customHeight="1" x14ac:dyDescent="0.25">
      <c r="A352" s="630" t="s">
        <v>150</v>
      </c>
      <c r="B352" s="630"/>
      <c r="C352" s="630"/>
      <c r="D352" s="630"/>
      <c r="E352" s="630"/>
      <c r="F352" s="630"/>
      <c r="G352" s="630"/>
      <c r="H352" s="630"/>
      <c r="I352" s="630"/>
      <c r="J352" s="630"/>
      <c r="K352" s="630"/>
      <c r="L352" s="630"/>
      <c r="M352" s="630"/>
      <c r="N352" s="630"/>
      <c r="O352" s="630"/>
      <c r="P352" s="630"/>
      <c r="Q352" s="630"/>
      <c r="R352" s="630"/>
      <c r="S352" s="630"/>
      <c r="T352" s="630"/>
      <c r="U352" s="630"/>
      <c r="V352" s="630"/>
      <c r="W352" s="630"/>
      <c r="X352" s="630"/>
      <c r="Y352" s="630"/>
      <c r="Z352" s="630"/>
      <c r="AA352" s="66"/>
      <c r="AB352" s="66"/>
      <c r="AC352" s="80"/>
    </row>
    <row r="353" spans="1:68" ht="27" customHeight="1" x14ac:dyDescent="0.25">
      <c r="A353" s="63" t="s">
        <v>576</v>
      </c>
      <c r="B353" s="63" t="s">
        <v>577</v>
      </c>
      <c r="C353" s="36">
        <v>4301020178</v>
      </c>
      <c r="D353" s="631">
        <v>4607091383980</v>
      </c>
      <c r="E353" s="631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118</v>
      </c>
      <c r="N353" s="38"/>
      <c r="O353" s="37">
        <v>50</v>
      </c>
      <c r="P353" s="8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33"/>
      <c r="R353" s="633"/>
      <c r="S353" s="633"/>
      <c r="T353" s="634"/>
      <c r="U353" s="39" t="s">
        <v>45</v>
      </c>
      <c r="V353" s="39" t="s">
        <v>45</v>
      </c>
      <c r="W353" s="40" t="s">
        <v>0</v>
      </c>
      <c r="X353" s="58">
        <v>2160</v>
      </c>
      <c r="Y353" s="55">
        <f>IFERROR(IF(X353="",0,CEILING((X353/$H353),1)*$H353),"")</f>
        <v>2160</v>
      </c>
      <c r="Z353" s="41">
        <f>IFERROR(IF(Y353=0,"",ROUNDUP(Y353/H353,0)*0.02175),"")</f>
        <v>3.1319999999999997</v>
      </c>
      <c r="AA353" s="68" t="s">
        <v>45</v>
      </c>
      <c r="AB353" s="69" t="s">
        <v>45</v>
      </c>
      <c r="AC353" s="420" t="s">
        <v>578</v>
      </c>
      <c r="AG353" s="78"/>
      <c r="AJ353" s="84" t="s">
        <v>138</v>
      </c>
      <c r="AK353" s="84">
        <v>720</v>
      </c>
      <c r="BB353" s="421" t="s">
        <v>66</v>
      </c>
      <c r="BM353" s="78">
        <f>IFERROR(X353*I353/H353,"0")</f>
        <v>2229.1200000000003</v>
      </c>
      <c r="BN353" s="78">
        <f>IFERROR(Y353*I353/H353,"0")</f>
        <v>2229.1200000000003</v>
      </c>
      <c r="BO353" s="78">
        <f>IFERROR(1/J353*(X353/H353),"0")</f>
        <v>3</v>
      </c>
      <c r="BP353" s="78">
        <f>IFERROR(1/J353*(Y353/H353),"0")</f>
        <v>3</v>
      </c>
    </row>
    <row r="354" spans="1:68" ht="16.5" customHeight="1" x14ac:dyDescent="0.25">
      <c r="A354" s="63" t="s">
        <v>579</v>
      </c>
      <c r="B354" s="63" t="s">
        <v>580</v>
      </c>
      <c r="C354" s="36">
        <v>4301020179</v>
      </c>
      <c r="D354" s="631">
        <v>4607091384178</v>
      </c>
      <c r="E354" s="631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50</v>
      </c>
      <c r="P354" s="8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33"/>
      <c r="R354" s="633"/>
      <c r="S354" s="633"/>
      <c r="T354" s="63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38"/>
      <c r="B355" s="638"/>
      <c r="C355" s="638"/>
      <c r="D355" s="638"/>
      <c r="E355" s="638"/>
      <c r="F355" s="638"/>
      <c r="G355" s="638"/>
      <c r="H355" s="638"/>
      <c r="I355" s="638"/>
      <c r="J355" s="638"/>
      <c r="K355" s="638"/>
      <c r="L355" s="638"/>
      <c r="M355" s="638"/>
      <c r="N355" s="638"/>
      <c r="O355" s="639"/>
      <c r="P355" s="635" t="s">
        <v>40</v>
      </c>
      <c r="Q355" s="636"/>
      <c r="R355" s="636"/>
      <c r="S355" s="636"/>
      <c r="T355" s="636"/>
      <c r="U355" s="636"/>
      <c r="V355" s="637"/>
      <c r="W355" s="42" t="s">
        <v>39</v>
      </c>
      <c r="X355" s="43">
        <f>IFERROR(X353/H353,"0")+IFERROR(X354/H354,"0")</f>
        <v>144</v>
      </c>
      <c r="Y355" s="43">
        <f>IFERROR(Y353/H353,"0")+IFERROR(Y354/H354,"0")</f>
        <v>144</v>
      </c>
      <c r="Z355" s="43">
        <f>IFERROR(IF(Z353="",0,Z353),"0")+IFERROR(IF(Z354="",0,Z354),"0")</f>
        <v>3.1319999999999997</v>
      </c>
      <c r="AA355" s="67"/>
      <c r="AB355" s="67"/>
      <c r="AC355" s="67"/>
    </row>
    <row r="356" spans="1:68" x14ac:dyDescent="0.2">
      <c r="A356" s="638"/>
      <c r="B356" s="638"/>
      <c r="C356" s="638"/>
      <c r="D356" s="638"/>
      <c r="E356" s="638"/>
      <c r="F356" s="638"/>
      <c r="G356" s="638"/>
      <c r="H356" s="638"/>
      <c r="I356" s="638"/>
      <c r="J356" s="638"/>
      <c r="K356" s="638"/>
      <c r="L356" s="638"/>
      <c r="M356" s="638"/>
      <c r="N356" s="638"/>
      <c r="O356" s="639"/>
      <c r="P356" s="635" t="s">
        <v>40</v>
      </c>
      <c r="Q356" s="636"/>
      <c r="R356" s="636"/>
      <c r="S356" s="636"/>
      <c r="T356" s="636"/>
      <c r="U356" s="636"/>
      <c r="V356" s="637"/>
      <c r="W356" s="42" t="s">
        <v>0</v>
      </c>
      <c r="X356" s="43">
        <f>IFERROR(SUM(X353:X354),"0")</f>
        <v>2160</v>
      </c>
      <c r="Y356" s="43">
        <f>IFERROR(SUM(Y353:Y354),"0")</f>
        <v>2160</v>
      </c>
      <c r="Z356" s="42"/>
      <c r="AA356" s="67"/>
      <c r="AB356" s="67"/>
      <c r="AC356" s="67"/>
    </row>
    <row r="357" spans="1:68" ht="14.25" customHeight="1" x14ac:dyDescent="0.25">
      <c r="A357" s="630" t="s">
        <v>84</v>
      </c>
      <c r="B357" s="630"/>
      <c r="C357" s="630"/>
      <c r="D357" s="630"/>
      <c r="E357" s="630"/>
      <c r="F357" s="630"/>
      <c r="G357" s="630"/>
      <c r="H357" s="630"/>
      <c r="I357" s="630"/>
      <c r="J357" s="630"/>
      <c r="K357" s="630"/>
      <c r="L357" s="630"/>
      <c r="M357" s="630"/>
      <c r="N357" s="630"/>
      <c r="O357" s="630"/>
      <c r="P357" s="630"/>
      <c r="Q357" s="630"/>
      <c r="R357" s="630"/>
      <c r="S357" s="630"/>
      <c r="T357" s="630"/>
      <c r="U357" s="630"/>
      <c r="V357" s="630"/>
      <c r="W357" s="630"/>
      <c r="X357" s="630"/>
      <c r="Y357" s="630"/>
      <c r="Z357" s="630"/>
      <c r="AA357" s="66"/>
      <c r="AB357" s="66"/>
      <c r="AC357" s="80"/>
    </row>
    <row r="358" spans="1:68" ht="27" customHeight="1" x14ac:dyDescent="0.25">
      <c r="A358" s="63" t="s">
        <v>581</v>
      </c>
      <c r="B358" s="63" t="s">
        <v>582</v>
      </c>
      <c r="C358" s="36">
        <v>4301051903</v>
      </c>
      <c r="D358" s="631">
        <v>4607091383928</v>
      </c>
      <c r="E358" s="631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80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33"/>
      <c r="R358" s="633"/>
      <c r="S358" s="633"/>
      <c r="T358" s="634"/>
      <c r="U358" s="39" t="s">
        <v>45</v>
      </c>
      <c r="V358" s="39" t="s">
        <v>45</v>
      </c>
      <c r="W358" s="40" t="s">
        <v>0</v>
      </c>
      <c r="X358" s="58">
        <v>500</v>
      </c>
      <c r="Y358" s="55">
        <f>IFERROR(IF(X358="",0,CEILING((X358/$H358),1)*$H358),"")</f>
        <v>504</v>
      </c>
      <c r="Z358" s="41">
        <f>IFERROR(IF(Y358=0,"",ROUNDUP(Y358/H358,0)*0.01898),"")</f>
        <v>1.06288</v>
      </c>
      <c r="AA358" s="68" t="s">
        <v>45</v>
      </c>
      <c r="AB358" s="69" t="s">
        <v>45</v>
      </c>
      <c r="AC358" s="424" t="s">
        <v>583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529.16666666666663</v>
      </c>
      <c r="BN358" s="78">
        <f>IFERROR(Y358*I358/H358,"0")</f>
        <v>533.40000000000009</v>
      </c>
      <c r="BO358" s="78">
        <f>IFERROR(1/J358*(X358/H358),"0")</f>
        <v>0.86805555555555558</v>
      </c>
      <c r="BP358" s="78">
        <f>IFERROR(1/J358*(Y358/H358),"0")</f>
        <v>0.875</v>
      </c>
    </row>
    <row r="359" spans="1:68" ht="27" customHeight="1" x14ac:dyDescent="0.25">
      <c r="A359" s="63" t="s">
        <v>584</v>
      </c>
      <c r="B359" s="63" t="s">
        <v>585</v>
      </c>
      <c r="C359" s="36">
        <v>4301051897</v>
      </c>
      <c r="D359" s="631">
        <v>4607091384260</v>
      </c>
      <c r="E359" s="631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119</v>
      </c>
      <c r="L359" s="37" t="s">
        <v>45</v>
      </c>
      <c r="M359" s="38" t="s">
        <v>88</v>
      </c>
      <c r="N359" s="38"/>
      <c r="O359" s="37">
        <v>40</v>
      </c>
      <c r="P359" s="80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33"/>
      <c r="R359" s="633"/>
      <c r="S359" s="633"/>
      <c r="T359" s="634"/>
      <c r="U359" s="39" t="s">
        <v>45</v>
      </c>
      <c r="V359" s="39" t="s">
        <v>45</v>
      </c>
      <c r="W359" s="40" t="s">
        <v>0</v>
      </c>
      <c r="X359" s="58">
        <v>230</v>
      </c>
      <c r="Y359" s="55">
        <f>IFERROR(IF(X359="",0,CEILING((X359/$H359),1)*$H359),"")</f>
        <v>234</v>
      </c>
      <c r="Z359" s="41">
        <f>IFERROR(IF(Y359=0,"",ROUNDUP(Y359/H359,0)*0.01898),"")</f>
        <v>0.49348000000000003</v>
      </c>
      <c r="AA359" s="68" t="s">
        <v>45</v>
      </c>
      <c r="AB359" s="69" t="s">
        <v>45</v>
      </c>
      <c r="AC359" s="426" t="s">
        <v>586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243.26333333333332</v>
      </c>
      <c r="BN359" s="78">
        <f>IFERROR(Y359*I359/H359,"0")</f>
        <v>247.494</v>
      </c>
      <c r="BO359" s="78">
        <f>IFERROR(1/J359*(X359/H359),"0")</f>
        <v>0.39930555555555558</v>
      </c>
      <c r="BP359" s="78">
        <f>IFERROR(1/J359*(Y359/H359),"0")</f>
        <v>0.40625</v>
      </c>
    </row>
    <row r="360" spans="1:68" x14ac:dyDescent="0.2">
      <c r="A360" s="638"/>
      <c r="B360" s="638"/>
      <c r="C360" s="638"/>
      <c r="D360" s="638"/>
      <c r="E360" s="638"/>
      <c r="F360" s="638"/>
      <c r="G360" s="638"/>
      <c r="H360" s="638"/>
      <c r="I360" s="638"/>
      <c r="J360" s="638"/>
      <c r="K360" s="638"/>
      <c r="L360" s="638"/>
      <c r="M360" s="638"/>
      <c r="N360" s="638"/>
      <c r="O360" s="639"/>
      <c r="P360" s="635" t="s">
        <v>40</v>
      </c>
      <c r="Q360" s="636"/>
      <c r="R360" s="636"/>
      <c r="S360" s="636"/>
      <c r="T360" s="636"/>
      <c r="U360" s="636"/>
      <c r="V360" s="637"/>
      <c r="W360" s="42" t="s">
        <v>39</v>
      </c>
      <c r="X360" s="43">
        <f>IFERROR(X358/H358,"0")+IFERROR(X359/H359,"0")</f>
        <v>81.111111111111114</v>
      </c>
      <c r="Y360" s="43">
        <f>IFERROR(Y358/H358,"0")+IFERROR(Y359/H359,"0")</f>
        <v>82</v>
      </c>
      <c r="Z360" s="43">
        <f>IFERROR(IF(Z358="",0,Z358),"0")+IFERROR(IF(Z359="",0,Z359),"0")</f>
        <v>1.5563600000000002</v>
      </c>
      <c r="AA360" s="67"/>
      <c r="AB360" s="67"/>
      <c r="AC360" s="67"/>
    </row>
    <row r="361" spans="1:68" x14ac:dyDescent="0.2">
      <c r="A361" s="638"/>
      <c r="B361" s="638"/>
      <c r="C361" s="638"/>
      <c r="D361" s="638"/>
      <c r="E361" s="638"/>
      <c r="F361" s="638"/>
      <c r="G361" s="638"/>
      <c r="H361" s="638"/>
      <c r="I361" s="638"/>
      <c r="J361" s="638"/>
      <c r="K361" s="638"/>
      <c r="L361" s="638"/>
      <c r="M361" s="638"/>
      <c r="N361" s="638"/>
      <c r="O361" s="639"/>
      <c r="P361" s="635" t="s">
        <v>40</v>
      </c>
      <c r="Q361" s="636"/>
      <c r="R361" s="636"/>
      <c r="S361" s="636"/>
      <c r="T361" s="636"/>
      <c r="U361" s="636"/>
      <c r="V361" s="637"/>
      <c r="W361" s="42" t="s">
        <v>0</v>
      </c>
      <c r="X361" s="43">
        <f>IFERROR(SUM(X358:X359),"0")</f>
        <v>730</v>
      </c>
      <c r="Y361" s="43">
        <f>IFERROR(SUM(Y358:Y359),"0")</f>
        <v>738</v>
      </c>
      <c r="Z361" s="42"/>
      <c r="AA361" s="67"/>
      <c r="AB361" s="67"/>
      <c r="AC361" s="67"/>
    </row>
    <row r="362" spans="1:68" ht="14.25" customHeight="1" x14ac:dyDescent="0.25">
      <c r="A362" s="630" t="s">
        <v>180</v>
      </c>
      <c r="B362" s="630"/>
      <c r="C362" s="630"/>
      <c r="D362" s="630"/>
      <c r="E362" s="630"/>
      <c r="F362" s="630"/>
      <c r="G362" s="630"/>
      <c r="H362" s="630"/>
      <c r="I362" s="630"/>
      <c r="J362" s="630"/>
      <c r="K362" s="630"/>
      <c r="L362" s="630"/>
      <c r="M362" s="630"/>
      <c r="N362" s="630"/>
      <c r="O362" s="630"/>
      <c r="P362" s="630"/>
      <c r="Q362" s="630"/>
      <c r="R362" s="630"/>
      <c r="S362" s="630"/>
      <c r="T362" s="630"/>
      <c r="U362" s="630"/>
      <c r="V362" s="630"/>
      <c r="W362" s="630"/>
      <c r="X362" s="630"/>
      <c r="Y362" s="630"/>
      <c r="Z362" s="630"/>
      <c r="AA362" s="66"/>
      <c r="AB362" s="66"/>
      <c r="AC362" s="80"/>
    </row>
    <row r="363" spans="1:68" ht="16.5" customHeight="1" x14ac:dyDescent="0.25">
      <c r="A363" s="63" t="s">
        <v>587</v>
      </c>
      <c r="B363" s="63" t="s">
        <v>588</v>
      </c>
      <c r="C363" s="36">
        <v>4301060524</v>
      </c>
      <c r="D363" s="631">
        <v>4607091384673</v>
      </c>
      <c r="E363" s="631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88</v>
      </c>
      <c r="N363" s="38"/>
      <c r="O363" s="37">
        <v>40</v>
      </c>
      <c r="P363" s="810" t="s">
        <v>589</v>
      </c>
      <c r="Q363" s="633"/>
      <c r="R363" s="633"/>
      <c r="S363" s="633"/>
      <c r="T363" s="634"/>
      <c r="U363" s="39" t="s">
        <v>45</v>
      </c>
      <c r="V363" s="39" t="s">
        <v>45</v>
      </c>
      <c r="W363" s="40" t="s">
        <v>0</v>
      </c>
      <c r="X363" s="58">
        <v>550</v>
      </c>
      <c r="Y363" s="55">
        <f>IFERROR(IF(X363="",0,CEILING((X363/$H363),1)*$H363),"")</f>
        <v>558</v>
      </c>
      <c r="Z363" s="41">
        <f>IFERROR(IF(Y363=0,"",ROUNDUP(Y363/H363,0)*0.01898),"")</f>
        <v>1.17676</v>
      </c>
      <c r="AA363" s="68" t="s">
        <v>45</v>
      </c>
      <c r="AB363" s="69" t="s">
        <v>45</v>
      </c>
      <c r="AC363" s="428" t="s">
        <v>590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581.7166666666667</v>
      </c>
      <c r="BN363" s="78">
        <f>IFERROR(Y363*I363/H363,"0")</f>
        <v>590.178</v>
      </c>
      <c r="BO363" s="78">
        <f>IFERROR(1/J363*(X363/H363),"0")</f>
        <v>0.95486111111111116</v>
      </c>
      <c r="BP363" s="78">
        <f>IFERROR(1/J363*(Y363/H363),"0")</f>
        <v>0.96875</v>
      </c>
    </row>
    <row r="364" spans="1:68" x14ac:dyDescent="0.2">
      <c r="A364" s="638"/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9"/>
      <c r="P364" s="635" t="s">
        <v>40</v>
      </c>
      <c r="Q364" s="636"/>
      <c r="R364" s="636"/>
      <c r="S364" s="636"/>
      <c r="T364" s="636"/>
      <c r="U364" s="636"/>
      <c r="V364" s="637"/>
      <c r="W364" s="42" t="s">
        <v>39</v>
      </c>
      <c r="X364" s="43">
        <f>IFERROR(X363/H363,"0")</f>
        <v>61.111111111111114</v>
      </c>
      <c r="Y364" s="43">
        <f>IFERROR(Y363/H363,"0")</f>
        <v>62</v>
      </c>
      <c r="Z364" s="43">
        <f>IFERROR(IF(Z363="",0,Z363),"0")</f>
        <v>1.17676</v>
      </c>
      <c r="AA364" s="67"/>
      <c r="AB364" s="67"/>
      <c r="AC364" s="67"/>
    </row>
    <row r="365" spans="1:68" x14ac:dyDescent="0.2">
      <c r="A365" s="638"/>
      <c r="B365" s="638"/>
      <c r="C365" s="638"/>
      <c r="D365" s="638"/>
      <c r="E365" s="638"/>
      <c r="F365" s="638"/>
      <c r="G365" s="638"/>
      <c r="H365" s="638"/>
      <c r="I365" s="638"/>
      <c r="J365" s="638"/>
      <c r="K365" s="638"/>
      <c r="L365" s="638"/>
      <c r="M365" s="638"/>
      <c r="N365" s="638"/>
      <c r="O365" s="639"/>
      <c r="P365" s="635" t="s">
        <v>40</v>
      </c>
      <c r="Q365" s="636"/>
      <c r="R365" s="636"/>
      <c r="S365" s="636"/>
      <c r="T365" s="636"/>
      <c r="U365" s="636"/>
      <c r="V365" s="637"/>
      <c r="W365" s="42" t="s">
        <v>0</v>
      </c>
      <c r="X365" s="43">
        <f>IFERROR(SUM(X363:X363),"0")</f>
        <v>550</v>
      </c>
      <c r="Y365" s="43">
        <f>IFERROR(SUM(Y363:Y363),"0")</f>
        <v>558</v>
      </c>
      <c r="Z365" s="42"/>
      <c r="AA365" s="67"/>
      <c r="AB365" s="67"/>
      <c r="AC365" s="67"/>
    </row>
    <row r="366" spans="1:68" ht="16.5" customHeight="1" x14ac:dyDescent="0.25">
      <c r="A366" s="629" t="s">
        <v>591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5"/>
      <c r="AB366" s="65"/>
      <c r="AC366" s="79"/>
    </row>
    <row r="367" spans="1:68" ht="14.25" customHeight="1" x14ac:dyDescent="0.25">
      <c r="A367" s="630" t="s">
        <v>114</v>
      </c>
      <c r="B367" s="630"/>
      <c r="C367" s="630"/>
      <c r="D367" s="630"/>
      <c r="E367" s="630"/>
      <c r="F367" s="630"/>
      <c r="G367" s="630"/>
      <c r="H367" s="630"/>
      <c r="I367" s="630"/>
      <c r="J367" s="630"/>
      <c r="K367" s="630"/>
      <c r="L367" s="630"/>
      <c r="M367" s="630"/>
      <c r="N367" s="630"/>
      <c r="O367" s="630"/>
      <c r="P367" s="630"/>
      <c r="Q367" s="630"/>
      <c r="R367" s="630"/>
      <c r="S367" s="630"/>
      <c r="T367" s="630"/>
      <c r="U367" s="630"/>
      <c r="V367" s="630"/>
      <c r="W367" s="630"/>
      <c r="X367" s="630"/>
      <c r="Y367" s="630"/>
      <c r="Z367" s="630"/>
      <c r="AA367" s="66"/>
      <c r="AB367" s="66"/>
      <c r="AC367" s="80"/>
    </row>
    <row r="368" spans="1:68" ht="37.5" customHeight="1" x14ac:dyDescent="0.25">
      <c r="A368" s="63" t="s">
        <v>592</v>
      </c>
      <c r="B368" s="63" t="s">
        <v>593</v>
      </c>
      <c r="C368" s="36">
        <v>4301011873</v>
      </c>
      <c r="D368" s="631">
        <v>4680115881907</v>
      </c>
      <c r="E368" s="631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633"/>
      <c r="R368" s="633"/>
      <c r="S368" s="633"/>
      <c r="T368" s="63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594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595</v>
      </c>
      <c r="B369" s="63" t="s">
        <v>596</v>
      </c>
      <c r="C369" s="36">
        <v>4301011875</v>
      </c>
      <c r="D369" s="631">
        <v>4680115884885</v>
      </c>
      <c r="E369" s="631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82</v>
      </c>
      <c r="N369" s="38"/>
      <c r="O369" s="37">
        <v>60</v>
      </c>
      <c r="P369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33"/>
      <c r="R369" s="633"/>
      <c r="S369" s="633"/>
      <c r="T369" s="634"/>
      <c r="U369" s="39" t="s">
        <v>45</v>
      </c>
      <c r="V369" s="39" t="s">
        <v>45</v>
      </c>
      <c r="W369" s="40" t="s">
        <v>0</v>
      </c>
      <c r="X369" s="58">
        <v>24</v>
      </c>
      <c r="Y369" s="55">
        <f>IFERROR(IF(X369="",0,CEILING((X369/$H369),1)*$H369),"")</f>
        <v>24</v>
      </c>
      <c r="Z369" s="41">
        <f>IFERROR(IF(Y369=0,"",ROUNDUP(Y369/H369,0)*0.01898),"")</f>
        <v>3.7960000000000001E-2</v>
      </c>
      <c r="AA369" s="68" t="s">
        <v>45</v>
      </c>
      <c r="AB369" s="69" t="s">
        <v>45</v>
      </c>
      <c r="AC369" s="432" t="s">
        <v>597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24.87</v>
      </c>
      <c r="BN369" s="78">
        <f>IFERROR(Y369*I369/H369,"0")</f>
        <v>24.87</v>
      </c>
      <c r="BO369" s="78">
        <f>IFERROR(1/J369*(X369/H369),"0")</f>
        <v>3.125E-2</v>
      </c>
      <c r="BP369" s="78">
        <f>IFERROR(1/J369*(Y369/H369),"0")</f>
        <v>3.125E-2</v>
      </c>
    </row>
    <row r="370" spans="1:68" ht="37.5" customHeight="1" x14ac:dyDescent="0.25">
      <c r="A370" s="63" t="s">
        <v>598</v>
      </c>
      <c r="B370" s="63" t="s">
        <v>599</v>
      </c>
      <c r="C370" s="36">
        <v>4301011871</v>
      </c>
      <c r="D370" s="631">
        <v>4680115884908</v>
      </c>
      <c r="E370" s="631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82</v>
      </c>
      <c r="N370" s="38"/>
      <c r="O370" s="37">
        <v>60</v>
      </c>
      <c r="P370" s="8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33"/>
      <c r="R370" s="633"/>
      <c r="S370" s="633"/>
      <c r="T370" s="63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38"/>
      <c r="B371" s="638"/>
      <c r="C371" s="638"/>
      <c r="D371" s="638"/>
      <c r="E371" s="638"/>
      <c r="F371" s="638"/>
      <c r="G371" s="638"/>
      <c r="H371" s="638"/>
      <c r="I371" s="638"/>
      <c r="J371" s="638"/>
      <c r="K371" s="638"/>
      <c r="L371" s="638"/>
      <c r="M371" s="638"/>
      <c r="N371" s="638"/>
      <c r="O371" s="639"/>
      <c r="P371" s="635" t="s">
        <v>40</v>
      </c>
      <c r="Q371" s="636"/>
      <c r="R371" s="636"/>
      <c r="S371" s="636"/>
      <c r="T371" s="636"/>
      <c r="U371" s="636"/>
      <c r="V371" s="637"/>
      <c r="W371" s="42" t="s">
        <v>39</v>
      </c>
      <c r="X371" s="43">
        <f>IFERROR(X368/H368,"0")+IFERROR(X369/H369,"0")+IFERROR(X370/H370,"0")</f>
        <v>2</v>
      </c>
      <c r="Y371" s="43">
        <f>IFERROR(Y368/H368,"0")+IFERROR(Y369/H369,"0")+IFERROR(Y370/H370,"0")</f>
        <v>2</v>
      </c>
      <c r="Z371" s="43">
        <f>IFERROR(IF(Z368="",0,Z368),"0")+IFERROR(IF(Z369="",0,Z369),"0")+IFERROR(IF(Z370="",0,Z370),"0")</f>
        <v>3.7960000000000001E-2</v>
      </c>
      <c r="AA371" s="67"/>
      <c r="AB371" s="67"/>
      <c r="AC371" s="67"/>
    </row>
    <row r="372" spans="1:68" x14ac:dyDescent="0.2">
      <c r="A372" s="638"/>
      <c r="B372" s="638"/>
      <c r="C372" s="638"/>
      <c r="D372" s="638"/>
      <c r="E372" s="638"/>
      <c r="F372" s="638"/>
      <c r="G372" s="638"/>
      <c r="H372" s="638"/>
      <c r="I372" s="638"/>
      <c r="J372" s="638"/>
      <c r="K372" s="638"/>
      <c r="L372" s="638"/>
      <c r="M372" s="638"/>
      <c r="N372" s="638"/>
      <c r="O372" s="639"/>
      <c r="P372" s="635" t="s">
        <v>40</v>
      </c>
      <c r="Q372" s="636"/>
      <c r="R372" s="636"/>
      <c r="S372" s="636"/>
      <c r="T372" s="636"/>
      <c r="U372" s="636"/>
      <c r="V372" s="637"/>
      <c r="W372" s="42" t="s">
        <v>0</v>
      </c>
      <c r="X372" s="43">
        <f>IFERROR(SUM(X368:X370),"0")</f>
        <v>24</v>
      </c>
      <c r="Y372" s="43">
        <f>IFERROR(SUM(Y368:Y370),"0")</f>
        <v>24</v>
      </c>
      <c r="Z372" s="42"/>
      <c r="AA372" s="67"/>
      <c r="AB372" s="67"/>
      <c r="AC372" s="67"/>
    </row>
    <row r="373" spans="1:68" ht="14.25" customHeight="1" x14ac:dyDescent="0.25">
      <c r="A373" s="630" t="s">
        <v>78</v>
      </c>
      <c r="B373" s="630"/>
      <c r="C373" s="630"/>
      <c r="D373" s="630"/>
      <c r="E373" s="630"/>
      <c r="F373" s="630"/>
      <c r="G373" s="630"/>
      <c r="H373" s="630"/>
      <c r="I373" s="630"/>
      <c r="J373" s="630"/>
      <c r="K373" s="630"/>
      <c r="L373" s="630"/>
      <c r="M373" s="630"/>
      <c r="N373" s="630"/>
      <c r="O373" s="630"/>
      <c r="P373" s="630"/>
      <c r="Q373" s="630"/>
      <c r="R373" s="630"/>
      <c r="S373" s="630"/>
      <c r="T373" s="630"/>
      <c r="U373" s="630"/>
      <c r="V373" s="630"/>
      <c r="W373" s="630"/>
      <c r="X373" s="630"/>
      <c r="Y373" s="630"/>
      <c r="Z373" s="630"/>
      <c r="AA373" s="66"/>
      <c r="AB373" s="66"/>
      <c r="AC373" s="80"/>
    </row>
    <row r="374" spans="1:68" ht="27" customHeight="1" x14ac:dyDescent="0.25">
      <c r="A374" s="63" t="s">
        <v>600</v>
      </c>
      <c r="B374" s="63" t="s">
        <v>601</v>
      </c>
      <c r="C374" s="36">
        <v>4301031303</v>
      </c>
      <c r="D374" s="631">
        <v>4607091384802</v>
      </c>
      <c r="E374" s="631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82</v>
      </c>
      <c r="N374" s="38"/>
      <c r="O374" s="37">
        <v>35</v>
      </c>
      <c r="P374" s="8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33"/>
      <c r="R374" s="633"/>
      <c r="S374" s="633"/>
      <c r="T374" s="634"/>
      <c r="U374" s="39" t="s">
        <v>45</v>
      </c>
      <c r="V374" s="39" t="s">
        <v>45</v>
      </c>
      <c r="W374" s="40" t="s">
        <v>0</v>
      </c>
      <c r="X374" s="58">
        <v>190</v>
      </c>
      <c r="Y374" s="55">
        <f>IFERROR(IF(X374="",0,CEILING((X374/$H374),1)*$H374),"")</f>
        <v>192.72</v>
      </c>
      <c r="Z374" s="41">
        <f>IFERROR(IF(Y374=0,"",ROUNDUP(Y374/H374,0)*0.00902),"")</f>
        <v>0.39688000000000001</v>
      </c>
      <c r="AA374" s="68" t="s">
        <v>45</v>
      </c>
      <c r="AB374" s="69" t="s">
        <v>45</v>
      </c>
      <c r="AC374" s="436" t="s">
        <v>602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201.71232876712332</v>
      </c>
      <c r="BN374" s="78">
        <f>IFERROR(Y374*I374/H374,"0")</f>
        <v>204.60000000000002</v>
      </c>
      <c r="BO374" s="78">
        <f>IFERROR(1/J374*(X374/H374),"0")</f>
        <v>0.32862875328628754</v>
      </c>
      <c r="BP374" s="78">
        <f>IFERROR(1/J374*(Y374/H374),"0")</f>
        <v>0.33333333333333337</v>
      </c>
    </row>
    <row r="375" spans="1:68" x14ac:dyDescent="0.2">
      <c r="A375" s="638"/>
      <c r="B375" s="638"/>
      <c r="C375" s="638"/>
      <c r="D375" s="638"/>
      <c r="E375" s="638"/>
      <c r="F375" s="638"/>
      <c r="G375" s="638"/>
      <c r="H375" s="638"/>
      <c r="I375" s="638"/>
      <c r="J375" s="638"/>
      <c r="K375" s="638"/>
      <c r="L375" s="638"/>
      <c r="M375" s="638"/>
      <c r="N375" s="638"/>
      <c r="O375" s="639"/>
      <c r="P375" s="635" t="s">
        <v>40</v>
      </c>
      <c r="Q375" s="636"/>
      <c r="R375" s="636"/>
      <c r="S375" s="636"/>
      <c r="T375" s="636"/>
      <c r="U375" s="636"/>
      <c r="V375" s="637"/>
      <c r="W375" s="42" t="s">
        <v>39</v>
      </c>
      <c r="X375" s="43">
        <f>IFERROR(X374/H374,"0")</f>
        <v>43.378995433789953</v>
      </c>
      <c r="Y375" s="43">
        <f>IFERROR(Y374/H374,"0")</f>
        <v>44</v>
      </c>
      <c r="Z375" s="43">
        <f>IFERROR(IF(Z374="",0,Z374),"0")</f>
        <v>0.39688000000000001</v>
      </c>
      <c r="AA375" s="67"/>
      <c r="AB375" s="67"/>
      <c r="AC375" s="67"/>
    </row>
    <row r="376" spans="1:68" x14ac:dyDescent="0.2">
      <c r="A376" s="638"/>
      <c r="B376" s="638"/>
      <c r="C376" s="638"/>
      <c r="D376" s="638"/>
      <c r="E376" s="638"/>
      <c r="F376" s="638"/>
      <c r="G376" s="638"/>
      <c r="H376" s="638"/>
      <c r="I376" s="638"/>
      <c r="J376" s="638"/>
      <c r="K376" s="638"/>
      <c r="L376" s="638"/>
      <c r="M376" s="638"/>
      <c r="N376" s="638"/>
      <c r="O376" s="639"/>
      <c r="P376" s="635" t="s">
        <v>40</v>
      </c>
      <c r="Q376" s="636"/>
      <c r="R376" s="636"/>
      <c r="S376" s="636"/>
      <c r="T376" s="636"/>
      <c r="U376" s="636"/>
      <c r="V376" s="637"/>
      <c r="W376" s="42" t="s">
        <v>0</v>
      </c>
      <c r="X376" s="43">
        <f>IFERROR(SUM(X374:X374),"0")</f>
        <v>190</v>
      </c>
      <c r="Y376" s="43">
        <f>IFERROR(SUM(Y374:Y374),"0")</f>
        <v>192.72</v>
      </c>
      <c r="Z376" s="42"/>
      <c r="AA376" s="67"/>
      <c r="AB376" s="67"/>
      <c r="AC376" s="67"/>
    </row>
    <row r="377" spans="1:68" ht="14.25" customHeight="1" x14ac:dyDescent="0.25">
      <c r="A377" s="630" t="s">
        <v>84</v>
      </c>
      <c r="B377" s="630"/>
      <c r="C377" s="630"/>
      <c r="D377" s="630"/>
      <c r="E377" s="630"/>
      <c r="F377" s="630"/>
      <c r="G377" s="630"/>
      <c r="H377" s="630"/>
      <c r="I377" s="630"/>
      <c r="J377" s="630"/>
      <c r="K377" s="630"/>
      <c r="L377" s="630"/>
      <c r="M377" s="630"/>
      <c r="N377" s="630"/>
      <c r="O377" s="630"/>
      <c r="P377" s="630"/>
      <c r="Q377" s="630"/>
      <c r="R377" s="630"/>
      <c r="S377" s="630"/>
      <c r="T377" s="630"/>
      <c r="U377" s="630"/>
      <c r="V377" s="630"/>
      <c r="W377" s="630"/>
      <c r="X377" s="630"/>
      <c r="Y377" s="630"/>
      <c r="Z377" s="630"/>
      <c r="AA377" s="66"/>
      <c r="AB377" s="66"/>
      <c r="AC377" s="80"/>
    </row>
    <row r="378" spans="1:68" ht="27" customHeight="1" x14ac:dyDescent="0.25">
      <c r="A378" s="63" t="s">
        <v>603</v>
      </c>
      <c r="B378" s="63" t="s">
        <v>604</v>
      </c>
      <c r="C378" s="36">
        <v>4301051899</v>
      </c>
      <c r="D378" s="631">
        <v>4607091384246</v>
      </c>
      <c r="E378" s="631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88</v>
      </c>
      <c r="N378" s="38"/>
      <c r="O378" s="37">
        <v>40</v>
      </c>
      <c r="P378" s="81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33"/>
      <c r="R378" s="633"/>
      <c r="S378" s="633"/>
      <c r="T378" s="634"/>
      <c r="U378" s="39" t="s">
        <v>45</v>
      </c>
      <c r="V378" s="39" t="s">
        <v>45</v>
      </c>
      <c r="W378" s="40" t="s">
        <v>0</v>
      </c>
      <c r="X378" s="58">
        <v>150</v>
      </c>
      <c r="Y378" s="55">
        <f>IFERROR(IF(X378="",0,CEILING((X378/$H378),1)*$H378),"")</f>
        <v>153</v>
      </c>
      <c r="Z378" s="41">
        <f>IFERROR(IF(Y378=0,"",ROUNDUP(Y378/H378,0)*0.01898),"")</f>
        <v>0.32266</v>
      </c>
      <c r="AA378" s="68" t="s">
        <v>45</v>
      </c>
      <c r="AB378" s="69" t="s">
        <v>45</v>
      </c>
      <c r="AC378" s="438" t="s">
        <v>605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158.64999999999998</v>
      </c>
      <c r="BN378" s="78">
        <f>IFERROR(Y378*I378/H378,"0")</f>
        <v>161.82299999999998</v>
      </c>
      <c r="BO378" s="78">
        <f>IFERROR(1/J378*(X378/H378),"0")</f>
        <v>0.26041666666666669</v>
      </c>
      <c r="BP378" s="78">
        <f>IFERROR(1/J378*(Y378/H378),"0")</f>
        <v>0.265625</v>
      </c>
    </row>
    <row r="379" spans="1:68" ht="27" customHeight="1" x14ac:dyDescent="0.25">
      <c r="A379" s="63" t="s">
        <v>606</v>
      </c>
      <c r="B379" s="63" t="s">
        <v>607</v>
      </c>
      <c r="C379" s="36">
        <v>4301051660</v>
      </c>
      <c r="D379" s="631">
        <v>4607091384253</v>
      </c>
      <c r="E379" s="631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81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33"/>
      <c r="R379" s="633"/>
      <c r="S379" s="633"/>
      <c r="T379" s="634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605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38"/>
      <c r="B380" s="638"/>
      <c r="C380" s="638"/>
      <c r="D380" s="638"/>
      <c r="E380" s="638"/>
      <c r="F380" s="638"/>
      <c r="G380" s="638"/>
      <c r="H380" s="638"/>
      <c r="I380" s="638"/>
      <c r="J380" s="638"/>
      <c r="K380" s="638"/>
      <c r="L380" s="638"/>
      <c r="M380" s="638"/>
      <c r="N380" s="638"/>
      <c r="O380" s="639"/>
      <c r="P380" s="635" t="s">
        <v>40</v>
      </c>
      <c r="Q380" s="636"/>
      <c r="R380" s="636"/>
      <c r="S380" s="636"/>
      <c r="T380" s="636"/>
      <c r="U380" s="636"/>
      <c r="V380" s="637"/>
      <c r="W380" s="42" t="s">
        <v>39</v>
      </c>
      <c r="X380" s="43">
        <f>IFERROR(X378/H378,"0")+IFERROR(X379/H379,"0")</f>
        <v>16.666666666666668</v>
      </c>
      <c r="Y380" s="43">
        <f>IFERROR(Y378/H378,"0")+IFERROR(Y379/H379,"0")</f>
        <v>17</v>
      </c>
      <c r="Z380" s="43">
        <f>IFERROR(IF(Z378="",0,Z378),"0")+IFERROR(IF(Z379="",0,Z379),"0")</f>
        <v>0.32266</v>
      </c>
      <c r="AA380" s="67"/>
      <c r="AB380" s="67"/>
      <c r="AC380" s="67"/>
    </row>
    <row r="381" spans="1:68" x14ac:dyDescent="0.2">
      <c r="A381" s="638"/>
      <c r="B381" s="638"/>
      <c r="C381" s="638"/>
      <c r="D381" s="638"/>
      <c r="E381" s="638"/>
      <c r="F381" s="638"/>
      <c r="G381" s="638"/>
      <c r="H381" s="638"/>
      <c r="I381" s="638"/>
      <c r="J381" s="638"/>
      <c r="K381" s="638"/>
      <c r="L381" s="638"/>
      <c r="M381" s="638"/>
      <c r="N381" s="638"/>
      <c r="O381" s="639"/>
      <c r="P381" s="635" t="s">
        <v>40</v>
      </c>
      <c r="Q381" s="636"/>
      <c r="R381" s="636"/>
      <c r="S381" s="636"/>
      <c r="T381" s="636"/>
      <c r="U381" s="636"/>
      <c r="V381" s="637"/>
      <c r="W381" s="42" t="s">
        <v>0</v>
      </c>
      <c r="X381" s="43">
        <f>IFERROR(SUM(X378:X379),"0")</f>
        <v>150</v>
      </c>
      <c r="Y381" s="43">
        <f>IFERROR(SUM(Y378:Y379),"0")</f>
        <v>153</v>
      </c>
      <c r="Z381" s="42"/>
      <c r="AA381" s="67"/>
      <c r="AB381" s="67"/>
      <c r="AC381" s="67"/>
    </row>
    <row r="382" spans="1:68" ht="14.25" customHeight="1" x14ac:dyDescent="0.25">
      <c r="A382" s="630" t="s">
        <v>180</v>
      </c>
      <c r="B382" s="630"/>
      <c r="C382" s="630"/>
      <c r="D382" s="630"/>
      <c r="E382" s="630"/>
      <c r="F382" s="630"/>
      <c r="G382" s="630"/>
      <c r="H382" s="630"/>
      <c r="I382" s="630"/>
      <c r="J382" s="630"/>
      <c r="K382" s="630"/>
      <c r="L382" s="630"/>
      <c r="M382" s="630"/>
      <c r="N382" s="630"/>
      <c r="O382" s="630"/>
      <c r="P382" s="630"/>
      <c r="Q382" s="630"/>
      <c r="R382" s="630"/>
      <c r="S382" s="630"/>
      <c r="T382" s="630"/>
      <c r="U382" s="630"/>
      <c r="V382" s="630"/>
      <c r="W382" s="630"/>
      <c r="X382" s="630"/>
      <c r="Y382" s="630"/>
      <c r="Z382" s="630"/>
      <c r="AA382" s="66"/>
      <c r="AB382" s="66"/>
      <c r="AC382" s="80"/>
    </row>
    <row r="383" spans="1:68" ht="27" customHeight="1" x14ac:dyDescent="0.25">
      <c r="A383" s="63" t="s">
        <v>608</v>
      </c>
      <c r="B383" s="63" t="s">
        <v>609</v>
      </c>
      <c r="C383" s="36">
        <v>4301060441</v>
      </c>
      <c r="D383" s="631">
        <v>4607091389357</v>
      </c>
      <c r="E383" s="631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88</v>
      </c>
      <c r="N383" s="38"/>
      <c r="O383" s="37">
        <v>40</v>
      </c>
      <c r="P383" s="8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33"/>
      <c r="R383" s="633"/>
      <c r="S383" s="633"/>
      <c r="T383" s="634"/>
      <c r="U383" s="39" t="s">
        <v>45</v>
      </c>
      <c r="V383" s="39" t="s">
        <v>45</v>
      </c>
      <c r="W383" s="40" t="s">
        <v>0</v>
      </c>
      <c r="X383" s="58">
        <v>20</v>
      </c>
      <c r="Y383" s="55">
        <f>IFERROR(IF(X383="",0,CEILING((X383/$H383),1)*$H383),"")</f>
        <v>27</v>
      </c>
      <c r="Z383" s="41">
        <f>IFERROR(IF(Y383=0,"",ROUNDUP(Y383/H383,0)*0.01898),"")</f>
        <v>5.6940000000000004E-2</v>
      </c>
      <c r="AA383" s="68" t="s">
        <v>45</v>
      </c>
      <c r="AB383" s="69" t="s">
        <v>45</v>
      </c>
      <c r="AC383" s="442" t="s">
        <v>610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20.966666666666669</v>
      </c>
      <c r="BN383" s="78">
        <f>IFERROR(Y383*I383/H383,"0")</f>
        <v>28.305</v>
      </c>
      <c r="BO383" s="78">
        <f>IFERROR(1/J383*(X383/H383),"0")</f>
        <v>3.4722222222222224E-2</v>
      </c>
      <c r="BP383" s="78">
        <f>IFERROR(1/J383*(Y383/H383),"0")</f>
        <v>4.6875E-2</v>
      </c>
    </row>
    <row r="384" spans="1:68" x14ac:dyDescent="0.2">
      <c r="A384" s="638"/>
      <c r="B384" s="638"/>
      <c r="C384" s="638"/>
      <c r="D384" s="638"/>
      <c r="E384" s="638"/>
      <c r="F384" s="638"/>
      <c r="G384" s="638"/>
      <c r="H384" s="638"/>
      <c r="I384" s="638"/>
      <c r="J384" s="638"/>
      <c r="K384" s="638"/>
      <c r="L384" s="638"/>
      <c r="M384" s="638"/>
      <c r="N384" s="638"/>
      <c r="O384" s="639"/>
      <c r="P384" s="635" t="s">
        <v>40</v>
      </c>
      <c r="Q384" s="636"/>
      <c r="R384" s="636"/>
      <c r="S384" s="636"/>
      <c r="T384" s="636"/>
      <c r="U384" s="636"/>
      <c r="V384" s="637"/>
      <c r="W384" s="42" t="s">
        <v>39</v>
      </c>
      <c r="X384" s="43">
        <f>IFERROR(X383/H383,"0")</f>
        <v>2.2222222222222223</v>
      </c>
      <c r="Y384" s="43">
        <f>IFERROR(Y383/H383,"0")</f>
        <v>3</v>
      </c>
      <c r="Z384" s="43">
        <f>IFERROR(IF(Z383="",0,Z383),"0")</f>
        <v>5.6940000000000004E-2</v>
      </c>
      <c r="AA384" s="67"/>
      <c r="AB384" s="67"/>
      <c r="AC384" s="67"/>
    </row>
    <row r="385" spans="1:68" x14ac:dyDescent="0.2">
      <c r="A385" s="638"/>
      <c r="B385" s="638"/>
      <c r="C385" s="638"/>
      <c r="D385" s="638"/>
      <c r="E385" s="638"/>
      <c r="F385" s="638"/>
      <c r="G385" s="638"/>
      <c r="H385" s="638"/>
      <c r="I385" s="638"/>
      <c r="J385" s="638"/>
      <c r="K385" s="638"/>
      <c r="L385" s="638"/>
      <c r="M385" s="638"/>
      <c r="N385" s="638"/>
      <c r="O385" s="639"/>
      <c r="P385" s="635" t="s">
        <v>40</v>
      </c>
      <c r="Q385" s="636"/>
      <c r="R385" s="636"/>
      <c r="S385" s="636"/>
      <c r="T385" s="636"/>
      <c r="U385" s="636"/>
      <c r="V385" s="637"/>
      <c r="W385" s="42" t="s">
        <v>0</v>
      </c>
      <c r="X385" s="43">
        <f>IFERROR(SUM(X383:X383),"0")</f>
        <v>20</v>
      </c>
      <c r="Y385" s="43">
        <f>IFERROR(SUM(Y383:Y383),"0")</f>
        <v>27</v>
      </c>
      <c r="Z385" s="42"/>
      <c r="AA385" s="67"/>
      <c r="AB385" s="67"/>
      <c r="AC385" s="67"/>
    </row>
    <row r="386" spans="1:68" ht="27.75" customHeight="1" x14ac:dyDescent="0.2">
      <c r="A386" s="628" t="s">
        <v>611</v>
      </c>
      <c r="B386" s="628"/>
      <c r="C386" s="628"/>
      <c r="D386" s="628"/>
      <c r="E386" s="628"/>
      <c r="F386" s="628"/>
      <c r="G386" s="628"/>
      <c r="H386" s="628"/>
      <c r="I386" s="628"/>
      <c r="J386" s="628"/>
      <c r="K386" s="628"/>
      <c r="L386" s="628"/>
      <c r="M386" s="628"/>
      <c r="N386" s="628"/>
      <c r="O386" s="628"/>
      <c r="P386" s="628"/>
      <c r="Q386" s="628"/>
      <c r="R386" s="628"/>
      <c r="S386" s="628"/>
      <c r="T386" s="628"/>
      <c r="U386" s="628"/>
      <c r="V386" s="628"/>
      <c r="W386" s="628"/>
      <c r="X386" s="628"/>
      <c r="Y386" s="628"/>
      <c r="Z386" s="628"/>
      <c r="AA386" s="54"/>
      <c r="AB386" s="54"/>
      <c r="AC386" s="54"/>
    </row>
    <row r="387" spans="1:68" ht="16.5" customHeight="1" x14ac:dyDescent="0.25">
      <c r="A387" s="629" t="s">
        <v>612</v>
      </c>
      <c r="B387" s="629"/>
      <c r="C387" s="629"/>
      <c r="D387" s="629"/>
      <c r="E387" s="629"/>
      <c r="F387" s="629"/>
      <c r="G387" s="629"/>
      <c r="H387" s="629"/>
      <c r="I387" s="629"/>
      <c r="J387" s="629"/>
      <c r="K387" s="629"/>
      <c r="L387" s="629"/>
      <c r="M387" s="629"/>
      <c r="N387" s="629"/>
      <c r="O387" s="629"/>
      <c r="P387" s="629"/>
      <c r="Q387" s="629"/>
      <c r="R387" s="629"/>
      <c r="S387" s="629"/>
      <c r="T387" s="629"/>
      <c r="U387" s="629"/>
      <c r="V387" s="629"/>
      <c r="W387" s="629"/>
      <c r="X387" s="629"/>
      <c r="Y387" s="629"/>
      <c r="Z387" s="629"/>
      <c r="AA387" s="65"/>
      <c r="AB387" s="65"/>
      <c r="AC387" s="79"/>
    </row>
    <row r="388" spans="1:68" ht="14.25" customHeight="1" x14ac:dyDescent="0.25">
      <c r="A388" s="630" t="s">
        <v>78</v>
      </c>
      <c r="B388" s="630"/>
      <c r="C388" s="630"/>
      <c r="D388" s="630"/>
      <c r="E388" s="630"/>
      <c r="F388" s="630"/>
      <c r="G388" s="630"/>
      <c r="H388" s="630"/>
      <c r="I388" s="630"/>
      <c r="J388" s="630"/>
      <c r="K388" s="630"/>
      <c r="L388" s="630"/>
      <c r="M388" s="630"/>
      <c r="N388" s="630"/>
      <c r="O388" s="630"/>
      <c r="P388" s="630"/>
      <c r="Q388" s="630"/>
      <c r="R388" s="630"/>
      <c r="S388" s="630"/>
      <c r="T388" s="630"/>
      <c r="U388" s="630"/>
      <c r="V388" s="630"/>
      <c r="W388" s="630"/>
      <c r="X388" s="630"/>
      <c r="Y388" s="630"/>
      <c r="Z388" s="630"/>
      <c r="AA388" s="66"/>
      <c r="AB388" s="66"/>
      <c r="AC388" s="80"/>
    </row>
    <row r="389" spans="1:68" ht="27" customHeight="1" x14ac:dyDescent="0.25">
      <c r="A389" s="63" t="s">
        <v>613</v>
      </c>
      <c r="B389" s="63" t="s">
        <v>614</v>
      </c>
      <c r="C389" s="36">
        <v>4301031405</v>
      </c>
      <c r="D389" s="631">
        <v>4680115886100</v>
      </c>
      <c r="E389" s="631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8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33"/>
      <c r="R389" s="633"/>
      <c r="S389" s="633"/>
      <c r="T389" s="634"/>
      <c r="U389" s="39" t="s">
        <v>45</v>
      </c>
      <c r="V389" s="39" t="s">
        <v>45</v>
      </c>
      <c r="W389" s="40" t="s">
        <v>0</v>
      </c>
      <c r="X389" s="58">
        <v>80</v>
      </c>
      <c r="Y389" s="55">
        <f t="shared" ref="Y389:Y398" si="48">IFERROR(IF(X389="",0,CEILING((X389/$H389),1)*$H389),"")</f>
        <v>81</v>
      </c>
      <c r="Z389" s="41">
        <f>IFERROR(IF(Y389=0,"",ROUNDUP(Y389/H389,0)*0.00902),"")</f>
        <v>0.1353</v>
      </c>
      <c r="AA389" s="68" t="s">
        <v>45</v>
      </c>
      <c r="AB389" s="69" t="s">
        <v>45</v>
      </c>
      <c r="AC389" s="444" t="s">
        <v>615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49">IFERROR(X389*I389/H389,"0")</f>
        <v>83.111111111111114</v>
      </c>
      <c r="BN389" s="78">
        <f t="shared" ref="BN389:BN398" si="50">IFERROR(Y389*I389/H389,"0")</f>
        <v>84.15</v>
      </c>
      <c r="BO389" s="78">
        <f t="shared" ref="BO389:BO398" si="51">IFERROR(1/J389*(X389/H389),"0")</f>
        <v>0.11223344556677889</v>
      </c>
      <c r="BP389" s="78">
        <f t="shared" ref="BP389:BP398" si="52">IFERROR(1/J389*(Y389/H389),"0")</f>
        <v>0.11363636363636363</v>
      </c>
    </row>
    <row r="390" spans="1:68" ht="27" customHeight="1" x14ac:dyDescent="0.25">
      <c r="A390" s="63" t="s">
        <v>616</v>
      </c>
      <c r="B390" s="63" t="s">
        <v>617</v>
      </c>
      <c r="C390" s="36">
        <v>4301031406</v>
      </c>
      <c r="D390" s="631">
        <v>4680115886117</v>
      </c>
      <c r="E390" s="631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81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33"/>
      <c r="R390" s="633"/>
      <c r="S390" s="633"/>
      <c r="T390" s="634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8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618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0</v>
      </c>
      <c r="BN390" s="78">
        <f t="shared" si="50"/>
        <v>0</v>
      </c>
      <c r="BO390" s="78">
        <f t="shared" si="51"/>
        <v>0</v>
      </c>
      <c r="BP390" s="78">
        <f t="shared" si="52"/>
        <v>0</v>
      </c>
    </row>
    <row r="391" spans="1:68" ht="27" customHeight="1" x14ac:dyDescent="0.25">
      <c r="A391" s="63" t="s">
        <v>616</v>
      </c>
      <c r="B391" s="63" t="s">
        <v>619</v>
      </c>
      <c r="C391" s="36">
        <v>4301031382</v>
      </c>
      <c r="D391" s="631">
        <v>4680115886117</v>
      </c>
      <c r="E391" s="631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82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33"/>
      <c r="R391" s="633"/>
      <c r="S391" s="633"/>
      <c r="T391" s="634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 x14ac:dyDescent="0.25">
      <c r="A392" s="63" t="s">
        <v>620</v>
      </c>
      <c r="B392" s="63" t="s">
        <v>621</v>
      </c>
      <c r="C392" s="36">
        <v>4301031402</v>
      </c>
      <c r="D392" s="631">
        <v>4680115886124</v>
      </c>
      <c r="E392" s="631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82</v>
      </c>
      <c r="N392" s="38"/>
      <c r="O392" s="37">
        <v>50</v>
      </c>
      <c r="P392" s="82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33"/>
      <c r="R392" s="633"/>
      <c r="S392" s="633"/>
      <c r="T392" s="634"/>
      <c r="U392" s="39" t="s">
        <v>45</v>
      </c>
      <c r="V392" s="39" t="s">
        <v>45</v>
      </c>
      <c r="W392" s="40" t="s">
        <v>0</v>
      </c>
      <c r="X392" s="58">
        <v>100</v>
      </c>
      <c r="Y392" s="55">
        <f t="shared" si="48"/>
        <v>102.60000000000001</v>
      </c>
      <c r="Z392" s="41">
        <f>IFERROR(IF(Y392=0,"",ROUNDUP(Y392/H392,0)*0.00902),"")</f>
        <v>0.17138</v>
      </c>
      <c r="AA392" s="68" t="s">
        <v>45</v>
      </c>
      <c r="AB392" s="69" t="s">
        <v>45</v>
      </c>
      <c r="AC392" s="450" t="s">
        <v>622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103.88888888888889</v>
      </c>
      <c r="BN392" s="78">
        <f t="shared" si="50"/>
        <v>106.59000000000002</v>
      </c>
      <c r="BO392" s="78">
        <f t="shared" si="51"/>
        <v>0.14029180695847362</v>
      </c>
      <c r="BP392" s="78">
        <f t="shared" si="52"/>
        <v>0.14393939393939395</v>
      </c>
    </row>
    <row r="393" spans="1:68" ht="27" customHeight="1" x14ac:dyDescent="0.25">
      <c r="A393" s="63" t="s">
        <v>623</v>
      </c>
      <c r="B393" s="63" t="s">
        <v>624</v>
      </c>
      <c r="C393" s="36">
        <v>4301031366</v>
      </c>
      <c r="D393" s="631">
        <v>4680115883147</v>
      </c>
      <c r="E393" s="631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2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33"/>
      <c r="R393" s="633"/>
      <c r="S393" s="633"/>
      <c r="T393" s="63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 t="shared" ref="Z393:Z398" si="53">IFERROR(IF(Y393=0,"",ROUNDUP(Y393/H393,0)*0.00502),"")</f>
        <v/>
      </c>
      <c r="AA393" s="68" t="s">
        <v>45</v>
      </c>
      <c r="AB393" s="69" t="s">
        <v>45</v>
      </c>
      <c r="AC393" s="452" t="s">
        <v>615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27" customHeight="1" x14ac:dyDescent="0.25">
      <c r="A394" s="63" t="s">
        <v>625</v>
      </c>
      <c r="B394" s="63" t="s">
        <v>626</v>
      </c>
      <c r="C394" s="36">
        <v>4301031362</v>
      </c>
      <c r="D394" s="631">
        <v>4607091384338</v>
      </c>
      <c r="E394" s="631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33"/>
      <c r="R394" s="633"/>
      <c r="S394" s="633"/>
      <c r="T394" s="634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si="53"/>
        <v/>
      </c>
      <c r="AA394" s="68" t="s">
        <v>45</v>
      </c>
      <c r="AB394" s="69" t="s">
        <v>45</v>
      </c>
      <c r="AC394" s="454" t="s">
        <v>615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37.5" customHeight="1" x14ac:dyDescent="0.25">
      <c r="A395" s="63" t="s">
        <v>627</v>
      </c>
      <c r="B395" s="63" t="s">
        <v>628</v>
      </c>
      <c r="C395" s="36">
        <v>4301031361</v>
      </c>
      <c r="D395" s="631">
        <v>4607091389524</v>
      </c>
      <c r="E395" s="631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2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33"/>
      <c r="R395" s="633"/>
      <c r="S395" s="633"/>
      <c r="T395" s="634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629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customHeight="1" x14ac:dyDescent="0.25">
      <c r="A396" s="63" t="s">
        <v>630</v>
      </c>
      <c r="B396" s="63" t="s">
        <v>631</v>
      </c>
      <c r="C396" s="36">
        <v>4301031364</v>
      </c>
      <c r="D396" s="631">
        <v>4680115883161</v>
      </c>
      <c r="E396" s="631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2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33"/>
      <c r="R396" s="633"/>
      <c r="S396" s="633"/>
      <c r="T396" s="634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632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customHeight="1" x14ac:dyDescent="0.25">
      <c r="A397" s="63" t="s">
        <v>633</v>
      </c>
      <c r="B397" s="63" t="s">
        <v>634</v>
      </c>
      <c r="C397" s="36">
        <v>4301031358</v>
      </c>
      <c r="D397" s="631">
        <v>4607091389531</v>
      </c>
      <c r="E397" s="631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33"/>
      <c r="R397" s="633"/>
      <c r="S397" s="633"/>
      <c r="T397" s="634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635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37.5" customHeight="1" x14ac:dyDescent="0.25">
      <c r="A398" s="63" t="s">
        <v>636</v>
      </c>
      <c r="B398" s="63" t="s">
        <v>637</v>
      </c>
      <c r="C398" s="36">
        <v>4301031360</v>
      </c>
      <c r="D398" s="631">
        <v>4607091384345</v>
      </c>
      <c r="E398" s="631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33"/>
      <c r="R398" s="633"/>
      <c r="S398" s="633"/>
      <c r="T398" s="634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 x14ac:dyDescent="0.2">
      <c r="A399" s="638"/>
      <c r="B399" s="638"/>
      <c r="C399" s="638"/>
      <c r="D399" s="638"/>
      <c r="E399" s="638"/>
      <c r="F399" s="638"/>
      <c r="G399" s="638"/>
      <c r="H399" s="638"/>
      <c r="I399" s="638"/>
      <c r="J399" s="638"/>
      <c r="K399" s="638"/>
      <c r="L399" s="638"/>
      <c r="M399" s="638"/>
      <c r="N399" s="638"/>
      <c r="O399" s="639"/>
      <c r="P399" s="635" t="s">
        <v>40</v>
      </c>
      <c r="Q399" s="636"/>
      <c r="R399" s="636"/>
      <c r="S399" s="636"/>
      <c r="T399" s="636"/>
      <c r="U399" s="636"/>
      <c r="V399" s="637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33.333333333333329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34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0.30668000000000001</v>
      </c>
      <c r="AA399" s="67"/>
      <c r="AB399" s="67"/>
      <c r="AC399" s="67"/>
    </row>
    <row r="400" spans="1:68" x14ac:dyDescent="0.2">
      <c r="A400" s="638"/>
      <c r="B400" s="638"/>
      <c r="C400" s="638"/>
      <c r="D400" s="638"/>
      <c r="E400" s="638"/>
      <c r="F400" s="638"/>
      <c r="G400" s="638"/>
      <c r="H400" s="638"/>
      <c r="I400" s="638"/>
      <c r="J400" s="638"/>
      <c r="K400" s="638"/>
      <c r="L400" s="638"/>
      <c r="M400" s="638"/>
      <c r="N400" s="638"/>
      <c r="O400" s="639"/>
      <c r="P400" s="635" t="s">
        <v>40</v>
      </c>
      <c r="Q400" s="636"/>
      <c r="R400" s="636"/>
      <c r="S400" s="636"/>
      <c r="T400" s="636"/>
      <c r="U400" s="636"/>
      <c r="V400" s="637"/>
      <c r="W400" s="42" t="s">
        <v>0</v>
      </c>
      <c r="X400" s="43">
        <f>IFERROR(SUM(X389:X398),"0")</f>
        <v>180</v>
      </c>
      <c r="Y400" s="43">
        <f>IFERROR(SUM(Y389:Y398),"0")</f>
        <v>183.60000000000002</v>
      </c>
      <c r="Z400" s="42"/>
      <c r="AA400" s="67"/>
      <c r="AB400" s="67"/>
      <c r="AC400" s="67"/>
    </row>
    <row r="401" spans="1:68" ht="14.25" customHeight="1" x14ac:dyDescent="0.25">
      <c r="A401" s="630" t="s">
        <v>84</v>
      </c>
      <c r="B401" s="630"/>
      <c r="C401" s="630"/>
      <c r="D401" s="630"/>
      <c r="E401" s="630"/>
      <c r="F401" s="630"/>
      <c r="G401" s="630"/>
      <c r="H401" s="630"/>
      <c r="I401" s="630"/>
      <c r="J401" s="630"/>
      <c r="K401" s="630"/>
      <c r="L401" s="630"/>
      <c r="M401" s="630"/>
      <c r="N401" s="630"/>
      <c r="O401" s="630"/>
      <c r="P401" s="630"/>
      <c r="Q401" s="630"/>
      <c r="R401" s="630"/>
      <c r="S401" s="630"/>
      <c r="T401" s="630"/>
      <c r="U401" s="630"/>
      <c r="V401" s="630"/>
      <c r="W401" s="630"/>
      <c r="X401" s="630"/>
      <c r="Y401" s="630"/>
      <c r="Z401" s="630"/>
      <c r="AA401" s="66"/>
      <c r="AB401" s="66"/>
      <c r="AC401" s="80"/>
    </row>
    <row r="402" spans="1:68" ht="27" customHeight="1" x14ac:dyDescent="0.25">
      <c r="A402" s="63" t="s">
        <v>638</v>
      </c>
      <c r="B402" s="63" t="s">
        <v>639</v>
      </c>
      <c r="C402" s="36">
        <v>4301051284</v>
      </c>
      <c r="D402" s="631">
        <v>4607091384352</v>
      </c>
      <c r="E402" s="631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88</v>
      </c>
      <c r="N402" s="38"/>
      <c r="O402" s="37">
        <v>45</v>
      </c>
      <c r="P402" s="8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33"/>
      <c r="R402" s="633"/>
      <c r="S402" s="633"/>
      <c r="T402" s="634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640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641</v>
      </c>
      <c r="B403" s="63" t="s">
        <v>642</v>
      </c>
      <c r="C403" s="36">
        <v>4301051431</v>
      </c>
      <c r="D403" s="631">
        <v>4607091389654</v>
      </c>
      <c r="E403" s="631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8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33"/>
      <c r="R403" s="633"/>
      <c r="S403" s="633"/>
      <c r="T403" s="63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643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38"/>
      <c r="B404" s="638"/>
      <c r="C404" s="638"/>
      <c r="D404" s="638"/>
      <c r="E404" s="638"/>
      <c r="F404" s="638"/>
      <c r="G404" s="638"/>
      <c r="H404" s="638"/>
      <c r="I404" s="638"/>
      <c r="J404" s="638"/>
      <c r="K404" s="638"/>
      <c r="L404" s="638"/>
      <c r="M404" s="638"/>
      <c r="N404" s="638"/>
      <c r="O404" s="639"/>
      <c r="P404" s="635" t="s">
        <v>40</v>
      </c>
      <c r="Q404" s="636"/>
      <c r="R404" s="636"/>
      <c r="S404" s="636"/>
      <c r="T404" s="636"/>
      <c r="U404" s="636"/>
      <c r="V404" s="637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638"/>
      <c r="B405" s="638"/>
      <c r="C405" s="638"/>
      <c r="D405" s="638"/>
      <c r="E405" s="638"/>
      <c r="F405" s="638"/>
      <c r="G405" s="638"/>
      <c r="H405" s="638"/>
      <c r="I405" s="638"/>
      <c r="J405" s="638"/>
      <c r="K405" s="638"/>
      <c r="L405" s="638"/>
      <c r="M405" s="638"/>
      <c r="N405" s="638"/>
      <c r="O405" s="639"/>
      <c r="P405" s="635" t="s">
        <v>40</v>
      </c>
      <c r="Q405" s="636"/>
      <c r="R405" s="636"/>
      <c r="S405" s="636"/>
      <c r="T405" s="636"/>
      <c r="U405" s="636"/>
      <c r="V405" s="637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629" t="s">
        <v>644</v>
      </c>
      <c r="B406" s="629"/>
      <c r="C406" s="629"/>
      <c r="D406" s="629"/>
      <c r="E406" s="629"/>
      <c r="F406" s="629"/>
      <c r="G406" s="629"/>
      <c r="H406" s="629"/>
      <c r="I406" s="629"/>
      <c r="J406" s="629"/>
      <c r="K406" s="629"/>
      <c r="L406" s="629"/>
      <c r="M406" s="629"/>
      <c r="N406" s="629"/>
      <c r="O406" s="629"/>
      <c r="P406" s="629"/>
      <c r="Q406" s="629"/>
      <c r="R406" s="629"/>
      <c r="S406" s="629"/>
      <c r="T406" s="629"/>
      <c r="U406" s="629"/>
      <c r="V406" s="629"/>
      <c r="W406" s="629"/>
      <c r="X406" s="629"/>
      <c r="Y406" s="629"/>
      <c r="Z406" s="629"/>
      <c r="AA406" s="65"/>
      <c r="AB406" s="65"/>
      <c r="AC406" s="79"/>
    </row>
    <row r="407" spans="1:68" ht="14.25" customHeight="1" x14ac:dyDescent="0.25">
      <c r="A407" s="630" t="s">
        <v>150</v>
      </c>
      <c r="B407" s="630"/>
      <c r="C407" s="630"/>
      <c r="D407" s="630"/>
      <c r="E407" s="630"/>
      <c r="F407" s="630"/>
      <c r="G407" s="630"/>
      <c r="H407" s="630"/>
      <c r="I407" s="630"/>
      <c r="J407" s="630"/>
      <c r="K407" s="630"/>
      <c r="L407" s="630"/>
      <c r="M407" s="630"/>
      <c r="N407" s="630"/>
      <c r="O407" s="630"/>
      <c r="P407" s="630"/>
      <c r="Q407" s="630"/>
      <c r="R407" s="630"/>
      <c r="S407" s="630"/>
      <c r="T407" s="630"/>
      <c r="U407" s="630"/>
      <c r="V407" s="630"/>
      <c r="W407" s="630"/>
      <c r="X407" s="630"/>
      <c r="Y407" s="630"/>
      <c r="Z407" s="630"/>
      <c r="AA407" s="66"/>
      <c r="AB407" s="66"/>
      <c r="AC407" s="80"/>
    </row>
    <row r="408" spans="1:68" ht="27" customHeight="1" x14ac:dyDescent="0.25">
      <c r="A408" s="63" t="s">
        <v>645</v>
      </c>
      <c r="B408" s="63" t="s">
        <v>646</v>
      </c>
      <c r="C408" s="36">
        <v>4301020319</v>
      </c>
      <c r="D408" s="631">
        <v>4680115885240</v>
      </c>
      <c r="E408" s="631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8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33"/>
      <c r="R408" s="633"/>
      <c r="S408" s="633"/>
      <c r="T408" s="634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647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638"/>
      <c r="B409" s="638"/>
      <c r="C409" s="638"/>
      <c r="D409" s="638"/>
      <c r="E409" s="638"/>
      <c r="F409" s="638"/>
      <c r="G409" s="638"/>
      <c r="H409" s="638"/>
      <c r="I409" s="638"/>
      <c r="J409" s="638"/>
      <c r="K409" s="638"/>
      <c r="L409" s="638"/>
      <c r="M409" s="638"/>
      <c r="N409" s="638"/>
      <c r="O409" s="639"/>
      <c r="P409" s="635" t="s">
        <v>40</v>
      </c>
      <c r="Q409" s="636"/>
      <c r="R409" s="636"/>
      <c r="S409" s="636"/>
      <c r="T409" s="636"/>
      <c r="U409" s="636"/>
      <c r="V409" s="637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638"/>
      <c r="B410" s="638"/>
      <c r="C410" s="638"/>
      <c r="D410" s="638"/>
      <c r="E410" s="638"/>
      <c r="F410" s="638"/>
      <c r="G410" s="638"/>
      <c r="H410" s="638"/>
      <c r="I410" s="638"/>
      <c r="J410" s="638"/>
      <c r="K410" s="638"/>
      <c r="L410" s="638"/>
      <c r="M410" s="638"/>
      <c r="N410" s="638"/>
      <c r="O410" s="639"/>
      <c r="P410" s="635" t="s">
        <v>40</v>
      </c>
      <c r="Q410" s="636"/>
      <c r="R410" s="636"/>
      <c r="S410" s="636"/>
      <c r="T410" s="636"/>
      <c r="U410" s="636"/>
      <c r="V410" s="637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 x14ac:dyDescent="0.25">
      <c r="A411" s="630" t="s">
        <v>78</v>
      </c>
      <c r="B411" s="630"/>
      <c r="C411" s="630"/>
      <c r="D411" s="630"/>
      <c r="E411" s="630"/>
      <c r="F411" s="630"/>
      <c r="G411" s="630"/>
      <c r="H411" s="630"/>
      <c r="I411" s="630"/>
      <c r="J411" s="630"/>
      <c r="K411" s="630"/>
      <c r="L411" s="630"/>
      <c r="M411" s="630"/>
      <c r="N411" s="630"/>
      <c r="O411" s="630"/>
      <c r="P411" s="630"/>
      <c r="Q411" s="630"/>
      <c r="R411" s="630"/>
      <c r="S411" s="630"/>
      <c r="T411" s="630"/>
      <c r="U411" s="630"/>
      <c r="V411" s="630"/>
      <c r="W411" s="630"/>
      <c r="X411" s="630"/>
      <c r="Y411" s="630"/>
      <c r="Z411" s="630"/>
      <c r="AA411" s="66"/>
      <c r="AB411" s="66"/>
      <c r="AC411" s="80"/>
    </row>
    <row r="412" spans="1:68" ht="27" customHeight="1" x14ac:dyDescent="0.25">
      <c r="A412" s="63" t="s">
        <v>648</v>
      </c>
      <c r="B412" s="63" t="s">
        <v>649</v>
      </c>
      <c r="C412" s="36">
        <v>4301031403</v>
      </c>
      <c r="D412" s="631">
        <v>4680115886094</v>
      </c>
      <c r="E412" s="631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122</v>
      </c>
      <c r="L412" s="37" t="s">
        <v>45</v>
      </c>
      <c r="M412" s="38" t="s">
        <v>118</v>
      </c>
      <c r="N412" s="38"/>
      <c r="O412" s="37">
        <v>50</v>
      </c>
      <c r="P412" s="83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633"/>
      <c r="R412" s="633"/>
      <c r="S412" s="633"/>
      <c r="T412" s="634"/>
      <c r="U412" s="39" t="s">
        <v>45</v>
      </c>
      <c r="V412" s="39" t="s">
        <v>45</v>
      </c>
      <c r="W412" s="40" t="s">
        <v>0</v>
      </c>
      <c r="X412" s="58">
        <v>170</v>
      </c>
      <c r="Y412" s="55">
        <f>IFERROR(IF(X412="",0,CEILING((X412/$H412),1)*$H412),"")</f>
        <v>172.8</v>
      </c>
      <c r="Z412" s="41">
        <f>IFERROR(IF(Y412=0,"",ROUNDUP(Y412/H412,0)*0.00902),"")</f>
        <v>0.28864000000000001</v>
      </c>
      <c r="AA412" s="68" t="s">
        <v>45</v>
      </c>
      <c r="AB412" s="69" t="s">
        <v>45</v>
      </c>
      <c r="AC412" s="470" t="s">
        <v>650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176.61111111111111</v>
      </c>
      <c r="BN412" s="78">
        <f>IFERROR(Y412*I412/H412,"0")</f>
        <v>179.52</v>
      </c>
      <c r="BO412" s="78">
        <f>IFERROR(1/J412*(X412/H412),"0")</f>
        <v>0.23849607182940516</v>
      </c>
      <c r="BP412" s="78">
        <f>IFERROR(1/J412*(Y412/H412),"0")</f>
        <v>0.24242424242424243</v>
      </c>
    </row>
    <row r="413" spans="1:68" ht="27" customHeight="1" x14ac:dyDescent="0.25">
      <c r="A413" s="63" t="s">
        <v>651</v>
      </c>
      <c r="B413" s="63" t="s">
        <v>652</v>
      </c>
      <c r="C413" s="36">
        <v>4301031363</v>
      </c>
      <c r="D413" s="631">
        <v>4607091389425</v>
      </c>
      <c r="E413" s="631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633"/>
      <c r="R413" s="633"/>
      <c r="S413" s="633"/>
      <c r="T413" s="634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653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654</v>
      </c>
      <c r="B414" s="63" t="s">
        <v>655</v>
      </c>
      <c r="C414" s="36">
        <v>4301031373</v>
      </c>
      <c r="D414" s="631">
        <v>4680115880771</v>
      </c>
      <c r="E414" s="631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633"/>
      <c r="R414" s="633"/>
      <c r="S414" s="633"/>
      <c r="T414" s="634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656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657</v>
      </c>
      <c r="B415" s="63" t="s">
        <v>658</v>
      </c>
      <c r="C415" s="36">
        <v>4301031359</v>
      </c>
      <c r="D415" s="631">
        <v>4607091389500</v>
      </c>
      <c r="E415" s="631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83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633"/>
      <c r="R415" s="633"/>
      <c r="S415" s="633"/>
      <c r="T415" s="634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38"/>
      <c r="B416" s="638"/>
      <c r="C416" s="638"/>
      <c r="D416" s="638"/>
      <c r="E416" s="638"/>
      <c r="F416" s="638"/>
      <c r="G416" s="638"/>
      <c r="H416" s="638"/>
      <c r="I416" s="638"/>
      <c r="J416" s="638"/>
      <c r="K416" s="638"/>
      <c r="L416" s="638"/>
      <c r="M416" s="638"/>
      <c r="N416" s="638"/>
      <c r="O416" s="639"/>
      <c r="P416" s="635" t="s">
        <v>40</v>
      </c>
      <c r="Q416" s="636"/>
      <c r="R416" s="636"/>
      <c r="S416" s="636"/>
      <c r="T416" s="636"/>
      <c r="U416" s="636"/>
      <c r="V416" s="637"/>
      <c r="W416" s="42" t="s">
        <v>39</v>
      </c>
      <c r="X416" s="43">
        <f>IFERROR(X412/H412,"0")+IFERROR(X413/H413,"0")+IFERROR(X414/H414,"0")+IFERROR(X415/H415,"0")</f>
        <v>31.481481481481481</v>
      </c>
      <c r="Y416" s="43">
        <f>IFERROR(Y412/H412,"0")+IFERROR(Y413/H413,"0")+IFERROR(Y414/H414,"0")+IFERROR(Y415/H415,"0")</f>
        <v>32</v>
      </c>
      <c r="Z416" s="43">
        <f>IFERROR(IF(Z412="",0,Z412),"0")+IFERROR(IF(Z413="",0,Z413),"0")+IFERROR(IF(Z414="",0,Z414),"0")+IFERROR(IF(Z415="",0,Z415),"0")</f>
        <v>0.28864000000000001</v>
      </c>
      <c r="AA416" s="67"/>
      <c r="AB416" s="67"/>
      <c r="AC416" s="67"/>
    </row>
    <row r="417" spans="1:68" x14ac:dyDescent="0.2">
      <c r="A417" s="638"/>
      <c r="B417" s="638"/>
      <c r="C417" s="638"/>
      <c r="D417" s="638"/>
      <c r="E417" s="638"/>
      <c r="F417" s="638"/>
      <c r="G417" s="638"/>
      <c r="H417" s="638"/>
      <c r="I417" s="638"/>
      <c r="J417" s="638"/>
      <c r="K417" s="638"/>
      <c r="L417" s="638"/>
      <c r="M417" s="638"/>
      <c r="N417" s="638"/>
      <c r="O417" s="639"/>
      <c r="P417" s="635" t="s">
        <v>40</v>
      </c>
      <c r="Q417" s="636"/>
      <c r="R417" s="636"/>
      <c r="S417" s="636"/>
      <c r="T417" s="636"/>
      <c r="U417" s="636"/>
      <c r="V417" s="637"/>
      <c r="W417" s="42" t="s">
        <v>0</v>
      </c>
      <c r="X417" s="43">
        <f>IFERROR(SUM(X412:X415),"0")</f>
        <v>170</v>
      </c>
      <c r="Y417" s="43">
        <f>IFERROR(SUM(Y412:Y415),"0")</f>
        <v>172.8</v>
      </c>
      <c r="Z417" s="42"/>
      <c r="AA417" s="67"/>
      <c r="AB417" s="67"/>
      <c r="AC417" s="67"/>
    </row>
    <row r="418" spans="1:68" ht="16.5" customHeight="1" x14ac:dyDescent="0.25">
      <c r="A418" s="629" t="s">
        <v>659</v>
      </c>
      <c r="B418" s="629"/>
      <c r="C418" s="629"/>
      <c r="D418" s="629"/>
      <c r="E418" s="629"/>
      <c r="F418" s="629"/>
      <c r="G418" s="629"/>
      <c r="H418" s="629"/>
      <c r="I418" s="629"/>
      <c r="J418" s="629"/>
      <c r="K418" s="629"/>
      <c r="L418" s="629"/>
      <c r="M418" s="629"/>
      <c r="N418" s="629"/>
      <c r="O418" s="629"/>
      <c r="P418" s="629"/>
      <c r="Q418" s="629"/>
      <c r="R418" s="629"/>
      <c r="S418" s="629"/>
      <c r="T418" s="629"/>
      <c r="U418" s="629"/>
      <c r="V418" s="629"/>
      <c r="W418" s="629"/>
      <c r="X418" s="629"/>
      <c r="Y418" s="629"/>
      <c r="Z418" s="629"/>
      <c r="AA418" s="65"/>
      <c r="AB418" s="65"/>
      <c r="AC418" s="79"/>
    </row>
    <row r="419" spans="1:68" ht="14.25" customHeight="1" x14ac:dyDescent="0.25">
      <c r="A419" s="630" t="s">
        <v>78</v>
      </c>
      <c r="B419" s="630"/>
      <c r="C419" s="630"/>
      <c r="D419" s="630"/>
      <c r="E419" s="630"/>
      <c r="F419" s="630"/>
      <c r="G419" s="630"/>
      <c r="H419" s="630"/>
      <c r="I419" s="630"/>
      <c r="J419" s="630"/>
      <c r="K419" s="630"/>
      <c r="L419" s="630"/>
      <c r="M419" s="630"/>
      <c r="N419" s="630"/>
      <c r="O419" s="630"/>
      <c r="P419" s="630"/>
      <c r="Q419" s="630"/>
      <c r="R419" s="630"/>
      <c r="S419" s="630"/>
      <c r="T419" s="630"/>
      <c r="U419" s="630"/>
      <c r="V419" s="630"/>
      <c r="W419" s="630"/>
      <c r="X419" s="630"/>
      <c r="Y419" s="630"/>
      <c r="Z419" s="630"/>
      <c r="AA419" s="66"/>
      <c r="AB419" s="66"/>
      <c r="AC419" s="80"/>
    </row>
    <row r="420" spans="1:68" ht="27" customHeight="1" x14ac:dyDescent="0.25">
      <c r="A420" s="63" t="s">
        <v>660</v>
      </c>
      <c r="B420" s="63" t="s">
        <v>661</v>
      </c>
      <c r="C420" s="36">
        <v>4301031347</v>
      </c>
      <c r="D420" s="631">
        <v>4680115885110</v>
      </c>
      <c r="E420" s="631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633"/>
      <c r="R420" s="633"/>
      <c r="S420" s="633"/>
      <c r="T420" s="634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662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638"/>
      <c r="B421" s="638"/>
      <c r="C421" s="638"/>
      <c r="D421" s="638"/>
      <c r="E421" s="638"/>
      <c r="F421" s="638"/>
      <c r="G421" s="638"/>
      <c r="H421" s="638"/>
      <c r="I421" s="638"/>
      <c r="J421" s="638"/>
      <c r="K421" s="638"/>
      <c r="L421" s="638"/>
      <c r="M421" s="638"/>
      <c r="N421" s="638"/>
      <c r="O421" s="639"/>
      <c r="P421" s="635" t="s">
        <v>40</v>
      </c>
      <c r="Q421" s="636"/>
      <c r="R421" s="636"/>
      <c r="S421" s="636"/>
      <c r="T421" s="636"/>
      <c r="U421" s="636"/>
      <c r="V421" s="637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x14ac:dyDescent="0.2">
      <c r="A422" s="638"/>
      <c r="B422" s="638"/>
      <c r="C422" s="638"/>
      <c r="D422" s="638"/>
      <c r="E422" s="638"/>
      <c r="F422" s="638"/>
      <c r="G422" s="638"/>
      <c r="H422" s="638"/>
      <c r="I422" s="638"/>
      <c r="J422" s="638"/>
      <c r="K422" s="638"/>
      <c r="L422" s="638"/>
      <c r="M422" s="638"/>
      <c r="N422" s="638"/>
      <c r="O422" s="639"/>
      <c r="P422" s="635" t="s">
        <v>40</v>
      </c>
      <c r="Q422" s="636"/>
      <c r="R422" s="636"/>
      <c r="S422" s="636"/>
      <c r="T422" s="636"/>
      <c r="U422" s="636"/>
      <c r="V422" s="637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customHeight="1" x14ac:dyDescent="0.25">
      <c r="A423" s="629" t="s">
        <v>663</v>
      </c>
      <c r="B423" s="629"/>
      <c r="C423" s="629"/>
      <c r="D423" s="629"/>
      <c r="E423" s="629"/>
      <c r="F423" s="629"/>
      <c r="G423" s="629"/>
      <c r="H423" s="629"/>
      <c r="I423" s="629"/>
      <c r="J423" s="629"/>
      <c r="K423" s="629"/>
      <c r="L423" s="629"/>
      <c r="M423" s="629"/>
      <c r="N423" s="629"/>
      <c r="O423" s="629"/>
      <c r="P423" s="629"/>
      <c r="Q423" s="629"/>
      <c r="R423" s="629"/>
      <c r="S423" s="629"/>
      <c r="T423" s="629"/>
      <c r="U423" s="629"/>
      <c r="V423" s="629"/>
      <c r="W423" s="629"/>
      <c r="X423" s="629"/>
      <c r="Y423" s="629"/>
      <c r="Z423" s="629"/>
      <c r="AA423" s="65"/>
      <c r="AB423" s="65"/>
      <c r="AC423" s="79"/>
    </row>
    <row r="424" spans="1:68" ht="14.25" customHeight="1" x14ac:dyDescent="0.25">
      <c r="A424" s="630" t="s">
        <v>78</v>
      </c>
      <c r="B424" s="630"/>
      <c r="C424" s="630"/>
      <c r="D424" s="630"/>
      <c r="E424" s="630"/>
      <c r="F424" s="630"/>
      <c r="G424" s="630"/>
      <c r="H424" s="630"/>
      <c r="I424" s="630"/>
      <c r="J424" s="630"/>
      <c r="K424" s="630"/>
      <c r="L424" s="630"/>
      <c r="M424" s="630"/>
      <c r="N424" s="630"/>
      <c r="O424" s="630"/>
      <c r="P424" s="630"/>
      <c r="Q424" s="630"/>
      <c r="R424" s="630"/>
      <c r="S424" s="630"/>
      <c r="T424" s="630"/>
      <c r="U424" s="630"/>
      <c r="V424" s="630"/>
      <c r="W424" s="630"/>
      <c r="X424" s="630"/>
      <c r="Y424" s="630"/>
      <c r="Z424" s="630"/>
      <c r="AA424" s="66"/>
      <c r="AB424" s="66"/>
      <c r="AC424" s="80"/>
    </row>
    <row r="425" spans="1:68" ht="27" customHeight="1" x14ac:dyDescent="0.25">
      <c r="A425" s="63" t="s">
        <v>664</v>
      </c>
      <c r="B425" s="63" t="s">
        <v>665</v>
      </c>
      <c r="C425" s="36">
        <v>4301031261</v>
      </c>
      <c r="D425" s="631">
        <v>4680115885103</v>
      </c>
      <c r="E425" s="631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89</v>
      </c>
      <c r="L425" s="37" t="s">
        <v>45</v>
      </c>
      <c r="M425" s="38" t="s">
        <v>82</v>
      </c>
      <c r="N425" s="38"/>
      <c r="O425" s="37">
        <v>40</v>
      </c>
      <c r="P425" s="83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633"/>
      <c r="R425" s="633"/>
      <c r="S425" s="633"/>
      <c r="T425" s="634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666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638"/>
      <c r="B426" s="638"/>
      <c r="C426" s="638"/>
      <c r="D426" s="638"/>
      <c r="E426" s="638"/>
      <c r="F426" s="638"/>
      <c r="G426" s="638"/>
      <c r="H426" s="638"/>
      <c r="I426" s="638"/>
      <c r="J426" s="638"/>
      <c r="K426" s="638"/>
      <c r="L426" s="638"/>
      <c r="M426" s="638"/>
      <c r="N426" s="638"/>
      <c r="O426" s="639"/>
      <c r="P426" s="635" t="s">
        <v>40</v>
      </c>
      <c r="Q426" s="636"/>
      <c r="R426" s="636"/>
      <c r="S426" s="636"/>
      <c r="T426" s="636"/>
      <c r="U426" s="636"/>
      <c r="V426" s="637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x14ac:dyDescent="0.2">
      <c r="A427" s="638"/>
      <c r="B427" s="638"/>
      <c r="C427" s="638"/>
      <c r="D427" s="638"/>
      <c r="E427" s="638"/>
      <c r="F427" s="638"/>
      <c r="G427" s="638"/>
      <c r="H427" s="638"/>
      <c r="I427" s="638"/>
      <c r="J427" s="638"/>
      <c r="K427" s="638"/>
      <c r="L427" s="638"/>
      <c r="M427" s="638"/>
      <c r="N427" s="638"/>
      <c r="O427" s="639"/>
      <c r="P427" s="635" t="s">
        <v>40</v>
      </c>
      <c r="Q427" s="636"/>
      <c r="R427" s="636"/>
      <c r="S427" s="636"/>
      <c r="T427" s="636"/>
      <c r="U427" s="636"/>
      <c r="V427" s="637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customHeight="1" x14ac:dyDescent="0.2">
      <c r="A428" s="628" t="s">
        <v>667</v>
      </c>
      <c r="B428" s="628"/>
      <c r="C428" s="628"/>
      <c r="D428" s="628"/>
      <c r="E428" s="628"/>
      <c r="F428" s="628"/>
      <c r="G428" s="628"/>
      <c r="H428" s="628"/>
      <c r="I428" s="628"/>
      <c r="J428" s="628"/>
      <c r="K428" s="628"/>
      <c r="L428" s="628"/>
      <c r="M428" s="628"/>
      <c r="N428" s="628"/>
      <c r="O428" s="628"/>
      <c r="P428" s="628"/>
      <c r="Q428" s="628"/>
      <c r="R428" s="628"/>
      <c r="S428" s="628"/>
      <c r="T428" s="628"/>
      <c r="U428" s="628"/>
      <c r="V428" s="628"/>
      <c r="W428" s="628"/>
      <c r="X428" s="628"/>
      <c r="Y428" s="628"/>
      <c r="Z428" s="628"/>
      <c r="AA428" s="54"/>
      <c r="AB428" s="54"/>
      <c r="AC428" s="54"/>
    </row>
    <row r="429" spans="1:68" ht="16.5" customHeight="1" x14ac:dyDescent="0.25">
      <c r="A429" s="629" t="s">
        <v>667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5"/>
      <c r="AB429" s="65"/>
      <c r="AC429" s="79"/>
    </row>
    <row r="430" spans="1:68" ht="14.25" customHeight="1" x14ac:dyDescent="0.25">
      <c r="A430" s="630" t="s">
        <v>114</v>
      </c>
      <c r="B430" s="630"/>
      <c r="C430" s="630"/>
      <c r="D430" s="630"/>
      <c r="E430" s="630"/>
      <c r="F430" s="630"/>
      <c r="G430" s="630"/>
      <c r="H430" s="630"/>
      <c r="I430" s="630"/>
      <c r="J430" s="630"/>
      <c r="K430" s="630"/>
      <c r="L430" s="630"/>
      <c r="M430" s="630"/>
      <c r="N430" s="630"/>
      <c r="O430" s="630"/>
      <c r="P430" s="630"/>
      <c r="Q430" s="630"/>
      <c r="R430" s="630"/>
      <c r="S430" s="630"/>
      <c r="T430" s="630"/>
      <c r="U430" s="630"/>
      <c r="V430" s="630"/>
      <c r="W430" s="630"/>
      <c r="X430" s="630"/>
      <c r="Y430" s="630"/>
      <c r="Z430" s="630"/>
      <c r="AA430" s="66"/>
      <c r="AB430" s="66"/>
      <c r="AC430" s="80"/>
    </row>
    <row r="431" spans="1:68" ht="27" customHeight="1" x14ac:dyDescent="0.25">
      <c r="A431" s="63" t="s">
        <v>668</v>
      </c>
      <c r="B431" s="63" t="s">
        <v>669</v>
      </c>
      <c r="C431" s="36">
        <v>4301011795</v>
      </c>
      <c r="D431" s="631">
        <v>4607091389067</v>
      </c>
      <c r="E431" s="631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633"/>
      <c r="R431" s="633"/>
      <c r="S431" s="633"/>
      <c r="T431" s="634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3" si="54">IFERROR(IF(X431="",0,CEILING((X431/$H431),1)*$H431),"")</f>
        <v>0</v>
      </c>
      <c r="Z431" s="41" t="str">
        <f t="shared" ref="Z431:Z437" si="55">IFERROR(IF(Y431=0,"",ROUNDUP(Y431/H431,0)*0.01196),"")</f>
        <v/>
      </c>
      <c r="AA431" s="68" t="s">
        <v>45</v>
      </c>
      <c r="AB431" s="69" t="s">
        <v>45</v>
      </c>
      <c r="AC431" s="482" t="s">
        <v>670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3" si="56">IFERROR(X431*I431/H431,"0")</f>
        <v>0</v>
      </c>
      <c r="BN431" s="78">
        <f t="shared" ref="BN431:BN443" si="57">IFERROR(Y431*I431/H431,"0")</f>
        <v>0</v>
      </c>
      <c r="BO431" s="78">
        <f t="shared" ref="BO431:BO443" si="58">IFERROR(1/J431*(X431/H431),"0")</f>
        <v>0</v>
      </c>
      <c r="BP431" s="78">
        <f t="shared" ref="BP431:BP443" si="59">IFERROR(1/J431*(Y431/H431),"0")</f>
        <v>0</v>
      </c>
    </row>
    <row r="432" spans="1:68" ht="27" customHeight="1" x14ac:dyDescent="0.25">
      <c r="A432" s="63" t="s">
        <v>671</v>
      </c>
      <c r="B432" s="63" t="s">
        <v>672</v>
      </c>
      <c r="C432" s="36">
        <v>4301011961</v>
      </c>
      <c r="D432" s="631">
        <v>4680115885271</v>
      </c>
      <c r="E432" s="631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3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633"/>
      <c r="R432" s="633"/>
      <c r="S432" s="633"/>
      <c r="T432" s="634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4"/>
        <v>0</v>
      </c>
      <c r="Z432" s="41" t="str">
        <f t="shared" si="55"/>
        <v/>
      </c>
      <c r="AA432" s="68" t="s">
        <v>45</v>
      </c>
      <c r="AB432" s="69" t="s">
        <v>45</v>
      </c>
      <c r="AC432" s="484" t="s">
        <v>673</v>
      </c>
      <c r="AG432" s="78"/>
      <c r="AJ432" s="84" t="s">
        <v>45</v>
      </c>
      <c r="AK432" s="84">
        <v>0</v>
      </c>
      <c r="BB432" s="485" t="s">
        <v>66</v>
      </c>
      <c r="BM432" s="78">
        <f t="shared" si="56"/>
        <v>0</v>
      </c>
      <c r="BN432" s="78">
        <f t="shared" si="57"/>
        <v>0</v>
      </c>
      <c r="BO432" s="78">
        <f t="shared" si="58"/>
        <v>0</v>
      </c>
      <c r="BP432" s="78">
        <f t="shared" si="59"/>
        <v>0</v>
      </c>
    </row>
    <row r="433" spans="1:68" ht="27" customHeight="1" x14ac:dyDescent="0.25">
      <c r="A433" s="63" t="s">
        <v>674</v>
      </c>
      <c r="B433" s="63" t="s">
        <v>675</v>
      </c>
      <c r="C433" s="36">
        <v>4301011376</v>
      </c>
      <c r="D433" s="631">
        <v>4680115885226</v>
      </c>
      <c r="E433" s="631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83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633"/>
      <c r="R433" s="633"/>
      <c r="S433" s="633"/>
      <c r="T433" s="634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676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customHeight="1" x14ac:dyDescent="0.25">
      <c r="A434" s="63" t="s">
        <v>677</v>
      </c>
      <c r="B434" s="63" t="s">
        <v>678</v>
      </c>
      <c r="C434" s="36">
        <v>4301012145</v>
      </c>
      <c r="D434" s="631">
        <v>4607091383522</v>
      </c>
      <c r="E434" s="631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0" t="s">
        <v>679</v>
      </c>
      <c r="Q434" s="633"/>
      <c r="R434" s="633"/>
      <c r="S434" s="633"/>
      <c r="T434" s="634"/>
      <c r="U434" s="39" t="s">
        <v>45</v>
      </c>
      <c r="V434" s="39" t="s">
        <v>45</v>
      </c>
      <c r="W434" s="40" t="s">
        <v>0</v>
      </c>
      <c r="X434" s="58">
        <v>610</v>
      </c>
      <c r="Y434" s="55">
        <f t="shared" si="54"/>
        <v>612.48</v>
      </c>
      <c r="Z434" s="41">
        <f t="shared" si="55"/>
        <v>1.3873599999999999</v>
      </c>
      <c r="AA434" s="68" t="s">
        <v>45</v>
      </c>
      <c r="AB434" s="69" t="s">
        <v>45</v>
      </c>
      <c r="AC434" s="488" t="s">
        <v>680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651.59090909090901</v>
      </c>
      <c r="BN434" s="78">
        <f t="shared" si="57"/>
        <v>654.24</v>
      </c>
      <c r="BO434" s="78">
        <f t="shared" si="58"/>
        <v>1.1108682983682985</v>
      </c>
      <c r="BP434" s="78">
        <f t="shared" si="59"/>
        <v>1.1153846153846154</v>
      </c>
    </row>
    <row r="435" spans="1:68" ht="16.5" customHeight="1" x14ac:dyDescent="0.25">
      <c r="A435" s="63" t="s">
        <v>681</v>
      </c>
      <c r="B435" s="63" t="s">
        <v>682</v>
      </c>
      <c r="C435" s="36">
        <v>4301011774</v>
      </c>
      <c r="D435" s="631">
        <v>4680115884502</v>
      </c>
      <c r="E435" s="631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633"/>
      <c r="R435" s="633"/>
      <c r="S435" s="633"/>
      <c r="T435" s="634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4"/>
        <v>0</v>
      </c>
      <c r="Z435" s="41" t="str">
        <f t="shared" si="55"/>
        <v/>
      </c>
      <c r="AA435" s="68" t="s">
        <v>45</v>
      </c>
      <c r="AB435" s="69" t="s">
        <v>45</v>
      </c>
      <c r="AC435" s="490" t="s">
        <v>683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0</v>
      </c>
      <c r="BN435" s="78">
        <f t="shared" si="57"/>
        <v>0</v>
      </c>
      <c r="BO435" s="78">
        <f t="shared" si="58"/>
        <v>0</v>
      </c>
      <c r="BP435" s="78">
        <f t="shared" si="59"/>
        <v>0</v>
      </c>
    </row>
    <row r="436" spans="1:68" ht="27" customHeight="1" x14ac:dyDescent="0.25">
      <c r="A436" s="63" t="s">
        <v>684</v>
      </c>
      <c r="B436" s="63" t="s">
        <v>685</v>
      </c>
      <c r="C436" s="36">
        <v>4301011771</v>
      </c>
      <c r="D436" s="631">
        <v>4607091389104</v>
      </c>
      <c r="E436" s="631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633"/>
      <c r="R436" s="633"/>
      <c r="S436" s="633"/>
      <c r="T436" s="634"/>
      <c r="U436" s="39" t="s">
        <v>45</v>
      </c>
      <c r="V436" s="39" t="s">
        <v>45</v>
      </c>
      <c r="W436" s="40" t="s">
        <v>0</v>
      </c>
      <c r="X436" s="58">
        <v>240</v>
      </c>
      <c r="Y436" s="55">
        <f t="shared" si="54"/>
        <v>242.88000000000002</v>
      </c>
      <c r="Z436" s="41">
        <f t="shared" si="55"/>
        <v>0.55015999999999998</v>
      </c>
      <c r="AA436" s="68" t="s">
        <v>45</v>
      </c>
      <c r="AB436" s="69" t="s">
        <v>45</v>
      </c>
      <c r="AC436" s="492" t="s">
        <v>686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256.36363636363632</v>
      </c>
      <c r="BN436" s="78">
        <f t="shared" si="57"/>
        <v>259.44</v>
      </c>
      <c r="BO436" s="78">
        <f t="shared" si="58"/>
        <v>0.43706293706293708</v>
      </c>
      <c r="BP436" s="78">
        <f t="shared" si="59"/>
        <v>0.44230769230769235</v>
      </c>
    </row>
    <row r="437" spans="1:68" ht="16.5" customHeight="1" x14ac:dyDescent="0.25">
      <c r="A437" s="63" t="s">
        <v>687</v>
      </c>
      <c r="B437" s="63" t="s">
        <v>688</v>
      </c>
      <c r="C437" s="36">
        <v>4301011799</v>
      </c>
      <c r="D437" s="631">
        <v>4680115884519</v>
      </c>
      <c r="E437" s="631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88</v>
      </c>
      <c r="N437" s="38"/>
      <c r="O437" s="37">
        <v>60</v>
      </c>
      <c r="P437" s="8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633"/>
      <c r="R437" s="633"/>
      <c r="S437" s="633"/>
      <c r="T437" s="634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4"/>
        <v>0</v>
      </c>
      <c r="Z437" s="41" t="str">
        <f t="shared" si="55"/>
        <v/>
      </c>
      <c r="AA437" s="68" t="s">
        <v>45</v>
      </c>
      <c r="AB437" s="69" t="s">
        <v>45</v>
      </c>
      <c r="AC437" s="494" t="s">
        <v>689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0</v>
      </c>
      <c r="BN437" s="78">
        <f t="shared" si="57"/>
        <v>0</v>
      </c>
      <c r="BO437" s="78">
        <f t="shared" si="58"/>
        <v>0</v>
      </c>
      <c r="BP437" s="78">
        <f t="shared" si="59"/>
        <v>0</v>
      </c>
    </row>
    <row r="438" spans="1:68" ht="27" customHeight="1" x14ac:dyDescent="0.25">
      <c r="A438" s="63" t="s">
        <v>690</v>
      </c>
      <c r="B438" s="63" t="s">
        <v>691</v>
      </c>
      <c r="C438" s="36">
        <v>4301012125</v>
      </c>
      <c r="D438" s="631">
        <v>4680115886391</v>
      </c>
      <c r="E438" s="631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60</v>
      </c>
      <c r="P438" s="84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633"/>
      <c r="R438" s="633"/>
      <c r="S438" s="633"/>
      <c r="T438" s="634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670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customHeight="1" x14ac:dyDescent="0.25">
      <c r="A439" s="63" t="s">
        <v>692</v>
      </c>
      <c r="B439" s="63" t="s">
        <v>693</v>
      </c>
      <c r="C439" s="36">
        <v>4301012035</v>
      </c>
      <c r="D439" s="631">
        <v>4680115880603</v>
      </c>
      <c r="E439" s="631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4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33"/>
      <c r="R439" s="633"/>
      <c r="S439" s="633"/>
      <c r="T439" s="634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670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customHeight="1" x14ac:dyDescent="0.25">
      <c r="A440" s="63" t="s">
        <v>694</v>
      </c>
      <c r="B440" s="63" t="s">
        <v>695</v>
      </c>
      <c r="C440" s="36">
        <v>4301012146</v>
      </c>
      <c r="D440" s="631">
        <v>4607091389999</v>
      </c>
      <c r="E440" s="631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46" t="s">
        <v>696</v>
      </c>
      <c r="Q440" s="633"/>
      <c r="R440" s="633"/>
      <c r="S440" s="633"/>
      <c r="T440" s="634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customHeight="1" x14ac:dyDescent="0.25">
      <c r="A441" s="63" t="s">
        <v>697</v>
      </c>
      <c r="B441" s="63" t="s">
        <v>698</v>
      </c>
      <c r="C441" s="36">
        <v>4301012036</v>
      </c>
      <c r="D441" s="631">
        <v>4680115882782</v>
      </c>
      <c r="E441" s="631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4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33"/>
      <c r="R441" s="633"/>
      <c r="S441" s="633"/>
      <c r="T441" s="63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ht="27" customHeight="1" x14ac:dyDescent="0.25">
      <c r="A442" s="63" t="s">
        <v>699</v>
      </c>
      <c r="B442" s="63" t="s">
        <v>700</v>
      </c>
      <c r="C442" s="36">
        <v>4301012050</v>
      </c>
      <c r="D442" s="631">
        <v>4680115885479</v>
      </c>
      <c r="E442" s="631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118</v>
      </c>
      <c r="N442" s="38"/>
      <c r="O442" s="37">
        <v>60</v>
      </c>
      <c r="P442" s="84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33"/>
      <c r="R442" s="633"/>
      <c r="S442" s="633"/>
      <c r="T442" s="634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4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686</v>
      </c>
      <c r="AG442" s="78"/>
      <c r="AJ442" s="84" t="s">
        <v>45</v>
      </c>
      <c r="AK442" s="84">
        <v>0</v>
      </c>
      <c r="BB442" s="505" t="s">
        <v>66</v>
      </c>
      <c r="BM442" s="78">
        <f t="shared" si="56"/>
        <v>0</v>
      </c>
      <c r="BN442" s="78">
        <f t="shared" si="57"/>
        <v>0</v>
      </c>
      <c r="BO442" s="78">
        <f t="shared" si="58"/>
        <v>0</v>
      </c>
      <c r="BP442" s="78">
        <f t="shared" si="59"/>
        <v>0</v>
      </c>
    </row>
    <row r="443" spans="1:68" ht="27" customHeight="1" x14ac:dyDescent="0.25">
      <c r="A443" s="63" t="s">
        <v>701</v>
      </c>
      <c r="B443" s="63" t="s">
        <v>702</v>
      </c>
      <c r="C443" s="36">
        <v>4301012034</v>
      </c>
      <c r="D443" s="631">
        <v>4607091389982</v>
      </c>
      <c r="E443" s="631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4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33"/>
      <c r="R443" s="633"/>
      <c r="S443" s="633"/>
      <c r="T443" s="634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4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686</v>
      </c>
      <c r="AG443" s="78"/>
      <c r="AJ443" s="84" t="s">
        <v>45</v>
      </c>
      <c r="AK443" s="84">
        <v>0</v>
      </c>
      <c r="BB443" s="507" t="s">
        <v>66</v>
      </c>
      <c r="BM443" s="78">
        <f t="shared" si="56"/>
        <v>0</v>
      </c>
      <c r="BN443" s="78">
        <f t="shared" si="57"/>
        <v>0</v>
      </c>
      <c r="BO443" s="78">
        <f t="shared" si="58"/>
        <v>0</v>
      </c>
      <c r="BP443" s="78">
        <f t="shared" si="59"/>
        <v>0</v>
      </c>
    </row>
    <row r="444" spans="1:68" x14ac:dyDescent="0.2">
      <c r="A444" s="638"/>
      <c r="B444" s="638"/>
      <c r="C444" s="638"/>
      <c r="D444" s="638"/>
      <c r="E444" s="638"/>
      <c r="F444" s="638"/>
      <c r="G444" s="638"/>
      <c r="H444" s="638"/>
      <c r="I444" s="638"/>
      <c r="J444" s="638"/>
      <c r="K444" s="638"/>
      <c r="L444" s="638"/>
      <c r="M444" s="638"/>
      <c r="N444" s="638"/>
      <c r="O444" s="639"/>
      <c r="P444" s="635" t="s">
        <v>40</v>
      </c>
      <c r="Q444" s="636"/>
      <c r="R444" s="636"/>
      <c r="S444" s="636"/>
      <c r="T444" s="636"/>
      <c r="U444" s="636"/>
      <c r="V444" s="637"/>
      <c r="W444" s="42" t="s">
        <v>39</v>
      </c>
      <c r="X444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160.9848484848485</v>
      </c>
      <c r="Y444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162</v>
      </c>
      <c r="Z444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1.9375199999999999</v>
      </c>
      <c r="AA444" s="67"/>
      <c r="AB444" s="67"/>
      <c r="AC444" s="67"/>
    </row>
    <row r="445" spans="1:68" x14ac:dyDescent="0.2">
      <c r="A445" s="638"/>
      <c r="B445" s="638"/>
      <c r="C445" s="638"/>
      <c r="D445" s="638"/>
      <c r="E445" s="638"/>
      <c r="F445" s="638"/>
      <c r="G445" s="638"/>
      <c r="H445" s="638"/>
      <c r="I445" s="638"/>
      <c r="J445" s="638"/>
      <c r="K445" s="638"/>
      <c r="L445" s="638"/>
      <c r="M445" s="638"/>
      <c r="N445" s="638"/>
      <c r="O445" s="639"/>
      <c r="P445" s="635" t="s">
        <v>40</v>
      </c>
      <c r="Q445" s="636"/>
      <c r="R445" s="636"/>
      <c r="S445" s="636"/>
      <c r="T445" s="636"/>
      <c r="U445" s="636"/>
      <c r="V445" s="637"/>
      <c r="W445" s="42" t="s">
        <v>0</v>
      </c>
      <c r="X445" s="43">
        <f>IFERROR(SUM(X431:X443),"0")</f>
        <v>850</v>
      </c>
      <c r="Y445" s="43">
        <f>IFERROR(SUM(Y431:Y443),"0")</f>
        <v>855.36</v>
      </c>
      <c r="Z445" s="42"/>
      <c r="AA445" s="67"/>
      <c r="AB445" s="67"/>
      <c r="AC445" s="67"/>
    </row>
    <row r="446" spans="1:68" ht="14.25" customHeight="1" x14ac:dyDescent="0.25">
      <c r="A446" s="630" t="s">
        <v>150</v>
      </c>
      <c r="B446" s="630"/>
      <c r="C446" s="630"/>
      <c r="D446" s="630"/>
      <c r="E446" s="630"/>
      <c r="F446" s="630"/>
      <c r="G446" s="630"/>
      <c r="H446" s="630"/>
      <c r="I446" s="630"/>
      <c r="J446" s="630"/>
      <c r="K446" s="630"/>
      <c r="L446" s="630"/>
      <c r="M446" s="630"/>
      <c r="N446" s="630"/>
      <c r="O446" s="630"/>
      <c r="P446" s="630"/>
      <c r="Q446" s="630"/>
      <c r="R446" s="630"/>
      <c r="S446" s="630"/>
      <c r="T446" s="630"/>
      <c r="U446" s="630"/>
      <c r="V446" s="630"/>
      <c r="W446" s="630"/>
      <c r="X446" s="630"/>
      <c r="Y446" s="630"/>
      <c r="Z446" s="630"/>
      <c r="AA446" s="66"/>
      <c r="AB446" s="66"/>
      <c r="AC446" s="80"/>
    </row>
    <row r="447" spans="1:68" ht="16.5" customHeight="1" x14ac:dyDescent="0.25">
      <c r="A447" s="63" t="s">
        <v>703</v>
      </c>
      <c r="B447" s="63" t="s">
        <v>704</v>
      </c>
      <c r="C447" s="36">
        <v>4301020334</v>
      </c>
      <c r="D447" s="631">
        <v>4607091388930</v>
      </c>
      <c r="E447" s="631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88</v>
      </c>
      <c r="N447" s="38"/>
      <c r="O447" s="37">
        <v>70</v>
      </c>
      <c r="P447" s="85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633"/>
      <c r="R447" s="633"/>
      <c r="S447" s="633"/>
      <c r="T447" s="634"/>
      <c r="U447" s="39" t="s">
        <v>45</v>
      </c>
      <c r="V447" s="39" t="s">
        <v>45</v>
      </c>
      <c r="W447" s="40" t="s">
        <v>0</v>
      </c>
      <c r="X447" s="58">
        <v>210</v>
      </c>
      <c r="Y447" s="55">
        <f>IFERROR(IF(X447="",0,CEILING((X447/$H447),1)*$H447),"")</f>
        <v>211.20000000000002</v>
      </c>
      <c r="Z447" s="41">
        <f>IFERROR(IF(Y447=0,"",ROUNDUP(Y447/H447,0)*0.01196),"")</f>
        <v>0.47839999999999999</v>
      </c>
      <c r="AA447" s="68" t="s">
        <v>45</v>
      </c>
      <c r="AB447" s="69" t="s">
        <v>45</v>
      </c>
      <c r="AC447" s="508" t="s">
        <v>705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224.31818181818178</v>
      </c>
      <c r="BN447" s="78">
        <f>IFERROR(Y447*I447/H447,"0")</f>
        <v>225.60000000000002</v>
      </c>
      <c r="BO447" s="78">
        <f>IFERROR(1/J447*(X447/H447),"0")</f>
        <v>0.38243006993006995</v>
      </c>
      <c r="BP447" s="78">
        <f>IFERROR(1/J447*(Y447/H447),"0")</f>
        <v>0.38461538461538464</v>
      </c>
    </row>
    <row r="448" spans="1:68" ht="16.5" customHeight="1" x14ac:dyDescent="0.25">
      <c r="A448" s="63" t="s">
        <v>706</v>
      </c>
      <c r="B448" s="63" t="s">
        <v>707</v>
      </c>
      <c r="C448" s="36">
        <v>4301020384</v>
      </c>
      <c r="D448" s="631">
        <v>4680115886407</v>
      </c>
      <c r="E448" s="631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89</v>
      </c>
      <c r="L448" s="37" t="s">
        <v>45</v>
      </c>
      <c r="M448" s="38" t="s">
        <v>88</v>
      </c>
      <c r="N448" s="38"/>
      <c r="O448" s="37">
        <v>70</v>
      </c>
      <c r="P448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633"/>
      <c r="R448" s="633"/>
      <c r="S448" s="633"/>
      <c r="T448" s="634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705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 x14ac:dyDescent="0.25">
      <c r="A449" s="63" t="s">
        <v>708</v>
      </c>
      <c r="B449" s="63" t="s">
        <v>709</v>
      </c>
      <c r="C449" s="36">
        <v>4301020385</v>
      </c>
      <c r="D449" s="631">
        <v>4680115880054</v>
      </c>
      <c r="E449" s="631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70</v>
      </c>
      <c r="P449" s="85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633"/>
      <c r="R449" s="633"/>
      <c r="S449" s="633"/>
      <c r="T449" s="634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705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638"/>
      <c r="B450" s="638"/>
      <c r="C450" s="638"/>
      <c r="D450" s="638"/>
      <c r="E450" s="638"/>
      <c r="F450" s="638"/>
      <c r="G450" s="638"/>
      <c r="H450" s="638"/>
      <c r="I450" s="638"/>
      <c r="J450" s="638"/>
      <c r="K450" s="638"/>
      <c r="L450" s="638"/>
      <c r="M450" s="638"/>
      <c r="N450" s="638"/>
      <c r="O450" s="639"/>
      <c r="P450" s="635" t="s">
        <v>40</v>
      </c>
      <c r="Q450" s="636"/>
      <c r="R450" s="636"/>
      <c r="S450" s="636"/>
      <c r="T450" s="636"/>
      <c r="U450" s="636"/>
      <c r="V450" s="637"/>
      <c r="W450" s="42" t="s">
        <v>39</v>
      </c>
      <c r="X450" s="43">
        <f>IFERROR(X447/H447,"0")+IFERROR(X448/H448,"0")+IFERROR(X449/H449,"0")</f>
        <v>39.772727272727273</v>
      </c>
      <c r="Y450" s="43">
        <f>IFERROR(Y447/H447,"0")+IFERROR(Y448/H448,"0")+IFERROR(Y449/H449,"0")</f>
        <v>40</v>
      </c>
      <c r="Z450" s="43">
        <f>IFERROR(IF(Z447="",0,Z447),"0")+IFERROR(IF(Z448="",0,Z448),"0")+IFERROR(IF(Z449="",0,Z449),"0")</f>
        <v>0.47839999999999999</v>
      </c>
      <c r="AA450" s="67"/>
      <c r="AB450" s="67"/>
      <c r="AC450" s="67"/>
    </row>
    <row r="451" spans="1:68" x14ac:dyDescent="0.2">
      <c r="A451" s="638"/>
      <c r="B451" s="638"/>
      <c r="C451" s="638"/>
      <c r="D451" s="638"/>
      <c r="E451" s="638"/>
      <c r="F451" s="638"/>
      <c r="G451" s="638"/>
      <c r="H451" s="638"/>
      <c r="I451" s="638"/>
      <c r="J451" s="638"/>
      <c r="K451" s="638"/>
      <c r="L451" s="638"/>
      <c r="M451" s="638"/>
      <c r="N451" s="638"/>
      <c r="O451" s="639"/>
      <c r="P451" s="635" t="s">
        <v>40</v>
      </c>
      <c r="Q451" s="636"/>
      <c r="R451" s="636"/>
      <c r="S451" s="636"/>
      <c r="T451" s="636"/>
      <c r="U451" s="636"/>
      <c r="V451" s="637"/>
      <c r="W451" s="42" t="s">
        <v>0</v>
      </c>
      <c r="X451" s="43">
        <f>IFERROR(SUM(X447:X449),"0")</f>
        <v>210</v>
      </c>
      <c r="Y451" s="43">
        <f>IFERROR(SUM(Y447:Y449),"0")</f>
        <v>211.20000000000002</v>
      </c>
      <c r="Z451" s="42"/>
      <c r="AA451" s="67"/>
      <c r="AB451" s="67"/>
      <c r="AC451" s="67"/>
    </row>
    <row r="452" spans="1:68" ht="14.25" customHeight="1" x14ac:dyDescent="0.25">
      <c r="A452" s="630" t="s">
        <v>78</v>
      </c>
      <c r="B452" s="630"/>
      <c r="C452" s="630"/>
      <c r="D452" s="630"/>
      <c r="E452" s="630"/>
      <c r="F452" s="630"/>
      <c r="G452" s="630"/>
      <c r="H452" s="630"/>
      <c r="I452" s="630"/>
      <c r="J452" s="630"/>
      <c r="K452" s="630"/>
      <c r="L452" s="630"/>
      <c r="M452" s="630"/>
      <c r="N452" s="630"/>
      <c r="O452" s="630"/>
      <c r="P452" s="630"/>
      <c r="Q452" s="630"/>
      <c r="R452" s="630"/>
      <c r="S452" s="630"/>
      <c r="T452" s="630"/>
      <c r="U452" s="630"/>
      <c r="V452" s="630"/>
      <c r="W452" s="630"/>
      <c r="X452" s="630"/>
      <c r="Y452" s="630"/>
      <c r="Z452" s="630"/>
      <c r="AA452" s="66"/>
      <c r="AB452" s="66"/>
      <c r="AC452" s="80"/>
    </row>
    <row r="453" spans="1:68" ht="27" customHeight="1" x14ac:dyDescent="0.25">
      <c r="A453" s="63" t="s">
        <v>710</v>
      </c>
      <c r="B453" s="63" t="s">
        <v>711</v>
      </c>
      <c r="C453" s="36">
        <v>4301031349</v>
      </c>
      <c r="D453" s="631">
        <v>4680115883116</v>
      </c>
      <c r="E453" s="631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118</v>
      </c>
      <c r="N453" s="38"/>
      <c r="O453" s="37">
        <v>70</v>
      </c>
      <c r="P453" s="85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633"/>
      <c r="R453" s="633"/>
      <c r="S453" s="633"/>
      <c r="T453" s="634"/>
      <c r="U453" s="39" t="s">
        <v>45</v>
      </c>
      <c r="V453" s="39" t="s">
        <v>45</v>
      </c>
      <c r="W453" s="40" t="s">
        <v>0</v>
      </c>
      <c r="X453" s="58">
        <v>120</v>
      </c>
      <c r="Y453" s="55">
        <f t="shared" ref="Y453:Y458" si="60">IFERROR(IF(X453="",0,CEILING((X453/$H453),1)*$H453),"")</f>
        <v>121.44000000000001</v>
      </c>
      <c r="Z453" s="41">
        <f>IFERROR(IF(Y453=0,"",ROUNDUP(Y453/H453,0)*0.01196),"")</f>
        <v>0.27507999999999999</v>
      </c>
      <c r="AA453" s="68" t="s">
        <v>45</v>
      </c>
      <c r="AB453" s="69" t="s">
        <v>45</v>
      </c>
      <c r="AC453" s="514" t="s">
        <v>712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1">IFERROR(X453*I453/H453,"0")</f>
        <v>128.18181818181816</v>
      </c>
      <c r="BN453" s="78">
        <f t="shared" ref="BN453:BN458" si="62">IFERROR(Y453*I453/H453,"0")</f>
        <v>129.72</v>
      </c>
      <c r="BO453" s="78">
        <f t="shared" ref="BO453:BO458" si="63">IFERROR(1/J453*(X453/H453),"0")</f>
        <v>0.21853146853146854</v>
      </c>
      <c r="BP453" s="78">
        <f t="shared" ref="BP453:BP458" si="64">IFERROR(1/J453*(Y453/H453),"0")</f>
        <v>0.22115384615384617</v>
      </c>
    </row>
    <row r="454" spans="1:68" ht="27" customHeight="1" x14ac:dyDescent="0.25">
      <c r="A454" s="63" t="s">
        <v>713</v>
      </c>
      <c r="B454" s="63" t="s">
        <v>714</v>
      </c>
      <c r="C454" s="36">
        <v>4301031350</v>
      </c>
      <c r="D454" s="631">
        <v>4680115883093</v>
      </c>
      <c r="E454" s="631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85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633"/>
      <c r="R454" s="633"/>
      <c r="S454" s="633"/>
      <c r="T454" s="63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0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715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0</v>
      </c>
      <c r="BN454" s="78">
        <f t="shared" si="62"/>
        <v>0</v>
      </c>
      <c r="BO454" s="78">
        <f t="shared" si="63"/>
        <v>0</v>
      </c>
      <c r="BP454" s="78">
        <f t="shared" si="64"/>
        <v>0</v>
      </c>
    </row>
    <row r="455" spans="1:68" ht="27" customHeight="1" x14ac:dyDescent="0.25">
      <c r="A455" s="63" t="s">
        <v>716</v>
      </c>
      <c r="B455" s="63" t="s">
        <v>717</v>
      </c>
      <c r="C455" s="36">
        <v>4301031353</v>
      </c>
      <c r="D455" s="631">
        <v>4680115883109</v>
      </c>
      <c r="E455" s="631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82</v>
      </c>
      <c r="N455" s="38"/>
      <c r="O455" s="37">
        <v>70</v>
      </c>
      <c r="P455" s="8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633"/>
      <c r="R455" s="633"/>
      <c r="S455" s="633"/>
      <c r="T455" s="634"/>
      <c r="U455" s="39" t="s">
        <v>45</v>
      </c>
      <c r="V455" s="39" t="s">
        <v>45</v>
      </c>
      <c r="W455" s="40" t="s">
        <v>0</v>
      </c>
      <c r="X455" s="58">
        <v>110</v>
      </c>
      <c r="Y455" s="55">
        <f t="shared" si="60"/>
        <v>110.88000000000001</v>
      </c>
      <c r="Z455" s="41">
        <f>IFERROR(IF(Y455=0,"",ROUNDUP(Y455/H455,0)*0.01196),"")</f>
        <v>0.25115999999999999</v>
      </c>
      <c r="AA455" s="68" t="s">
        <v>45</v>
      </c>
      <c r="AB455" s="69" t="s">
        <v>45</v>
      </c>
      <c r="AC455" s="518" t="s">
        <v>718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117.49999999999999</v>
      </c>
      <c r="BN455" s="78">
        <f t="shared" si="62"/>
        <v>118.44</v>
      </c>
      <c r="BO455" s="78">
        <f t="shared" si="63"/>
        <v>0.20032051282051283</v>
      </c>
      <c r="BP455" s="78">
        <f t="shared" si="64"/>
        <v>0.20192307692307693</v>
      </c>
    </row>
    <row r="456" spans="1:68" ht="27" customHeight="1" x14ac:dyDescent="0.25">
      <c r="A456" s="63" t="s">
        <v>719</v>
      </c>
      <c r="B456" s="63" t="s">
        <v>720</v>
      </c>
      <c r="C456" s="36">
        <v>4301031419</v>
      </c>
      <c r="D456" s="631">
        <v>4680115882072</v>
      </c>
      <c r="E456" s="631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8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633"/>
      <c r="R456" s="633"/>
      <c r="S456" s="633"/>
      <c r="T456" s="634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712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ht="27" customHeight="1" x14ac:dyDescent="0.25">
      <c r="A457" s="63" t="s">
        <v>721</v>
      </c>
      <c r="B457" s="63" t="s">
        <v>722</v>
      </c>
      <c r="C457" s="36">
        <v>4301031418</v>
      </c>
      <c r="D457" s="631">
        <v>4680115882102</v>
      </c>
      <c r="E457" s="631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85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633"/>
      <c r="R457" s="633"/>
      <c r="S457" s="633"/>
      <c r="T457" s="63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0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715</v>
      </c>
      <c r="AG457" s="78"/>
      <c r="AJ457" s="84" t="s">
        <v>45</v>
      </c>
      <c r="AK457" s="84">
        <v>0</v>
      </c>
      <c r="BB457" s="523" t="s">
        <v>66</v>
      </c>
      <c r="BM457" s="78">
        <f t="shared" si="61"/>
        <v>0</v>
      </c>
      <c r="BN457" s="78">
        <f t="shared" si="62"/>
        <v>0</v>
      </c>
      <c r="BO457" s="78">
        <f t="shared" si="63"/>
        <v>0</v>
      </c>
      <c r="BP457" s="78">
        <f t="shared" si="64"/>
        <v>0</v>
      </c>
    </row>
    <row r="458" spans="1:68" ht="27" customHeight="1" x14ac:dyDescent="0.25">
      <c r="A458" s="63" t="s">
        <v>723</v>
      </c>
      <c r="B458" s="63" t="s">
        <v>724</v>
      </c>
      <c r="C458" s="36">
        <v>4301031417</v>
      </c>
      <c r="D458" s="631">
        <v>4680115882096</v>
      </c>
      <c r="E458" s="631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122</v>
      </c>
      <c r="L458" s="37" t="s">
        <v>45</v>
      </c>
      <c r="M458" s="38" t="s">
        <v>82</v>
      </c>
      <c r="N458" s="38"/>
      <c r="O458" s="37">
        <v>70</v>
      </c>
      <c r="P458" s="85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633"/>
      <c r="R458" s="633"/>
      <c r="S458" s="633"/>
      <c r="T458" s="634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0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718</v>
      </c>
      <c r="AG458" s="78"/>
      <c r="AJ458" s="84" t="s">
        <v>45</v>
      </c>
      <c r="AK458" s="84">
        <v>0</v>
      </c>
      <c r="BB458" s="525" t="s">
        <v>66</v>
      </c>
      <c r="BM458" s="78">
        <f t="shared" si="61"/>
        <v>0</v>
      </c>
      <c r="BN458" s="78">
        <f t="shared" si="62"/>
        <v>0</v>
      </c>
      <c r="BO458" s="78">
        <f t="shared" si="63"/>
        <v>0</v>
      </c>
      <c r="BP458" s="78">
        <f t="shared" si="64"/>
        <v>0</v>
      </c>
    </row>
    <row r="459" spans="1:68" x14ac:dyDescent="0.2">
      <c r="A459" s="638"/>
      <c r="B459" s="638"/>
      <c r="C459" s="638"/>
      <c r="D459" s="638"/>
      <c r="E459" s="638"/>
      <c r="F459" s="638"/>
      <c r="G459" s="638"/>
      <c r="H459" s="638"/>
      <c r="I459" s="638"/>
      <c r="J459" s="638"/>
      <c r="K459" s="638"/>
      <c r="L459" s="638"/>
      <c r="M459" s="638"/>
      <c r="N459" s="638"/>
      <c r="O459" s="639"/>
      <c r="P459" s="635" t="s">
        <v>40</v>
      </c>
      <c r="Q459" s="636"/>
      <c r="R459" s="636"/>
      <c r="S459" s="636"/>
      <c r="T459" s="636"/>
      <c r="U459" s="636"/>
      <c r="V459" s="637"/>
      <c r="W459" s="42" t="s">
        <v>39</v>
      </c>
      <c r="X459" s="43">
        <f>IFERROR(X453/H453,"0")+IFERROR(X454/H454,"0")+IFERROR(X455/H455,"0")+IFERROR(X456/H456,"0")+IFERROR(X457/H457,"0")+IFERROR(X458/H458,"0")</f>
        <v>43.560606060606062</v>
      </c>
      <c r="Y459" s="43">
        <f>IFERROR(Y453/H453,"0")+IFERROR(Y454/H454,"0")+IFERROR(Y455/H455,"0")+IFERROR(Y456/H456,"0")+IFERROR(Y457/H457,"0")+IFERROR(Y458/H458,"0")</f>
        <v>44</v>
      </c>
      <c r="Z459" s="43">
        <f>IFERROR(IF(Z453="",0,Z453),"0")+IFERROR(IF(Z454="",0,Z454),"0")+IFERROR(IF(Z455="",0,Z455),"0")+IFERROR(IF(Z456="",0,Z456),"0")+IFERROR(IF(Z457="",0,Z457),"0")+IFERROR(IF(Z458="",0,Z458),"0")</f>
        <v>0.52624000000000004</v>
      </c>
      <c r="AA459" s="67"/>
      <c r="AB459" s="67"/>
      <c r="AC459" s="67"/>
    </row>
    <row r="460" spans="1:68" x14ac:dyDescent="0.2">
      <c r="A460" s="638"/>
      <c r="B460" s="638"/>
      <c r="C460" s="638"/>
      <c r="D460" s="638"/>
      <c r="E460" s="638"/>
      <c r="F460" s="638"/>
      <c r="G460" s="638"/>
      <c r="H460" s="638"/>
      <c r="I460" s="638"/>
      <c r="J460" s="638"/>
      <c r="K460" s="638"/>
      <c r="L460" s="638"/>
      <c r="M460" s="638"/>
      <c r="N460" s="638"/>
      <c r="O460" s="639"/>
      <c r="P460" s="635" t="s">
        <v>40</v>
      </c>
      <c r="Q460" s="636"/>
      <c r="R460" s="636"/>
      <c r="S460" s="636"/>
      <c r="T460" s="636"/>
      <c r="U460" s="636"/>
      <c r="V460" s="637"/>
      <c r="W460" s="42" t="s">
        <v>0</v>
      </c>
      <c r="X460" s="43">
        <f>IFERROR(SUM(X453:X458),"0")</f>
        <v>230</v>
      </c>
      <c r="Y460" s="43">
        <f>IFERROR(SUM(Y453:Y458),"0")</f>
        <v>232.32000000000002</v>
      </c>
      <c r="Z460" s="42"/>
      <c r="AA460" s="67"/>
      <c r="AB460" s="67"/>
      <c r="AC460" s="67"/>
    </row>
    <row r="461" spans="1:68" ht="14.25" customHeight="1" x14ac:dyDescent="0.25">
      <c r="A461" s="630" t="s">
        <v>84</v>
      </c>
      <c r="B461" s="630"/>
      <c r="C461" s="630"/>
      <c r="D461" s="630"/>
      <c r="E461" s="630"/>
      <c r="F461" s="630"/>
      <c r="G461" s="630"/>
      <c r="H461" s="630"/>
      <c r="I461" s="630"/>
      <c r="J461" s="630"/>
      <c r="K461" s="630"/>
      <c r="L461" s="630"/>
      <c r="M461" s="630"/>
      <c r="N461" s="630"/>
      <c r="O461" s="630"/>
      <c r="P461" s="630"/>
      <c r="Q461" s="630"/>
      <c r="R461" s="630"/>
      <c r="S461" s="630"/>
      <c r="T461" s="630"/>
      <c r="U461" s="630"/>
      <c r="V461" s="630"/>
      <c r="W461" s="630"/>
      <c r="X461" s="630"/>
      <c r="Y461" s="630"/>
      <c r="Z461" s="630"/>
      <c r="AA461" s="66"/>
      <c r="AB461" s="66"/>
      <c r="AC461" s="80"/>
    </row>
    <row r="462" spans="1:68" ht="16.5" customHeight="1" x14ac:dyDescent="0.25">
      <c r="A462" s="63" t="s">
        <v>725</v>
      </c>
      <c r="B462" s="63" t="s">
        <v>726</v>
      </c>
      <c r="C462" s="36">
        <v>4301051232</v>
      </c>
      <c r="D462" s="631">
        <v>4607091383409</v>
      </c>
      <c r="E462" s="631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85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633"/>
      <c r="R462" s="633"/>
      <c r="S462" s="633"/>
      <c r="T462" s="634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727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customHeight="1" x14ac:dyDescent="0.25">
      <c r="A463" s="63" t="s">
        <v>728</v>
      </c>
      <c r="B463" s="63" t="s">
        <v>729</v>
      </c>
      <c r="C463" s="36">
        <v>4301051233</v>
      </c>
      <c r="D463" s="631">
        <v>4607091383416</v>
      </c>
      <c r="E463" s="631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119</v>
      </c>
      <c r="L463" s="37" t="s">
        <v>45</v>
      </c>
      <c r="M463" s="38" t="s">
        <v>88</v>
      </c>
      <c r="N463" s="38"/>
      <c r="O463" s="37">
        <v>45</v>
      </c>
      <c r="P463" s="86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633"/>
      <c r="R463" s="633"/>
      <c r="S463" s="633"/>
      <c r="T463" s="634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730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731</v>
      </c>
      <c r="B464" s="63" t="s">
        <v>732</v>
      </c>
      <c r="C464" s="36">
        <v>4301051064</v>
      </c>
      <c r="D464" s="631">
        <v>4680115883536</v>
      </c>
      <c r="E464" s="631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89</v>
      </c>
      <c r="L464" s="37" t="s">
        <v>45</v>
      </c>
      <c r="M464" s="38" t="s">
        <v>88</v>
      </c>
      <c r="N464" s="38"/>
      <c r="O464" s="37">
        <v>45</v>
      </c>
      <c r="P464" s="8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633"/>
      <c r="R464" s="633"/>
      <c r="S464" s="633"/>
      <c r="T464" s="634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733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638"/>
      <c r="B465" s="638"/>
      <c r="C465" s="638"/>
      <c r="D465" s="638"/>
      <c r="E465" s="638"/>
      <c r="F465" s="638"/>
      <c r="G465" s="638"/>
      <c r="H465" s="638"/>
      <c r="I465" s="638"/>
      <c r="J465" s="638"/>
      <c r="K465" s="638"/>
      <c r="L465" s="638"/>
      <c r="M465" s="638"/>
      <c r="N465" s="638"/>
      <c r="O465" s="639"/>
      <c r="P465" s="635" t="s">
        <v>40</v>
      </c>
      <c r="Q465" s="636"/>
      <c r="R465" s="636"/>
      <c r="S465" s="636"/>
      <c r="T465" s="636"/>
      <c r="U465" s="636"/>
      <c r="V465" s="637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638"/>
      <c r="B466" s="638"/>
      <c r="C466" s="638"/>
      <c r="D466" s="638"/>
      <c r="E466" s="638"/>
      <c r="F466" s="638"/>
      <c r="G466" s="638"/>
      <c r="H466" s="638"/>
      <c r="I466" s="638"/>
      <c r="J466" s="638"/>
      <c r="K466" s="638"/>
      <c r="L466" s="638"/>
      <c r="M466" s="638"/>
      <c r="N466" s="638"/>
      <c r="O466" s="639"/>
      <c r="P466" s="635" t="s">
        <v>40</v>
      </c>
      <c r="Q466" s="636"/>
      <c r="R466" s="636"/>
      <c r="S466" s="636"/>
      <c r="T466" s="636"/>
      <c r="U466" s="636"/>
      <c r="V466" s="637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customHeight="1" x14ac:dyDescent="0.2">
      <c r="A467" s="628" t="s">
        <v>734</v>
      </c>
      <c r="B467" s="628"/>
      <c r="C467" s="628"/>
      <c r="D467" s="628"/>
      <c r="E467" s="628"/>
      <c r="F467" s="628"/>
      <c r="G467" s="628"/>
      <c r="H467" s="628"/>
      <c r="I467" s="628"/>
      <c r="J467" s="628"/>
      <c r="K467" s="628"/>
      <c r="L467" s="628"/>
      <c r="M467" s="628"/>
      <c r="N467" s="628"/>
      <c r="O467" s="628"/>
      <c r="P467" s="628"/>
      <c r="Q467" s="628"/>
      <c r="R467" s="628"/>
      <c r="S467" s="628"/>
      <c r="T467" s="628"/>
      <c r="U467" s="628"/>
      <c r="V467" s="628"/>
      <c r="W467" s="628"/>
      <c r="X467" s="628"/>
      <c r="Y467" s="628"/>
      <c r="Z467" s="628"/>
      <c r="AA467" s="54"/>
      <c r="AB467" s="54"/>
      <c r="AC467" s="54"/>
    </row>
    <row r="468" spans="1:68" ht="16.5" customHeight="1" x14ac:dyDescent="0.25">
      <c r="A468" s="629" t="s">
        <v>734</v>
      </c>
      <c r="B468" s="629"/>
      <c r="C468" s="629"/>
      <c r="D468" s="629"/>
      <c r="E468" s="629"/>
      <c r="F468" s="629"/>
      <c r="G468" s="629"/>
      <c r="H468" s="629"/>
      <c r="I468" s="629"/>
      <c r="J468" s="629"/>
      <c r="K468" s="629"/>
      <c r="L468" s="629"/>
      <c r="M468" s="629"/>
      <c r="N468" s="629"/>
      <c r="O468" s="629"/>
      <c r="P468" s="629"/>
      <c r="Q468" s="629"/>
      <c r="R468" s="629"/>
      <c r="S468" s="629"/>
      <c r="T468" s="629"/>
      <c r="U468" s="629"/>
      <c r="V468" s="629"/>
      <c r="W468" s="629"/>
      <c r="X468" s="629"/>
      <c r="Y468" s="629"/>
      <c r="Z468" s="629"/>
      <c r="AA468" s="65"/>
      <c r="AB468" s="65"/>
      <c r="AC468" s="79"/>
    </row>
    <row r="469" spans="1:68" ht="14.25" customHeight="1" x14ac:dyDescent="0.25">
      <c r="A469" s="630" t="s">
        <v>114</v>
      </c>
      <c r="B469" s="630"/>
      <c r="C469" s="630"/>
      <c r="D469" s="630"/>
      <c r="E469" s="630"/>
      <c r="F469" s="630"/>
      <c r="G469" s="630"/>
      <c r="H469" s="630"/>
      <c r="I469" s="630"/>
      <c r="J469" s="630"/>
      <c r="K469" s="630"/>
      <c r="L469" s="630"/>
      <c r="M469" s="630"/>
      <c r="N469" s="630"/>
      <c r="O469" s="630"/>
      <c r="P469" s="630"/>
      <c r="Q469" s="630"/>
      <c r="R469" s="630"/>
      <c r="S469" s="630"/>
      <c r="T469" s="630"/>
      <c r="U469" s="630"/>
      <c r="V469" s="630"/>
      <c r="W469" s="630"/>
      <c r="X469" s="630"/>
      <c r="Y469" s="630"/>
      <c r="Z469" s="630"/>
      <c r="AA469" s="66"/>
      <c r="AB469" s="66"/>
      <c r="AC469" s="80"/>
    </row>
    <row r="470" spans="1:68" ht="27" customHeight="1" x14ac:dyDescent="0.25">
      <c r="A470" s="63" t="s">
        <v>735</v>
      </c>
      <c r="B470" s="63" t="s">
        <v>736</v>
      </c>
      <c r="C470" s="36">
        <v>4301011763</v>
      </c>
      <c r="D470" s="631">
        <v>4640242181011</v>
      </c>
      <c r="E470" s="631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119</v>
      </c>
      <c r="L470" s="37" t="s">
        <v>45</v>
      </c>
      <c r="M470" s="38" t="s">
        <v>88</v>
      </c>
      <c r="N470" s="38"/>
      <c r="O470" s="37">
        <v>55</v>
      </c>
      <c r="P470" s="86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633"/>
      <c r="R470" s="633"/>
      <c r="S470" s="633"/>
      <c r="T470" s="634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737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738</v>
      </c>
      <c r="B471" s="63" t="s">
        <v>739</v>
      </c>
      <c r="C471" s="36">
        <v>4301011585</v>
      </c>
      <c r="D471" s="631">
        <v>4640242180441</v>
      </c>
      <c r="E471" s="631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86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633"/>
      <c r="R471" s="633"/>
      <c r="S471" s="633"/>
      <c r="T471" s="634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740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741</v>
      </c>
      <c r="B472" s="63" t="s">
        <v>742</v>
      </c>
      <c r="C472" s="36">
        <v>4301011584</v>
      </c>
      <c r="D472" s="631">
        <v>4640242180564</v>
      </c>
      <c r="E472" s="631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119</v>
      </c>
      <c r="L472" s="37" t="s">
        <v>45</v>
      </c>
      <c r="M472" s="38" t="s">
        <v>118</v>
      </c>
      <c r="N472" s="38"/>
      <c r="O472" s="37">
        <v>50</v>
      </c>
      <c r="P472" s="86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633"/>
      <c r="R472" s="633"/>
      <c r="S472" s="633"/>
      <c r="T472" s="634"/>
      <c r="U472" s="39" t="s">
        <v>45</v>
      </c>
      <c r="V472" s="39" t="s">
        <v>45</v>
      </c>
      <c r="W472" s="40" t="s">
        <v>0</v>
      </c>
      <c r="X472" s="58">
        <v>240</v>
      </c>
      <c r="Y472" s="55">
        <f>IFERROR(IF(X472="",0,CEILING((X472/$H472),1)*$H472),"")</f>
        <v>240</v>
      </c>
      <c r="Z472" s="41">
        <f>IFERROR(IF(Y472=0,"",ROUNDUP(Y472/H472,0)*0.01898),"")</f>
        <v>0.37959999999999999</v>
      </c>
      <c r="AA472" s="68" t="s">
        <v>45</v>
      </c>
      <c r="AB472" s="69" t="s">
        <v>45</v>
      </c>
      <c r="AC472" s="536" t="s">
        <v>743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248.70000000000002</v>
      </c>
      <c r="BN472" s="78">
        <f>IFERROR(Y472*I472/H472,"0")</f>
        <v>248.70000000000002</v>
      </c>
      <c r="BO472" s="78">
        <f>IFERROR(1/J472*(X472/H472),"0")</f>
        <v>0.3125</v>
      </c>
      <c r="BP472" s="78">
        <f>IFERROR(1/J472*(Y472/H472),"0")</f>
        <v>0.3125</v>
      </c>
    </row>
    <row r="473" spans="1:68" ht="27" customHeight="1" x14ac:dyDescent="0.25">
      <c r="A473" s="63" t="s">
        <v>744</v>
      </c>
      <c r="B473" s="63" t="s">
        <v>745</v>
      </c>
      <c r="C473" s="36">
        <v>4301011764</v>
      </c>
      <c r="D473" s="631">
        <v>4640242181189</v>
      </c>
      <c r="E473" s="631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122</v>
      </c>
      <c r="L473" s="37" t="s">
        <v>45</v>
      </c>
      <c r="M473" s="38" t="s">
        <v>88</v>
      </c>
      <c r="N473" s="38"/>
      <c r="O473" s="37">
        <v>55</v>
      </c>
      <c r="P473" s="86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633"/>
      <c r="R473" s="633"/>
      <c r="S473" s="633"/>
      <c r="T473" s="634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737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638"/>
      <c r="B474" s="638"/>
      <c r="C474" s="638"/>
      <c r="D474" s="638"/>
      <c r="E474" s="638"/>
      <c r="F474" s="638"/>
      <c r="G474" s="638"/>
      <c r="H474" s="638"/>
      <c r="I474" s="638"/>
      <c r="J474" s="638"/>
      <c r="K474" s="638"/>
      <c r="L474" s="638"/>
      <c r="M474" s="638"/>
      <c r="N474" s="638"/>
      <c r="O474" s="639"/>
      <c r="P474" s="635" t="s">
        <v>40</v>
      </c>
      <c r="Q474" s="636"/>
      <c r="R474" s="636"/>
      <c r="S474" s="636"/>
      <c r="T474" s="636"/>
      <c r="U474" s="636"/>
      <c r="V474" s="637"/>
      <c r="W474" s="42" t="s">
        <v>39</v>
      </c>
      <c r="X474" s="43">
        <f>IFERROR(X470/H470,"0")+IFERROR(X471/H471,"0")+IFERROR(X472/H472,"0")+IFERROR(X473/H473,"0")</f>
        <v>20</v>
      </c>
      <c r="Y474" s="43">
        <f>IFERROR(Y470/H470,"0")+IFERROR(Y471/H471,"0")+IFERROR(Y472/H472,"0")+IFERROR(Y473/H473,"0")</f>
        <v>20</v>
      </c>
      <c r="Z474" s="43">
        <f>IFERROR(IF(Z470="",0,Z470),"0")+IFERROR(IF(Z471="",0,Z471),"0")+IFERROR(IF(Z472="",0,Z472),"0")+IFERROR(IF(Z473="",0,Z473),"0")</f>
        <v>0.37959999999999999</v>
      </c>
      <c r="AA474" s="67"/>
      <c r="AB474" s="67"/>
      <c r="AC474" s="67"/>
    </row>
    <row r="475" spans="1:68" x14ac:dyDescent="0.2">
      <c r="A475" s="638"/>
      <c r="B475" s="638"/>
      <c r="C475" s="638"/>
      <c r="D475" s="638"/>
      <c r="E475" s="638"/>
      <c r="F475" s="638"/>
      <c r="G475" s="638"/>
      <c r="H475" s="638"/>
      <c r="I475" s="638"/>
      <c r="J475" s="638"/>
      <c r="K475" s="638"/>
      <c r="L475" s="638"/>
      <c r="M475" s="638"/>
      <c r="N475" s="638"/>
      <c r="O475" s="639"/>
      <c r="P475" s="635" t="s">
        <v>40</v>
      </c>
      <c r="Q475" s="636"/>
      <c r="R475" s="636"/>
      <c r="S475" s="636"/>
      <c r="T475" s="636"/>
      <c r="U475" s="636"/>
      <c r="V475" s="637"/>
      <c r="W475" s="42" t="s">
        <v>0</v>
      </c>
      <c r="X475" s="43">
        <f>IFERROR(SUM(X470:X473),"0")</f>
        <v>240</v>
      </c>
      <c r="Y475" s="43">
        <f>IFERROR(SUM(Y470:Y473),"0")</f>
        <v>240</v>
      </c>
      <c r="Z475" s="42"/>
      <c r="AA475" s="67"/>
      <c r="AB475" s="67"/>
      <c r="AC475" s="67"/>
    </row>
    <row r="476" spans="1:68" ht="14.25" customHeight="1" x14ac:dyDescent="0.25">
      <c r="A476" s="630" t="s">
        <v>150</v>
      </c>
      <c r="B476" s="630"/>
      <c r="C476" s="630"/>
      <c r="D476" s="630"/>
      <c r="E476" s="630"/>
      <c r="F476" s="630"/>
      <c r="G476" s="630"/>
      <c r="H476" s="630"/>
      <c r="I476" s="630"/>
      <c r="J476" s="630"/>
      <c r="K476" s="630"/>
      <c r="L476" s="630"/>
      <c r="M476" s="630"/>
      <c r="N476" s="630"/>
      <c r="O476" s="630"/>
      <c r="P476" s="630"/>
      <c r="Q476" s="630"/>
      <c r="R476" s="630"/>
      <c r="S476" s="630"/>
      <c r="T476" s="630"/>
      <c r="U476" s="630"/>
      <c r="V476" s="630"/>
      <c r="W476" s="630"/>
      <c r="X476" s="630"/>
      <c r="Y476" s="630"/>
      <c r="Z476" s="630"/>
      <c r="AA476" s="66"/>
      <c r="AB476" s="66"/>
      <c r="AC476" s="80"/>
    </row>
    <row r="477" spans="1:68" ht="27" customHeight="1" x14ac:dyDescent="0.25">
      <c r="A477" s="63" t="s">
        <v>746</v>
      </c>
      <c r="B477" s="63" t="s">
        <v>747</v>
      </c>
      <c r="C477" s="36">
        <v>4301020400</v>
      </c>
      <c r="D477" s="631">
        <v>4640242180519</v>
      </c>
      <c r="E477" s="631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86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633"/>
      <c r="R477" s="633"/>
      <c r="S477" s="633"/>
      <c r="T477" s="634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748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749</v>
      </c>
      <c r="B478" s="63" t="s">
        <v>750</v>
      </c>
      <c r="C478" s="36">
        <v>4301020260</v>
      </c>
      <c r="D478" s="631">
        <v>4640242180526</v>
      </c>
      <c r="E478" s="631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867" t="s">
        <v>751</v>
      </c>
      <c r="Q478" s="633"/>
      <c r="R478" s="633"/>
      <c r="S478" s="633"/>
      <c r="T478" s="634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752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753</v>
      </c>
      <c r="B479" s="63" t="s">
        <v>754</v>
      </c>
      <c r="C479" s="36">
        <v>4301020295</v>
      </c>
      <c r="D479" s="631">
        <v>4640242181363</v>
      </c>
      <c r="E479" s="631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122</v>
      </c>
      <c r="L479" s="37" t="s">
        <v>45</v>
      </c>
      <c r="M479" s="38" t="s">
        <v>118</v>
      </c>
      <c r="N479" s="38"/>
      <c r="O479" s="37">
        <v>50</v>
      </c>
      <c r="P479" s="86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633"/>
      <c r="R479" s="633"/>
      <c r="S479" s="633"/>
      <c r="T479" s="634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755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638"/>
      <c r="B480" s="638"/>
      <c r="C480" s="638"/>
      <c r="D480" s="638"/>
      <c r="E480" s="638"/>
      <c r="F480" s="638"/>
      <c r="G480" s="638"/>
      <c r="H480" s="638"/>
      <c r="I480" s="638"/>
      <c r="J480" s="638"/>
      <c r="K480" s="638"/>
      <c r="L480" s="638"/>
      <c r="M480" s="638"/>
      <c r="N480" s="638"/>
      <c r="O480" s="639"/>
      <c r="P480" s="635" t="s">
        <v>40</v>
      </c>
      <c r="Q480" s="636"/>
      <c r="R480" s="636"/>
      <c r="S480" s="636"/>
      <c r="T480" s="636"/>
      <c r="U480" s="636"/>
      <c r="V480" s="637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 x14ac:dyDescent="0.2">
      <c r="A481" s="638"/>
      <c r="B481" s="638"/>
      <c r="C481" s="638"/>
      <c r="D481" s="638"/>
      <c r="E481" s="638"/>
      <c r="F481" s="638"/>
      <c r="G481" s="638"/>
      <c r="H481" s="638"/>
      <c r="I481" s="638"/>
      <c r="J481" s="638"/>
      <c r="K481" s="638"/>
      <c r="L481" s="638"/>
      <c r="M481" s="638"/>
      <c r="N481" s="638"/>
      <c r="O481" s="639"/>
      <c r="P481" s="635" t="s">
        <v>40</v>
      </c>
      <c r="Q481" s="636"/>
      <c r="R481" s="636"/>
      <c r="S481" s="636"/>
      <c r="T481" s="636"/>
      <c r="U481" s="636"/>
      <c r="V481" s="637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customHeight="1" x14ac:dyDescent="0.25">
      <c r="A482" s="630" t="s">
        <v>78</v>
      </c>
      <c r="B482" s="630"/>
      <c r="C482" s="630"/>
      <c r="D482" s="630"/>
      <c r="E482" s="630"/>
      <c r="F482" s="630"/>
      <c r="G482" s="630"/>
      <c r="H482" s="630"/>
      <c r="I482" s="630"/>
      <c r="J482" s="630"/>
      <c r="K482" s="630"/>
      <c r="L482" s="630"/>
      <c r="M482" s="630"/>
      <c r="N482" s="630"/>
      <c r="O482" s="630"/>
      <c r="P482" s="630"/>
      <c r="Q482" s="630"/>
      <c r="R482" s="630"/>
      <c r="S482" s="630"/>
      <c r="T482" s="630"/>
      <c r="U482" s="630"/>
      <c r="V482" s="630"/>
      <c r="W482" s="630"/>
      <c r="X482" s="630"/>
      <c r="Y482" s="630"/>
      <c r="Z482" s="630"/>
      <c r="AA482" s="66"/>
      <c r="AB482" s="66"/>
      <c r="AC482" s="80"/>
    </row>
    <row r="483" spans="1:68" ht="27" customHeight="1" x14ac:dyDescent="0.25">
      <c r="A483" s="63" t="s">
        <v>756</v>
      </c>
      <c r="B483" s="63" t="s">
        <v>757</v>
      </c>
      <c r="C483" s="36">
        <v>4301031280</v>
      </c>
      <c r="D483" s="631">
        <v>4640242180816</v>
      </c>
      <c r="E483" s="631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86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633"/>
      <c r="R483" s="633"/>
      <c r="S483" s="633"/>
      <c r="T483" s="634"/>
      <c r="U483" s="39" t="s">
        <v>45</v>
      </c>
      <c r="V483" s="39" t="s">
        <v>45</v>
      </c>
      <c r="W483" s="40" t="s">
        <v>0</v>
      </c>
      <c r="X483" s="58">
        <v>90</v>
      </c>
      <c r="Y483" s="55">
        <f>IFERROR(IF(X483="",0,CEILING((X483/$H483),1)*$H483),"")</f>
        <v>92.4</v>
      </c>
      <c r="Z483" s="41">
        <f>IFERROR(IF(Y483=0,"",ROUNDUP(Y483/H483,0)*0.00902),"")</f>
        <v>0.19844000000000001</v>
      </c>
      <c r="AA483" s="68" t="s">
        <v>45</v>
      </c>
      <c r="AB483" s="69" t="s">
        <v>45</v>
      </c>
      <c r="AC483" s="546" t="s">
        <v>758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95.785714285714278</v>
      </c>
      <c r="BN483" s="78">
        <f>IFERROR(Y483*I483/H483,"0")</f>
        <v>98.34</v>
      </c>
      <c r="BO483" s="78">
        <f>IFERROR(1/J483*(X483/H483),"0")</f>
        <v>0.16233766233766234</v>
      </c>
      <c r="BP483" s="78">
        <f>IFERROR(1/J483*(Y483/H483),"0")</f>
        <v>0.16666666666666669</v>
      </c>
    </row>
    <row r="484" spans="1:68" ht="27" customHeight="1" x14ac:dyDescent="0.25">
      <c r="A484" s="63" t="s">
        <v>759</v>
      </c>
      <c r="B484" s="63" t="s">
        <v>760</v>
      </c>
      <c r="C484" s="36">
        <v>4301031244</v>
      </c>
      <c r="D484" s="631">
        <v>4640242180595</v>
      </c>
      <c r="E484" s="631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122</v>
      </c>
      <c r="L484" s="37" t="s">
        <v>45</v>
      </c>
      <c r="M484" s="38" t="s">
        <v>82</v>
      </c>
      <c r="N484" s="38"/>
      <c r="O484" s="37">
        <v>40</v>
      </c>
      <c r="P484" s="87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633"/>
      <c r="R484" s="633"/>
      <c r="S484" s="633"/>
      <c r="T484" s="634"/>
      <c r="U484" s="39" t="s">
        <v>45</v>
      </c>
      <c r="V484" s="39" t="s">
        <v>45</v>
      </c>
      <c r="W484" s="40" t="s">
        <v>0</v>
      </c>
      <c r="X484" s="58">
        <v>30</v>
      </c>
      <c r="Y484" s="55">
        <f>IFERROR(IF(X484="",0,CEILING((X484/$H484),1)*$H484),"")</f>
        <v>33.6</v>
      </c>
      <c r="Z484" s="41">
        <f>IFERROR(IF(Y484=0,"",ROUNDUP(Y484/H484,0)*0.00902),"")</f>
        <v>7.2160000000000002E-2</v>
      </c>
      <c r="AA484" s="68" t="s">
        <v>45</v>
      </c>
      <c r="AB484" s="69" t="s">
        <v>45</v>
      </c>
      <c r="AC484" s="548" t="s">
        <v>761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31.928571428571427</v>
      </c>
      <c r="BN484" s="78">
        <f>IFERROR(Y484*I484/H484,"0")</f>
        <v>35.76</v>
      </c>
      <c r="BO484" s="78">
        <f>IFERROR(1/J484*(X484/H484),"0")</f>
        <v>5.4112554112554112E-2</v>
      </c>
      <c r="BP484" s="78">
        <f>IFERROR(1/J484*(Y484/H484),"0")</f>
        <v>6.0606060606060608E-2</v>
      </c>
    </row>
    <row r="485" spans="1:68" x14ac:dyDescent="0.2">
      <c r="A485" s="638"/>
      <c r="B485" s="638"/>
      <c r="C485" s="638"/>
      <c r="D485" s="638"/>
      <c r="E485" s="638"/>
      <c r="F485" s="638"/>
      <c r="G485" s="638"/>
      <c r="H485" s="638"/>
      <c r="I485" s="638"/>
      <c r="J485" s="638"/>
      <c r="K485" s="638"/>
      <c r="L485" s="638"/>
      <c r="M485" s="638"/>
      <c r="N485" s="638"/>
      <c r="O485" s="639"/>
      <c r="P485" s="635" t="s">
        <v>40</v>
      </c>
      <c r="Q485" s="636"/>
      <c r="R485" s="636"/>
      <c r="S485" s="636"/>
      <c r="T485" s="636"/>
      <c r="U485" s="636"/>
      <c r="V485" s="637"/>
      <c r="W485" s="42" t="s">
        <v>39</v>
      </c>
      <c r="X485" s="43">
        <f>IFERROR(X483/H483,"0")+IFERROR(X484/H484,"0")</f>
        <v>28.571428571428569</v>
      </c>
      <c r="Y485" s="43">
        <f>IFERROR(Y483/H483,"0")+IFERROR(Y484/H484,"0")</f>
        <v>30</v>
      </c>
      <c r="Z485" s="43">
        <f>IFERROR(IF(Z483="",0,Z483),"0")+IFERROR(IF(Z484="",0,Z484),"0")</f>
        <v>0.27060000000000001</v>
      </c>
      <c r="AA485" s="67"/>
      <c r="AB485" s="67"/>
      <c r="AC485" s="67"/>
    </row>
    <row r="486" spans="1:68" x14ac:dyDescent="0.2">
      <c r="A486" s="638"/>
      <c r="B486" s="638"/>
      <c r="C486" s="638"/>
      <c r="D486" s="638"/>
      <c r="E486" s="638"/>
      <c r="F486" s="638"/>
      <c r="G486" s="638"/>
      <c r="H486" s="638"/>
      <c r="I486" s="638"/>
      <c r="J486" s="638"/>
      <c r="K486" s="638"/>
      <c r="L486" s="638"/>
      <c r="M486" s="638"/>
      <c r="N486" s="638"/>
      <c r="O486" s="639"/>
      <c r="P486" s="635" t="s">
        <v>40</v>
      </c>
      <c r="Q486" s="636"/>
      <c r="R486" s="636"/>
      <c r="S486" s="636"/>
      <c r="T486" s="636"/>
      <c r="U486" s="636"/>
      <c r="V486" s="637"/>
      <c r="W486" s="42" t="s">
        <v>0</v>
      </c>
      <c r="X486" s="43">
        <f>IFERROR(SUM(X483:X484),"0")</f>
        <v>120</v>
      </c>
      <c r="Y486" s="43">
        <f>IFERROR(SUM(Y483:Y484),"0")</f>
        <v>126</v>
      </c>
      <c r="Z486" s="42"/>
      <c r="AA486" s="67"/>
      <c r="AB486" s="67"/>
      <c r="AC486" s="67"/>
    </row>
    <row r="487" spans="1:68" ht="14.25" customHeight="1" x14ac:dyDescent="0.25">
      <c r="A487" s="630" t="s">
        <v>84</v>
      </c>
      <c r="B487" s="630"/>
      <c r="C487" s="630"/>
      <c r="D487" s="630"/>
      <c r="E487" s="630"/>
      <c r="F487" s="630"/>
      <c r="G487" s="630"/>
      <c r="H487" s="630"/>
      <c r="I487" s="630"/>
      <c r="J487" s="630"/>
      <c r="K487" s="630"/>
      <c r="L487" s="630"/>
      <c r="M487" s="630"/>
      <c r="N487" s="630"/>
      <c r="O487" s="630"/>
      <c r="P487" s="630"/>
      <c r="Q487" s="630"/>
      <c r="R487" s="630"/>
      <c r="S487" s="630"/>
      <c r="T487" s="630"/>
      <c r="U487" s="630"/>
      <c r="V487" s="630"/>
      <c r="W487" s="630"/>
      <c r="X487" s="630"/>
      <c r="Y487" s="630"/>
      <c r="Z487" s="630"/>
      <c r="AA487" s="66"/>
      <c r="AB487" s="66"/>
      <c r="AC487" s="80"/>
    </row>
    <row r="488" spans="1:68" ht="27" customHeight="1" x14ac:dyDescent="0.25">
      <c r="A488" s="63" t="s">
        <v>762</v>
      </c>
      <c r="B488" s="63" t="s">
        <v>763</v>
      </c>
      <c r="C488" s="36">
        <v>4301052046</v>
      </c>
      <c r="D488" s="631">
        <v>4640242180533</v>
      </c>
      <c r="E488" s="631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119</v>
      </c>
      <c r="L488" s="37" t="s">
        <v>45</v>
      </c>
      <c r="M488" s="38" t="s">
        <v>105</v>
      </c>
      <c r="N488" s="38"/>
      <c r="O488" s="37">
        <v>45</v>
      </c>
      <c r="P488" s="87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633"/>
      <c r="R488" s="633"/>
      <c r="S488" s="633"/>
      <c r="T488" s="634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764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765</v>
      </c>
      <c r="B489" s="63" t="s">
        <v>766</v>
      </c>
      <c r="C489" s="36">
        <v>4301051920</v>
      </c>
      <c r="D489" s="631">
        <v>4640242181233</v>
      </c>
      <c r="E489" s="631"/>
      <c r="F489" s="62">
        <v>0.3</v>
      </c>
      <c r="G489" s="37">
        <v>6</v>
      </c>
      <c r="H489" s="62">
        <v>1.8</v>
      </c>
      <c r="I489" s="62">
        <v>2.0640000000000001</v>
      </c>
      <c r="J489" s="37">
        <v>182</v>
      </c>
      <c r="K489" s="37" t="s">
        <v>89</v>
      </c>
      <c r="L489" s="37" t="s">
        <v>45</v>
      </c>
      <c r="M489" s="38" t="s">
        <v>105</v>
      </c>
      <c r="N489" s="38"/>
      <c r="O489" s="37">
        <v>45</v>
      </c>
      <c r="P489" s="8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633"/>
      <c r="R489" s="633"/>
      <c r="S489" s="633"/>
      <c r="T489" s="634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IFERROR(IF(Y489=0,"",ROUNDUP(Y489/H489,0)*0.00651),"")</f>
        <v/>
      </c>
      <c r="AA489" s="68" t="s">
        <v>45</v>
      </c>
      <c r="AB489" s="69" t="s">
        <v>45</v>
      </c>
      <c r="AC489" s="552" t="s">
        <v>764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638"/>
      <c r="B490" s="638"/>
      <c r="C490" s="638"/>
      <c r="D490" s="638"/>
      <c r="E490" s="638"/>
      <c r="F490" s="638"/>
      <c r="G490" s="638"/>
      <c r="H490" s="638"/>
      <c r="I490" s="638"/>
      <c r="J490" s="638"/>
      <c r="K490" s="638"/>
      <c r="L490" s="638"/>
      <c r="M490" s="638"/>
      <c r="N490" s="638"/>
      <c r="O490" s="639"/>
      <c r="P490" s="635" t="s">
        <v>40</v>
      </c>
      <c r="Q490" s="636"/>
      <c r="R490" s="636"/>
      <c r="S490" s="636"/>
      <c r="T490" s="636"/>
      <c r="U490" s="636"/>
      <c r="V490" s="637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x14ac:dyDescent="0.2">
      <c r="A491" s="638"/>
      <c r="B491" s="638"/>
      <c r="C491" s="638"/>
      <c r="D491" s="638"/>
      <c r="E491" s="638"/>
      <c r="F491" s="638"/>
      <c r="G491" s="638"/>
      <c r="H491" s="638"/>
      <c r="I491" s="638"/>
      <c r="J491" s="638"/>
      <c r="K491" s="638"/>
      <c r="L491" s="638"/>
      <c r="M491" s="638"/>
      <c r="N491" s="638"/>
      <c r="O491" s="639"/>
      <c r="P491" s="635" t="s">
        <v>40</v>
      </c>
      <c r="Q491" s="636"/>
      <c r="R491" s="636"/>
      <c r="S491" s="636"/>
      <c r="T491" s="636"/>
      <c r="U491" s="636"/>
      <c r="V491" s="637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 x14ac:dyDescent="0.25">
      <c r="A492" s="630" t="s">
        <v>180</v>
      </c>
      <c r="B492" s="630"/>
      <c r="C492" s="630"/>
      <c r="D492" s="630"/>
      <c r="E492" s="630"/>
      <c r="F492" s="630"/>
      <c r="G492" s="630"/>
      <c r="H492" s="630"/>
      <c r="I492" s="630"/>
      <c r="J492" s="630"/>
      <c r="K492" s="630"/>
      <c r="L492" s="630"/>
      <c r="M492" s="630"/>
      <c r="N492" s="630"/>
      <c r="O492" s="630"/>
      <c r="P492" s="630"/>
      <c r="Q492" s="630"/>
      <c r="R492" s="630"/>
      <c r="S492" s="630"/>
      <c r="T492" s="630"/>
      <c r="U492" s="630"/>
      <c r="V492" s="630"/>
      <c r="W492" s="630"/>
      <c r="X492" s="630"/>
      <c r="Y492" s="630"/>
      <c r="Z492" s="630"/>
      <c r="AA492" s="66"/>
      <c r="AB492" s="66"/>
      <c r="AC492" s="80"/>
    </row>
    <row r="493" spans="1:68" ht="27" customHeight="1" x14ac:dyDescent="0.25">
      <c r="A493" s="63" t="s">
        <v>767</v>
      </c>
      <c r="B493" s="63" t="s">
        <v>768</v>
      </c>
      <c r="C493" s="36">
        <v>4301060491</v>
      </c>
      <c r="D493" s="631">
        <v>4640242180120</v>
      </c>
      <c r="E493" s="631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87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633"/>
      <c r="R493" s="633"/>
      <c r="S493" s="633"/>
      <c r="T493" s="634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769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770</v>
      </c>
      <c r="B494" s="63" t="s">
        <v>771</v>
      </c>
      <c r="C494" s="36">
        <v>4301060493</v>
      </c>
      <c r="D494" s="631">
        <v>4640242180137</v>
      </c>
      <c r="E494" s="631"/>
      <c r="F494" s="62">
        <v>1.5</v>
      </c>
      <c r="G494" s="37">
        <v>6</v>
      </c>
      <c r="H494" s="62">
        <v>9</v>
      </c>
      <c r="I494" s="62">
        <v>9.4350000000000005</v>
      </c>
      <c r="J494" s="37">
        <v>64</v>
      </c>
      <c r="K494" s="37" t="s">
        <v>119</v>
      </c>
      <c r="L494" s="37" t="s">
        <v>45</v>
      </c>
      <c r="M494" s="38" t="s">
        <v>88</v>
      </c>
      <c r="N494" s="38"/>
      <c r="O494" s="37">
        <v>40</v>
      </c>
      <c r="P494" s="87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633"/>
      <c r="R494" s="633"/>
      <c r="S494" s="633"/>
      <c r="T494" s="634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56" t="s">
        <v>772</v>
      </c>
      <c r="AG494" s="78"/>
      <c r="AJ494" s="84" t="s">
        <v>45</v>
      </c>
      <c r="AK494" s="84">
        <v>0</v>
      </c>
      <c r="BB494" s="557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638"/>
      <c r="B495" s="638"/>
      <c r="C495" s="638"/>
      <c r="D495" s="638"/>
      <c r="E495" s="638"/>
      <c r="F495" s="638"/>
      <c r="G495" s="638"/>
      <c r="H495" s="638"/>
      <c r="I495" s="638"/>
      <c r="J495" s="638"/>
      <c r="K495" s="638"/>
      <c r="L495" s="638"/>
      <c r="M495" s="638"/>
      <c r="N495" s="638"/>
      <c r="O495" s="639"/>
      <c r="P495" s="635" t="s">
        <v>40</v>
      </c>
      <c r="Q495" s="636"/>
      <c r="R495" s="636"/>
      <c r="S495" s="636"/>
      <c r="T495" s="636"/>
      <c r="U495" s="636"/>
      <c r="V495" s="637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638"/>
      <c r="B496" s="638"/>
      <c r="C496" s="638"/>
      <c r="D496" s="638"/>
      <c r="E496" s="638"/>
      <c r="F496" s="638"/>
      <c r="G496" s="638"/>
      <c r="H496" s="638"/>
      <c r="I496" s="638"/>
      <c r="J496" s="638"/>
      <c r="K496" s="638"/>
      <c r="L496" s="638"/>
      <c r="M496" s="638"/>
      <c r="N496" s="638"/>
      <c r="O496" s="639"/>
      <c r="P496" s="635" t="s">
        <v>40</v>
      </c>
      <c r="Q496" s="636"/>
      <c r="R496" s="636"/>
      <c r="S496" s="636"/>
      <c r="T496" s="636"/>
      <c r="U496" s="636"/>
      <c r="V496" s="637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6.5" customHeight="1" x14ac:dyDescent="0.25">
      <c r="A497" s="629" t="s">
        <v>773</v>
      </c>
      <c r="B497" s="629"/>
      <c r="C497" s="629"/>
      <c r="D497" s="629"/>
      <c r="E497" s="629"/>
      <c r="F497" s="629"/>
      <c r="G497" s="629"/>
      <c r="H497" s="629"/>
      <c r="I497" s="629"/>
      <c r="J497" s="629"/>
      <c r="K497" s="629"/>
      <c r="L497" s="629"/>
      <c r="M497" s="629"/>
      <c r="N497" s="629"/>
      <c r="O497" s="629"/>
      <c r="P497" s="629"/>
      <c r="Q497" s="629"/>
      <c r="R497" s="629"/>
      <c r="S497" s="629"/>
      <c r="T497" s="629"/>
      <c r="U497" s="629"/>
      <c r="V497" s="629"/>
      <c r="W497" s="629"/>
      <c r="X497" s="629"/>
      <c r="Y497" s="629"/>
      <c r="Z497" s="629"/>
      <c r="AA497" s="65"/>
      <c r="AB497" s="65"/>
      <c r="AC497" s="79"/>
    </row>
    <row r="498" spans="1:68" ht="14.25" customHeight="1" x14ac:dyDescent="0.25">
      <c r="A498" s="630" t="s">
        <v>150</v>
      </c>
      <c r="B498" s="630"/>
      <c r="C498" s="630"/>
      <c r="D498" s="630"/>
      <c r="E498" s="630"/>
      <c r="F498" s="630"/>
      <c r="G498" s="630"/>
      <c r="H498" s="630"/>
      <c r="I498" s="630"/>
      <c r="J498" s="630"/>
      <c r="K498" s="630"/>
      <c r="L498" s="630"/>
      <c r="M498" s="630"/>
      <c r="N498" s="630"/>
      <c r="O498" s="630"/>
      <c r="P498" s="630"/>
      <c r="Q498" s="630"/>
      <c r="R498" s="630"/>
      <c r="S498" s="630"/>
      <c r="T498" s="630"/>
      <c r="U498" s="630"/>
      <c r="V498" s="630"/>
      <c r="W498" s="630"/>
      <c r="X498" s="630"/>
      <c r="Y498" s="630"/>
      <c r="Z498" s="630"/>
      <c r="AA498" s="66"/>
      <c r="AB498" s="66"/>
      <c r="AC498" s="80"/>
    </row>
    <row r="499" spans="1:68" ht="27" customHeight="1" x14ac:dyDescent="0.25">
      <c r="A499" s="63" t="s">
        <v>774</v>
      </c>
      <c r="B499" s="63" t="s">
        <v>775</v>
      </c>
      <c r="C499" s="36">
        <v>4301020314</v>
      </c>
      <c r="D499" s="631">
        <v>4640242180090</v>
      </c>
      <c r="E499" s="631"/>
      <c r="F499" s="62">
        <v>1.5</v>
      </c>
      <c r="G499" s="37">
        <v>8</v>
      </c>
      <c r="H499" s="62">
        <v>12</v>
      </c>
      <c r="I499" s="62">
        <v>12.435</v>
      </c>
      <c r="J499" s="37">
        <v>64</v>
      </c>
      <c r="K499" s="37" t="s">
        <v>119</v>
      </c>
      <c r="L499" s="37" t="s">
        <v>45</v>
      </c>
      <c r="M499" s="38" t="s">
        <v>118</v>
      </c>
      <c r="N499" s="38"/>
      <c r="O499" s="37">
        <v>50</v>
      </c>
      <c r="P499" s="875" t="s">
        <v>776</v>
      </c>
      <c r="Q499" s="633"/>
      <c r="R499" s="633"/>
      <c r="S499" s="633"/>
      <c r="T499" s="634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58" t="s">
        <v>777</v>
      </c>
      <c r="AG499" s="78"/>
      <c r="AJ499" s="84" t="s">
        <v>45</v>
      </c>
      <c r="AK499" s="84">
        <v>0</v>
      </c>
      <c r="BB499" s="55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638"/>
      <c r="B500" s="638"/>
      <c r="C500" s="638"/>
      <c r="D500" s="638"/>
      <c r="E500" s="638"/>
      <c r="F500" s="638"/>
      <c r="G500" s="638"/>
      <c r="H500" s="638"/>
      <c r="I500" s="638"/>
      <c r="J500" s="638"/>
      <c r="K500" s="638"/>
      <c r="L500" s="638"/>
      <c r="M500" s="638"/>
      <c r="N500" s="638"/>
      <c r="O500" s="639"/>
      <c r="P500" s="635" t="s">
        <v>40</v>
      </c>
      <c r="Q500" s="636"/>
      <c r="R500" s="636"/>
      <c r="S500" s="636"/>
      <c r="T500" s="636"/>
      <c r="U500" s="636"/>
      <c r="V500" s="637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 x14ac:dyDescent="0.2">
      <c r="A501" s="638"/>
      <c r="B501" s="638"/>
      <c r="C501" s="638"/>
      <c r="D501" s="638"/>
      <c r="E501" s="638"/>
      <c r="F501" s="638"/>
      <c r="G501" s="638"/>
      <c r="H501" s="638"/>
      <c r="I501" s="638"/>
      <c r="J501" s="638"/>
      <c r="K501" s="638"/>
      <c r="L501" s="638"/>
      <c r="M501" s="638"/>
      <c r="N501" s="638"/>
      <c r="O501" s="639"/>
      <c r="P501" s="635" t="s">
        <v>40</v>
      </c>
      <c r="Q501" s="636"/>
      <c r="R501" s="636"/>
      <c r="S501" s="636"/>
      <c r="T501" s="636"/>
      <c r="U501" s="636"/>
      <c r="V501" s="637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5" customHeight="1" x14ac:dyDescent="0.2">
      <c r="A502" s="638"/>
      <c r="B502" s="638"/>
      <c r="C502" s="638"/>
      <c r="D502" s="638"/>
      <c r="E502" s="638"/>
      <c r="F502" s="638"/>
      <c r="G502" s="638"/>
      <c r="H502" s="638"/>
      <c r="I502" s="638"/>
      <c r="J502" s="638"/>
      <c r="K502" s="638"/>
      <c r="L502" s="638"/>
      <c r="M502" s="638"/>
      <c r="N502" s="638"/>
      <c r="O502" s="879"/>
      <c r="P502" s="876" t="s">
        <v>33</v>
      </c>
      <c r="Q502" s="877"/>
      <c r="R502" s="877"/>
      <c r="S502" s="877"/>
      <c r="T502" s="877"/>
      <c r="U502" s="877"/>
      <c r="V502" s="878"/>
      <c r="W502" s="42" t="s">
        <v>0</v>
      </c>
      <c r="X502" s="4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18149</v>
      </c>
      <c r="Y502" s="4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18265.919999999998</v>
      </c>
      <c r="Z502" s="42"/>
      <c r="AA502" s="67"/>
      <c r="AB502" s="67"/>
      <c r="AC502" s="67"/>
    </row>
    <row r="503" spans="1:68" x14ac:dyDescent="0.2">
      <c r="A503" s="638"/>
      <c r="B503" s="638"/>
      <c r="C503" s="638"/>
      <c r="D503" s="638"/>
      <c r="E503" s="638"/>
      <c r="F503" s="638"/>
      <c r="G503" s="638"/>
      <c r="H503" s="638"/>
      <c r="I503" s="638"/>
      <c r="J503" s="638"/>
      <c r="K503" s="638"/>
      <c r="L503" s="638"/>
      <c r="M503" s="638"/>
      <c r="N503" s="638"/>
      <c r="O503" s="879"/>
      <c r="P503" s="876" t="s">
        <v>34</v>
      </c>
      <c r="Q503" s="877"/>
      <c r="R503" s="877"/>
      <c r="S503" s="877"/>
      <c r="T503" s="877"/>
      <c r="U503" s="877"/>
      <c r="V503" s="878"/>
      <c r="W503" s="42" t="s">
        <v>0</v>
      </c>
      <c r="X503" s="43">
        <f>IFERROR(SUM(BM22:BM499),"0")</f>
        <v>18924.563280149712</v>
      </c>
      <c r="Y503" s="43">
        <f>IFERROR(SUM(BN22:BN499),"0")</f>
        <v>19048.535</v>
      </c>
      <c r="Z503" s="42"/>
      <c r="AA503" s="67"/>
      <c r="AB503" s="67"/>
      <c r="AC503" s="67"/>
    </row>
    <row r="504" spans="1:68" x14ac:dyDescent="0.2">
      <c r="A504" s="638"/>
      <c r="B504" s="638"/>
      <c r="C504" s="638"/>
      <c r="D504" s="638"/>
      <c r="E504" s="638"/>
      <c r="F504" s="638"/>
      <c r="G504" s="638"/>
      <c r="H504" s="638"/>
      <c r="I504" s="638"/>
      <c r="J504" s="638"/>
      <c r="K504" s="638"/>
      <c r="L504" s="638"/>
      <c r="M504" s="638"/>
      <c r="N504" s="638"/>
      <c r="O504" s="879"/>
      <c r="P504" s="876" t="s">
        <v>35</v>
      </c>
      <c r="Q504" s="877"/>
      <c r="R504" s="877"/>
      <c r="S504" s="877"/>
      <c r="T504" s="877"/>
      <c r="U504" s="877"/>
      <c r="V504" s="878"/>
      <c r="W504" s="42" t="s">
        <v>20</v>
      </c>
      <c r="X504" s="44">
        <f>ROUNDUP(SUM(BO22:BO499),0)</f>
        <v>28</v>
      </c>
      <c r="Y504" s="44">
        <f>ROUNDUP(SUM(BP22:BP499),0)</f>
        <v>28</v>
      </c>
      <c r="Z504" s="42"/>
      <c r="AA504" s="67"/>
      <c r="AB504" s="67"/>
      <c r="AC504" s="67"/>
    </row>
    <row r="505" spans="1:68" x14ac:dyDescent="0.2">
      <c r="A505" s="638"/>
      <c r="B505" s="638"/>
      <c r="C505" s="638"/>
      <c r="D505" s="638"/>
      <c r="E505" s="638"/>
      <c r="F505" s="638"/>
      <c r="G505" s="638"/>
      <c r="H505" s="638"/>
      <c r="I505" s="638"/>
      <c r="J505" s="638"/>
      <c r="K505" s="638"/>
      <c r="L505" s="638"/>
      <c r="M505" s="638"/>
      <c r="N505" s="638"/>
      <c r="O505" s="879"/>
      <c r="P505" s="876" t="s">
        <v>36</v>
      </c>
      <c r="Q505" s="877"/>
      <c r="R505" s="877"/>
      <c r="S505" s="877"/>
      <c r="T505" s="877"/>
      <c r="U505" s="877"/>
      <c r="V505" s="878"/>
      <c r="W505" s="42" t="s">
        <v>0</v>
      </c>
      <c r="X505" s="43">
        <f>GrossWeightTotal+PalletQtyTotal*25</f>
        <v>19624.563280149712</v>
      </c>
      <c r="Y505" s="43">
        <f>GrossWeightTotalR+PalletQtyTotalR*25</f>
        <v>19748.535</v>
      </c>
      <c r="Z505" s="42"/>
      <c r="AA505" s="67"/>
      <c r="AB505" s="67"/>
      <c r="AC505" s="67"/>
    </row>
    <row r="506" spans="1:68" x14ac:dyDescent="0.2">
      <c r="A506" s="638"/>
      <c r="B506" s="638"/>
      <c r="C506" s="638"/>
      <c r="D506" s="638"/>
      <c r="E506" s="638"/>
      <c r="F506" s="638"/>
      <c r="G506" s="638"/>
      <c r="H506" s="638"/>
      <c r="I506" s="638"/>
      <c r="J506" s="638"/>
      <c r="K506" s="638"/>
      <c r="L506" s="638"/>
      <c r="M506" s="638"/>
      <c r="N506" s="638"/>
      <c r="O506" s="879"/>
      <c r="P506" s="876" t="s">
        <v>37</v>
      </c>
      <c r="Q506" s="877"/>
      <c r="R506" s="877"/>
      <c r="S506" s="877"/>
      <c r="T506" s="877"/>
      <c r="U506" s="877"/>
      <c r="V506" s="878"/>
      <c r="W506" s="42" t="s">
        <v>20</v>
      </c>
      <c r="X506" s="4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2113.8311233399404</v>
      </c>
      <c r="Y506" s="4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2135</v>
      </c>
      <c r="Z506" s="42"/>
      <c r="AA506" s="67"/>
      <c r="AB506" s="67"/>
      <c r="AC506" s="67"/>
    </row>
    <row r="507" spans="1:68" ht="14.25" x14ac:dyDescent="0.2">
      <c r="A507" s="638"/>
      <c r="B507" s="638"/>
      <c r="C507" s="638"/>
      <c r="D507" s="638"/>
      <c r="E507" s="638"/>
      <c r="F507" s="638"/>
      <c r="G507" s="638"/>
      <c r="H507" s="638"/>
      <c r="I507" s="638"/>
      <c r="J507" s="638"/>
      <c r="K507" s="638"/>
      <c r="L507" s="638"/>
      <c r="M507" s="638"/>
      <c r="N507" s="638"/>
      <c r="O507" s="879"/>
      <c r="P507" s="876" t="s">
        <v>38</v>
      </c>
      <c r="Q507" s="877"/>
      <c r="R507" s="877"/>
      <c r="S507" s="877"/>
      <c r="T507" s="877"/>
      <c r="U507" s="877"/>
      <c r="V507" s="878"/>
      <c r="W507" s="45" t="s">
        <v>51</v>
      </c>
      <c r="X507" s="42"/>
      <c r="Y507" s="42"/>
      <c r="Z507" s="42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31.328310000000005</v>
      </c>
      <c r="AA507" s="67"/>
      <c r="AB507" s="67"/>
      <c r="AC507" s="67"/>
    </row>
    <row r="508" spans="1:68" ht="13.5" thickBot="1" x14ac:dyDescent="0.25"/>
    <row r="509" spans="1:68" ht="27" thickTop="1" thickBot="1" x14ac:dyDescent="0.25">
      <c r="A509" s="46" t="s">
        <v>9</v>
      </c>
      <c r="B509" s="85" t="s">
        <v>77</v>
      </c>
      <c r="C509" s="882" t="s">
        <v>112</v>
      </c>
      <c r="D509" s="882" t="s">
        <v>112</v>
      </c>
      <c r="E509" s="882" t="s">
        <v>112</v>
      </c>
      <c r="F509" s="882" t="s">
        <v>112</v>
      </c>
      <c r="G509" s="882" t="s">
        <v>112</v>
      </c>
      <c r="H509" s="882" t="s">
        <v>112</v>
      </c>
      <c r="I509" s="882" t="s">
        <v>264</v>
      </c>
      <c r="J509" s="882" t="s">
        <v>264</v>
      </c>
      <c r="K509" s="882" t="s">
        <v>264</v>
      </c>
      <c r="L509" s="882" t="s">
        <v>264</v>
      </c>
      <c r="M509" s="882" t="s">
        <v>264</v>
      </c>
      <c r="N509" s="883"/>
      <c r="O509" s="882" t="s">
        <v>264</v>
      </c>
      <c r="P509" s="882" t="s">
        <v>264</v>
      </c>
      <c r="Q509" s="882" t="s">
        <v>264</v>
      </c>
      <c r="R509" s="882" t="s">
        <v>264</v>
      </c>
      <c r="S509" s="882" t="s">
        <v>264</v>
      </c>
      <c r="T509" s="882" t="s">
        <v>555</v>
      </c>
      <c r="U509" s="882" t="s">
        <v>555</v>
      </c>
      <c r="V509" s="882" t="s">
        <v>611</v>
      </c>
      <c r="W509" s="882" t="s">
        <v>611</v>
      </c>
      <c r="X509" s="882" t="s">
        <v>611</v>
      </c>
      <c r="Y509" s="882" t="s">
        <v>611</v>
      </c>
      <c r="Z509" s="85" t="s">
        <v>667</v>
      </c>
      <c r="AA509" s="882" t="s">
        <v>734</v>
      </c>
      <c r="AB509" s="882" t="s">
        <v>734</v>
      </c>
      <c r="AC509" s="60"/>
      <c r="AF509" s="1"/>
    </row>
    <row r="510" spans="1:68" ht="14.25" customHeight="1" thickTop="1" x14ac:dyDescent="0.2">
      <c r="A510" s="880" t="s">
        <v>10</v>
      </c>
      <c r="B510" s="882" t="s">
        <v>77</v>
      </c>
      <c r="C510" s="882" t="s">
        <v>113</v>
      </c>
      <c r="D510" s="882" t="s">
        <v>130</v>
      </c>
      <c r="E510" s="882" t="s">
        <v>187</v>
      </c>
      <c r="F510" s="882" t="s">
        <v>207</v>
      </c>
      <c r="G510" s="882" t="s">
        <v>240</v>
      </c>
      <c r="H510" s="882" t="s">
        <v>112</v>
      </c>
      <c r="I510" s="882" t="s">
        <v>265</v>
      </c>
      <c r="J510" s="882" t="s">
        <v>305</v>
      </c>
      <c r="K510" s="882" t="s">
        <v>365</v>
      </c>
      <c r="L510" s="882" t="s">
        <v>411</v>
      </c>
      <c r="M510" s="882" t="s">
        <v>427</v>
      </c>
      <c r="N510" s="1"/>
      <c r="O510" s="882" t="s">
        <v>441</v>
      </c>
      <c r="P510" s="882" t="s">
        <v>451</v>
      </c>
      <c r="Q510" s="882" t="s">
        <v>458</v>
      </c>
      <c r="R510" s="882" t="s">
        <v>463</v>
      </c>
      <c r="S510" s="882" t="s">
        <v>545</v>
      </c>
      <c r="T510" s="882" t="s">
        <v>556</v>
      </c>
      <c r="U510" s="882" t="s">
        <v>591</v>
      </c>
      <c r="V510" s="882" t="s">
        <v>612</v>
      </c>
      <c r="W510" s="882" t="s">
        <v>644</v>
      </c>
      <c r="X510" s="882" t="s">
        <v>659</v>
      </c>
      <c r="Y510" s="882" t="s">
        <v>663</v>
      </c>
      <c r="Z510" s="882" t="s">
        <v>667</v>
      </c>
      <c r="AA510" s="882" t="s">
        <v>734</v>
      </c>
      <c r="AB510" s="882" t="s">
        <v>773</v>
      </c>
      <c r="AC510" s="60"/>
      <c r="AF510" s="1"/>
    </row>
    <row r="511" spans="1:68" ht="13.5" thickBot="1" x14ac:dyDescent="0.25">
      <c r="A511" s="881"/>
      <c r="B511" s="882"/>
      <c r="C511" s="882"/>
      <c r="D511" s="882"/>
      <c r="E511" s="882"/>
      <c r="F511" s="882"/>
      <c r="G511" s="882"/>
      <c r="H511" s="882"/>
      <c r="I511" s="882"/>
      <c r="J511" s="882"/>
      <c r="K511" s="882"/>
      <c r="L511" s="882"/>
      <c r="M511" s="882"/>
      <c r="N511" s="1"/>
      <c r="O511" s="882"/>
      <c r="P511" s="882"/>
      <c r="Q511" s="882"/>
      <c r="R511" s="882"/>
      <c r="S511" s="882"/>
      <c r="T511" s="882"/>
      <c r="U511" s="882"/>
      <c r="V511" s="882"/>
      <c r="W511" s="882"/>
      <c r="X511" s="882"/>
      <c r="Y511" s="882"/>
      <c r="Z511" s="882"/>
      <c r="AA511" s="882"/>
      <c r="AB511" s="882"/>
      <c r="AC511" s="60"/>
      <c r="AF511" s="1"/>
    </row>
    <row r="512" spans="1:68" ht="18" thickTop="1" thickBot="1" x14ac:dyDescent="0.25">
      <c r="A512" s="46" t="s">
        <v>13</v>
      </c>
      <c r="B512" s="52">
        <f>IFERROR(Y22*1,"0")+IFERROR(Y26*1,"0")+IFERROR(Y27*1,"0")+IFERROR(Y28*1,"0")+IFERROR(Y29*1,"0")+IFERROR(Y30*1,"0")+IFERROR(Y31*1,"0")+IFERROR(Y35*1,"0")</f>
        <v>0</v>
      </c>
      <c r="C512" s="52">
        <f>IFERROR(Y41*1,"0")+IFERROR(Y42*1,"0")+IFERROR(Y43*1,"0")+IFERROR(Y47*1,"0")</f>
        <v>0</v>
      </c>
      <c r="D512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54.6</v>
      </c>
      <c r="E512" s="52">
        <f>IFERROR(Y87*1,"0")+IFERROR(Y88*1,"0")+IFERROR(Y89*1,"0")+IFERROR(Y93*1,"0")+IFERROR(Y94*1,"0")+IFERROR(Y95*1,"0")+IFERROR(Y96*1,"0")</f>
        <v>32.4</v>
      </c>
      <c r="F512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105.3</v>
      </c>
      <c r="G512" s="52">
        <f>IFERROR(Y127*1,"0")+IFERROR(Y128*1,"0")+IFERROR(Y132*1,"0")+IFERROR(Y133*1,"0")+IFERROR(Y137*1,"0")+IFERROR(Y138*1,"0")</f>
        <v>85.92</v>
      </c>
      <c r="H512" s="52">
        <f>IFERROR(Y143*1,"0")+IFERROR(Y147*1,"0")+IFERROR(Y148*1,"0")+IFERROR(Y149*1,"0")</f>
        <v>0</v>
      </c>
      <c r="I512" s="52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264.60000000000002</v>
      </c>
      <c r="J512" s="52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3189.6</v>
      </c>
      <c r="K512" s="52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9.9</v>
      </c>
      <c r="L512" s="52">
        <f>IFERROR(Y250*1,"0")+IFERROR(Y251*1,"0")+IFERROR(Y252*1,"0")+IFERROR(Y253*1,"0")+IFERROR(Y254*1,"0")</f>
        <v>0</v>
      </c>
      <c r="M512" s="52">
        <f>IFERROR(Y259*1,"0")+IFERROR(Y260*1,"0")+IFERROR(Y261*1,"0")+IFERROR(Y262*1,"0")</f>
        <v>0</v>
      </c>
      <c r="N512" s="1"/>
      <c r="O512" s="52">
        <f>IFERROR(Y267*1,"0")+IFERROR(Y268*1,"0")+IFERROR(Y269*1,"0")</f>
        <v>0</v>
      </c>
      <c r="P512" s="52">
        <f>IFERROR(Y274*1,"0")+IFERROR(Y278*1,"0")</f>
        <v>0</v>
      </c>
      <c r="Q512" s="52">
        <f>IFERROR(Y283*1,"0")</f>
        <v>0</v>
      </c>
      <c r="R512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483.6</v>
      </c>
      <c r="S512" s="52">
        <f>IFERROR(Y335*1,"0")+IFERROR(Y336*1,"0")+IFERROR(Y337*1,"0")</f>
        <v>81</v>
      </c>
      <c r="T512" s="52">
        <f>IFERROR(Y343*1,"0")+IFERROR(Y344*1,"0")+IFERROR(Y345*1,"0")+IFERROR(Y346*1,"0")+IFERROR(Y347*1,"0")+IFERROR(Y348*1,"0")+IFERROR(Y349*1,"0")+IFERROR(Y353*1,"0")+IFERROR(Y354*1,"0")+IFERROR(Y358*1,"0")+IFERROR(Y359*1,"0")+IFERROR(Y363*1,"0")</f>
        <v>11541</v>
      </c>
      <c r="U512" s="52">
        <f>IFERROR(Y368*1,"0")+IFERROR(Y369*1,"0")+IFERROR(Y370*1,"0")+IFERROR(Y374*1,"0")+IFERROR(Y378*1,"0")+IFERROR(Y379*1,"0")+IFERROR(Y383*1,"0")</f>
        <v>396.72</v>
      </c>
      <c r="V512" s="52">
        <f>IFERROR(Y389*1,"0")+IFERROR(Y390*1,"0")+IFERROR(Y391*1,"0")+IFERROR(Y392*1,"0")+IFERROR(Y393*1,"0")+IFERROR(Y394*1,"0")+IFERROR(Y395*1,"0")+IFERROR(Y396*1,"0")+IFERROR(Y397*1,"0")+IFERROR(Y398*1,"0")+IFERROR(Y402*1,"0")+IFERROR(Y403*1,"0")</f>
        <v>183.60000000000002</v>
      </c>
      <c r="W512" s="52">
        <f>IFERROR(Y408*1,"0")+IFERROR(Y412*1,"0")+IFERROR(Y413*1,"0")+IFERROR(Y414*1,"0")+IFERROR(Y415*1,"0")</f>
        <v>172.8</v>
      </c>
      <c r="X512" s="52">
        <f>IFERROR(Y420*1,"0")</f>
        <v>0</v>
      </c>
      <c r="Y512" s="52">
        <f>IFERROR(Y425*1,"0")</f>
        <v>0</v>
      </c>
      <c r="Z512" s="52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1298.8800000000001</v>
      </c>
      <c r="AA512" s="52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366</v>
      </c>
      <c r="AB512" s="52">
        <f>IFERROR(Y499*1,"0")</f>
        <v>0</v>
      </c>
      <c r="AC512" s="60"/>
      <c r="AF512" s="1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6">
    <mergeCell ref="U510:U511"/>
    <mergeCell ref="V510:V511"/>
    <mergeCell ref="W510:W511"/>
    <mergeCell ref="X510:X511"/>
    <mergeCell ref="Y510:Y511"/>
    <mergeCell ref="Z510:Z511"/>
    <mergeCell ref="AA510:AA511"/>
    <mergeCell ref="AB510:AB511"/>
    <mergeCell ref="C509:H509"/>
    <mergeCell ref="I509:S509"/>
    <mergeCell ref="T509:U509"/>
    <mergeCell ref="V509:Y509"/>
    <mergeCell ref="AA509:AB509"/>
    <mergeCell ref="J510:J511"/>
    <mergeCell ref="K510:K511"/>
    <mergeCell ref="L510:L511"/>
    <mergeCell ref="M510:M511"/>
    <mergeCell ref="O510:O511"/>
    <mergeCell ref="P510:P511"/>
    <mergeCell ref="Q510:Q511"/>
    <mergeCell ref="R510:R511"/>
    <mergeCell ref="S510:S511"/>
    <mergeCell ref="T510:T511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A497:Z497"/>
    <mergeCell ref="A498:Z498"/>
    <mergeCell ref="D499:E499"/>
    <mergeCell ref="P499:T499"/>
    <mergeCell ref="P500:V500"/>
    <mergeCell ref="A500:O501"/>
    <mergeCell ref="P501:V501"/>
    <mergeCell ref="P502:V502"/>
    <mergeCell ref="A502:O507"/>
    <mergeCell ref="P503:V503"/>
    <mergeCell ref="P504:V504"/>
    <mergeCell ref="P505:V505"/>
    <mergeCell ref="P506:V506"/>
    <mergeCell ref="P507:V507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P230:V230"/>
    <mergeCell ref="A230:O231"/>
    <mergeCell ref="P231:V231"/>
    <mergeCell ref="A232:Z232"/>
    <mergeCell ref="D233:E233"/>
    <mergeCell ref="P233:T233"/>
    <mergeCell ref="P234:V234"/>
    <mergeCell ref="A234:O235"/>
    <mergeCell ref="P235:V235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A219:Z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P217:V217"/>
    <mergeCell ref="A217:O218"/>
    <mergeCell ref="P218:V218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80:Z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P174:V174"/>
    <mergeCell ref="A174:O175"/>
    <mergeCell ref="P175:V175"/>
    <mergeCell ref="A176:Z176"/>
    <mergeCell ref="D177:E177"/>
    <mergeCell ref="P177:T177"/>
    <mergeCell ref="P178:V178"/>
    <mergeCell ref="A178:O179"/>
    <mergeCell ref="P179:V179"/>
    <mergeCell ref="P168:V168"/>
    <mergeCell ref="A168:O169"/>
    <mergeCell ref="P169:V169"/>
    <mergeCell ref="A170:Z170"/>
    <mergeCell ref="D171:E171"/>
    <mergeCell ref="P171:T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P150:V150"/>
    <mergeCell ref="A150:O151"/>
    <mergeCell ref="P151:V151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49:E149"/>
    <mergeCell ref="P149:T149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9 X102 X89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3 X346 X343:X344 X291 X63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9"/>
    </row>
    <row r="3" spans="2:8" x14ac:dyDescent="0.2">
      <c r="B3" s="53" t="s">
        <v>779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780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781</v>
      </c>
      <c r="D6" s="53" t="s">
        <v>782</v>
      </c>
      <c r="E6" s="53" t="s">
        <v>45</v>
      </c>
    </row>
    <row r="8" spans="2:8" x14ac:dyDescent="0.2">
      <c r="B8" s="53" t="s">
        <v>76</v>
      </c>
      <c r="C8" s="53" t="s">
        <v>781</v>
      </c>
      <c r="D8" s="53" t="s">
        <v>45</v>
      </c>
      <c r="E8" s="53" t="s">
        <v>45</v>
      </c>
    </row>
    <row r="10" spans="2:8" x14ac:dyDescent="0.2">
      <c r="B10" s="53" t="s">
        <v>783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785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786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787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788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789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790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793</v>
      </c>
      <c r="C20" s="53" t="s">
        <v>45</v>
      </c>
      <c r="D20" s="53" t="s">
        <v>45</v>
      </c>
      <c r="E20" s="53" t="s">
        <v>45</v>
      </c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2025-09-16T09:00:21Z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