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6,09,25 Пушкарный\"/>
    </mc:Choice>
  </mc:AlternateContent>
  <xr:revisionPtr revIDLastSave="0" documentId="13_ncr:1_{645EE933-9A4F-4A5A-A8E9-B4A2E56588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55" i="2" s="1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105" i="2" l="1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<sst xmlns="http://schemas.openxmlformats.org/spreadsheetml/2006/main" count="3676" uniqueCount="794">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</sst>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customHeight="1" x14ac:dyDescent="0.25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customHeight="1" x14ac:dyDescent="0.25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customHeight="1" x14ac:dyDescent="0.25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customHeight="1" x14ac:dyDescent="0.25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customHeight="1" x14ac:dyDescent="0.25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customHeight="1" x14ac:dyDescent="0.25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customHeight="1" x14ac:dyDescent="0.25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4000</v>
      </c>
      <c r="Y288" s="55">
        <f t="shared" ref="Y288:Y293" si="33">IFERROR(IF(X288="",0,CEILING((X288/$H288),1)*$H288),"")</f>
        <v>4006.8</v>
      </c>
      <c r="Z288" s="41">
        <f>IFERROR(IF(Y288=0,"",ROUNDUP(Y288/H288,0)*0.01898),"")</f>
        <v>7.0415799999999997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4161.1111111111104</v>
      </c>
      <c r="BN288" s="78">
        <f t="shared" ref="BN288:BN293" si="35">IFERROR(Y288*I288/H288,"0")</f>
        <v>4168.1849999999995</v>
      </c>
      <c r="BO288" s="78">
        <f t="shared" ref="BO288:BO293" si="36">IFERROR(1/J288*(X288/H288),"0")</f>
        <v>5.7870370370370363</v>
      </c>
      <c r="BP288" s="78">
        <f t="shared" ref="BP288:BP293" si="37">IFERROR(1/J288*(Y288/H288),"0")</f>
        <v>5.796875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370.37037037037032</v>
      </c>
      <c r="Y294" s="43">
        <f>IFERROR(Y288/H288,"0")+IFERROR(Y289/H289,"0")+IFERROR(Y290/H290,"0")+IFERROR(Y291/H291,"0")+IFERROR(Y292/H292,"0")+IFERROR(Y293/H293,"0")</f>
        <v>371</v>
      </c>
      <c r="Z294" s="43">
        <f>IFERROR(IF(Z288="",0,Z288),"0")+IFERROR(IF(Z289="",0,Z289),"0")+IFERROR(IF(Z290="",0,Z290),"0")+IFERROR(IF(Z291="",0,Z291),"0")+IFERROR(IF(Z292="",0,Z292),"0")+IFERROR(IF(Z293="",0,Z293),"0")</f>
        <v>7.0415799999999997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4000</v>
      </c>
      <c r="Y295" s="43">
        <f>IFERROR(SUM(Y288:Y293),"0")</f>
        <v>4006.8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8000</v>
      </c>
      <c r="Y345" s="55">
        <f t="shared" si="43"/>
        <v>8010</v>
      </c>
      <c r="Z345" s="41">
        <f>IFERROR(IF(Y345=0,"",ROUNDUP(Y345/H345,0)*0.02175),"")</f>
        <v>11.6145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8256</v>
      </c>
      <c r="BN345" s="78">
        <f t="shared" si="45"/>
        <v>8266.32</v>
      </c>
      <c r="BO345" s="78">
        <f t="shared" si="46"/>
        <v>11.111111111111111</v>
      </c>
      <c r="BP345" s="78">
        <f t="shared" si="47"/>
        <v>11.125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533.33333333333337</v>
      </c>
      <c r="Y350" s="43">
        <f>IFERROR(Y343/H343,"0")+IFERROR(Y344/H344,"0")+IFERROR(Y345/H345,"0")+IFERROR(Y346/H346,"0")+IFERROR(Y347/H347,"0")+IFERROR(Y348/H348,"0")+IFERROR(Y349/H349,"0")</f>
        <v>534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11.6145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8000</v>
      </c>
      <c r="Y351" s="43">
        <f>IFERROR(SUM(Y343:Y349),"0")</f>
        <v>8010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200</v>
      </c>
      <c r="Y484" s="55">
        <f>IFERROR(IF(X484="",0,CEILING((X484/$H484),1)*$H484),"")</f>
        <v>201.60000000000002</v>
      </c>
      <c r="Z484" s="41">
        <f>IFERROR(IF(Y484=0,"",ROUNDUP(Y484/H484,0)*0.00902),"")</f>
        <v>0.43296000000000001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212.85714285714286</v>
      </c>
      <c r="BN484" s="78">
        <f>IFERROR(Y484*I484/H484,"0")</f>
        <v>214.56</v>
      </c>
      <c r="BO484" s="78">
        <f>IFERROR(1/J484*(X484/H484),"0")</f>
        <v>0.36075036075036077</v>
      </c>
      <c r="BP484" s="78">
        <f>IFERROR(1/J484*(Y484/H484),"0")</f>
        <v>0.36363636363636365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47.61904761904762</v>
      </c>
      <c r="Y485" s="43">
        <f>IFERROR(Y483/H483,"0")+IFERROR(Y484/H484,"0")</f>
        <v>48</v>
      </c>
      <c r="Z485" s="43">
        <f>IFERROR(IF(Z483="",0,Z483),"0")+IFERROR(IF(Z484="",0,Z484),"0")</f>
        <v>0.43296000000000001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200</v>
      </c>
      <c r="Y486" s="43">
        <f>IFERROR(SUM(Y483:Y484),"0")</f>
        <v>201.60000000000002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18080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18101.399999999998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18799.435946275946</v>
      </c>
      <c r="Y503" s="43">
        <f>IFERROR(SUM(BN22:BN499),"0")</f>
        <v>18821.730000000003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19499.435946275946</v>
      </c>
      <c r="Y505" s="43">
        <f>GrossWeightTotalR+PalletQtyTotalR*25</f>
        <v>19521.730000000003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1527.9381359381359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1530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30.572340000000004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7009.8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10890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201.60000000000002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