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0C2FB8-3617-4344-A99F-E93E6AB117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BP431" i="1" s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43" i="1" l="1"/>
  <c r="BN43" i="1"/>
  <c r="Z127" i="1"/>
  <c r="BN127" i="1"/>
  <c r="Z207" i="1"/>
  <c r="BN207" i="1"/>
  <c r="Z308" i="1"/>
  <c r="BN308" i="1"/>
  <c r="Z310" i="1"/>
  <c r="BN310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Z436" i="1"/>
  <c r="BN436" i="1"/>
  <c r="Z443" i="1"/>
  <c r="BN443" i="1"/>
  <c r="X503" i="1"/>
  <c r="X506" i="1"/>
  <c r="Z27" i="1"/>
  <c r="BN27" i="1"/>
  <c r="Z62" i="1"/>
  <c r="BN62" i="1"/>
  <c r="Z110" i="1"/>
  <c r="BN110" i="1"/>
  <c r="Z162" i="1"/>
  <c r="BN162" i="1"/>
  <c r="Z197" i="1"/>
  <c r="BN197" i="1"/>
  <c r="Z222" i="1"/>
  <c r="BN222" i="1"/>
  <c r="Z225" i="1"/>
  <c r="BN225" i="1"/>
  <c r="Z244" i="1"/>
  <c r="BN244" i="1"/>
  <c r="Z292" i="1"/>
  <c r="BN292" i="1"/>
  <c r="Z330" i="1"/>
  <c r="BN330" i="1"/>
  <c r="Z335" i="1"/>
  <c r="BN335" i="1"/>
  <c r="Z398" i="1"/>
  <c r="BN398" i="1"/>
  <c r="Z455" i="1"/>
  <c r="BN455" i="1"/>
  <c r="BP31" i="1"/>
  <c r="BN31" i="1"/>
  <c r="BP54" i="1"/>
  <c r="BN54" i="1"/>
  <c r="Z54" i="1"/>
  <c r="BP104" i="1"/>
  <c r="BN104" i="1"/>
  <c r="Z104" i="1"/>
  <c r="BP148" i="1"/>
  <c r="BN148" i="1"/>
  <c r="Z148" i="1"/>
  <c r="BP193" i="1"/>
  <c r="BN193" i="1"/>
  <c r="Z193" i="1"/>
  <c r="BP211" i="1"/>
  <c r="BN211" i="1"/>
  <c r="Z211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31" i="1"/>
  <c r="BP74" i="1"/>
  <c r="BN74" i="1"/>
  <c r="Z74" i="1"/>
  <c r="BP116" i="1"/>
  <c r="BN116" i="1"/>
  <c r="Z116" i="1"/>
  <c r="BP166" i="1"/>
  <c r="BN166" i="1"/>
  <c r="Z166" i="1"/>
  <c r="BP203" i="1"/>
  <c r="BN203" i="1"/>
  <c r="Z203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7" i="1"/>
  <c r="Y270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Z122" i="1"/>
  <c r="BN122" i="1"/>
  <c r="Z133" i="1"/>
  <c r="BN133" i="1"/>
  <c r="Z137" i="1"/>
  <c r="BN137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Z227" i="1"/>
  <c r="BN227" i="1"/>
  <c r="Z228" i="1"/>
  <c r="BN228" i="1"/>
  <c r="Z237" i="1"/>
  <c r="Z238" i="1" s="1"/>
  <c r="BN237" i="1"/>
  <c r="BP237" i="1"/>
  <c r="Y238" i="1"/>
  <c r="Z241" i="1"/>
  <c r="BN241" i="1"/>
  <c r="Z242" i="1"/>
  <c r="BN242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H9" i="1"/>
  <c r="A10" i="1"/>
  <c r="Y24" i="1"/>
  <c r="Y32" i="1"/>
  <c r="Y44" i="1"/>
  <c r="Y59" i="1"/>
  <c r="Y65" i="1"/>
  <c r="Y71" i="1"/>
  <c r="Y78" i="1"/>
  <c r="BP82" i="1"/>
  <c r="BN82" i="1"/>
  <c r="Z82" i="1"/>
  <c r="Z83" i="1" s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BP138" i="1"/>
  <c r="BN138" i="1"/>
  <c r="Z138" i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BP359" i="1"/>
  <c r="BN359" i="1"/>
  <c r="Z359" i="1"/>
  <c r="Y361" i="1"/>
  <c r="BP369" i="1"/>
  <c r="BN369" i="1"/>
  <c r="Z369" i="1"/>
  <c r="Y371" i="1"/>
  <c r="F512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490" i="1" l="1"/>
  <c r="Z97" i="1"/>
  <c r="Z44" i="1"/>
  <c r="Z360" i="1"/>
  <c r="Z331" i="1"/>
  <c r="Z450" i="1"/>
  <c r="Z123" i="1"/>
  <c r="Z465" i="1"/>
  <c r="Z459" i="1"/>
  <c r="Z480" i="1"/>
  <c r="Z318" i="1"/>
  <c r="Z312" i="1"/>
  <c r="Z263" i="1"/>
  <c r="Z212" i="1"/>
  <c r="Z189" i="1"/>
  <c r="Z174" i="1"/>
  <c r="Z134" i="1"/>
  <c r="Z78" i="1"/>
  <c r="Z64" i="1"/>
  <c r="Z355" i="1"/>
  <c r="Z325" i="1"/>
  <c r="Z139" i="1"/>
  <c r="Z444" i="1"/>
  <c r="Z246" i="1"/>
  <c r="Z294" i="1"/>
  <c r="Z380" i="1"/>
  <c r="Z350" i="1"/>
  <c r="Z217" i="1"/>
  <c r="Z118" i="1"/>
  <c r="Z58" i="1"/>
  <c r="Z371" i="1"/>
  <c r="Z474" i="1"/>
  <c r="Z399" i="1"/>
  <c r="Z230" i="1"/>
  <c r="Y504" i="1"/>
  <c r="Z304" i="1"/>
  <c r="Z105" i="1"/>
  <c r="Z90" i="1"/>
  <c r="Z416" i="1"/>
  <c r="Z255" i="1"/>
  <c r="Z200" i="1"/>
  <c r="Z168" i="1"/>
  <c r="Z70" i="1"/>
  <c r="Z32" i="1"/>
  <c r="Y506" i="1"/>
  <c r="Y503" i="1"/>
  <c r="Z150" i="1"/>
  <c r="Y502" i="1"/>
  <c r="Y505" i="1" l="1"/>
  <c r="Z507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<sst xmlns="http://schemas.openxmlformats.org/spreadsheetml/2006/main" count="2218" uniqueCount="794">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</sst>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2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6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40" t="s">
        <v>0</v>
      </c>
      <c r="E1" s="590"/>
      <c r="F1" s="590"/>
      <c r="G1" s="12" t="s">
        <v>1</v>
      </c>
      <c r="H1" s="640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90" t="s">
        <v>8</v>
      </c>
      <c r="B5" s="585"/>
      <c r="C5" s="586"/>
      <c r="D5" s="649"/>
      <c r="E5" s="650"/>
      <c r="F5" s="836" t="s">
        <v>9</v>
      </c>
      <c r="G5" s="586"/>
      <c r="H5" s="649" t="s">
        <v>793</v>
      </c>
      <c r="I5" s="795"/>
      <c r="J5" s="795"/>
      <c r="K5" s="795"/>
      <c r="L5" s="795"/>
      <c r="M5" s="650"/>
      <c r="N5" s="58"/>
      <c r="P5" s="24" t="s">
        <v>10</v>
      </c>
      <c r="Q5" s="856">
        <v>45918</v>
      </c>
      <c r="R5" s="668"/>
      <c r="T5" s="726" t="s">
        <v>11</v>
      </c>
      <c r="U5" s="638"/>
      <c r="V5" s="728" t="s">
        <v>12</v>
      </c>
      <c r="W5" s="668"/>
      <c r="AB5" s="51"/>
      <c r="AC5" s="51"/>
      <c r="AD5" s="51"/>
      <c r="AE5" s="51"/>
    </row>
    <row r="6" spans="1:32" s="548" customFormat="1" ht="24" customHeight="1" x14ac:dyDescent="0.2">
      <c r="A6" s="690" t="s">
        <v>13</v>
      </c>
      <c r="B6" s="585"/>
      <c r="C6" s="586"/>
      <c r="D6" s="797" t="s">
        <v>14</v>
      </c>
      <c r="E6" s="798"/>
      <c r="F6" s="798"/>
      <c r="G6" s="798"/>
      <c r="H6" s="798"/>
      <c r="I6" s="798"/>
      <c r="J6" s="798"/>
      <c r="K6" s="798"/>
      <c r="L6" s="798"/>
      <c r="M6" s="668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61"/>
      <c r="T6" s="703" t="s">
        <v>16</v>
      </c>
      <c r="U6" s="638"/>
      <c r="V6" s="782" t="s">
        <v>17</v>
      </c>
      <c r="W6" s="702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95" t="str">
        <f>IFERROR(VLOOKUP(DeliveryAddress,Table,3,0),1)</f>
        <v>1</v>
      </c>
      <c r="E7" s="696"/>
      <c r="F7" s="696"/>
      <c r="G7" s="696"/>
      <c r="H7" s="696"/>
      <c r="I7" s="696"/>
      <c r="J7" s="696"/>
      <c r="K7" s="696"/>
      <c r="L7" s="696"/>
      <c r="M7" s="678"/>
      <c r="N7" s="60"/>
      <c r="P7" s="24"/>
      <c r="Q7" s="42"/>
      <c r="R7" s="42"/>
      <c r="T7" s="556"/>
      <c r="U7" s="638"/>
      <c r="V7" s="783"/>
      <c r="W7" s="784"/>
      <c r="AB7" s="51"/>
      <c r="AC7" s="51"/>
      <c r="AD7" s="51"/>
      <c r="AE7" s="51"/>
    </row>
    <row r="8" spans="1:32" s="548" customFormat="1" ht="25.5" customHeight="1" x14ac:dyDescent="0.2">
      <c r="A8" s="873" t="s">
        <v>18</v>
      </c>
      <c r="B8" s="558"/>
      <c r="C8" s="559"/>
      <c r="D8" s="698" t="s">
        <v>19</v>
      </c>
      <c r="E8" s="699"/>
      <c r="F8" s="699"/>
      <c r="G8" s="699"/>
      <c r="H8" s="699"/>
      <c r="I8" s="699"/>
      <c r="J8" s="699"/>
      <c r="K8" s="699"/>
      <c r="L8" s="699"/>
      <c r="M8" s="700"/>
      <c r="N8" s="61"/>
      <c r="P8" s="24" t="s">
        <v>20</v>
      </c>
      <c r="Q8" s="677">
        <v>0.54166666666666663</v>
      </c>
      <c r="R8" s="678"/>
      <c r="T8" s="556"/>
      <c r="U8" s="638"/>
      <c r="V8" s="783"/>
      <c r="W8" s="784"/>
      <c r="AB8" s="51"/>
      <c r="AC8" s="51"/>
      <c r="AD8" s="51"/>
      <c r="AE8" s="51"/>
    </row>
    <row r="9" spans="1:32" s="548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91"/>
      <c r="E9" s="574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64"/>
      <c r="R9" s="665"/>
      <c r="T9" s="556"/>
      <c r="U9" s="638"/>
      <c r="V9" s="785"/>
      <c r="W9" s="786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91"/>
      <c r="E10" s="574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70" t="str">
        <f>IFERROR(VLOOKUP($D$10,Proxy,2,FALSE),"")</f>
        <v/>
      </c>
      <c r="I10" s="556"/>
      <c r="J10" s="556"/>
      <c r="K10" s="556"/>
      <c r="L10" s="556"/>
      <c r="M10" s="556"/>
      <c r="N10" s="547"/>
      <c r="P10" s="26" t="s">
        <v>22</v>
      </c>
      <c r="Q10" s="704"/>
      <c r="R10" s="705"/>
      <c r="U10" s="24" t="s">
        <v>23</v>
      </c>
      <c r="V10" s="701" t="s">
        <v>24</v>
      </c>
      <c r="W10" s="702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5" t="s">
        <v>28</v>
      </c>
      <c r="W11" s="665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7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77"/>
      <c r="R12" s="678"/>
      <c r="S12" s="23"/>
      <c r="U12" s="24"/>
      <c r="V12" s="590"/>
      <c r="W12" s="556"/>
      <c r="AB12" s="51"/>
      <c r="AC12" s="51"/>
      <c r="AD12" s="51"/>
      <c r="AE12" s="51"/>
    </row>
    <row r="13" spans="1:32" s="548" customFormat="1" ht="23.25" customHeight="1" x14ac:dyDescent="0.2">
      <c r="A13" s="707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5"/>
      <c r="R13" s="6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7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06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12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3"/>
      <c r="Q16" s="713"/>
      <c r="R16" s="713"/>
      <c r="S16" s="713"/>
      <c r="T16" s="7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7" t="s">
        <v>36</v>
      </c>
      <c r="B17" s="587" t="s">
        <v>37</v>
      </c>
      <c r="C17" s="684" t="s">
        <v>38</v>
      </c>
      <c r="D17" s="587" t="s">
        <v>39</v>
      </c>
      <c r="E17" s="645"/>
      <c r="F17" s="587" t="s">
        <v>40</v>
      </c>
      <c r="G17" s="587" t="s">
        <v>41</v>
      </c>
      <c r="H17" s="587" t="s">
        <v>42</v>
      </c>
      <c r="I17" s="587" t="s">
        <v>43</v>
      </c>
      <c r="J17" s="587" t="s">
        <v>44</v>
      </c>
      <c r="K17" s="587" t="s">
        <v>45</v>
      </c>
      <c r="L17" s="587" t="s">
        <v>46</v>
      </c>
      <c r="M17" s="587" t="s">
        <v>47</v>
      </c>
      <c r="N17" s="587" t="s">
        <v>48</v>
      </c>
      <c r="O17" s="587" t="s">
        <v>49</v>
      </c>
      <c r="P17" s="587" t="s">
        <v>50</v>
      </c>
      <c r="Q17" s="644"/>
      <c r="R17" s="644"/>
      <c r="S17" s="644"/>
      <c r="T17" s="645"/>
      <c r="U17" s="855" t="s">
        <v>51</v>
      </c>
      <c r="V17" s="586"/>
      <c r="W17" s="587" t="s">
        <v>52</v>
      </c>
      <c r="X17" s="587" t="s">
        <v>53</v>
      </c>
      <c r="Y17" s="877" t="s">
        <v>54</v>
      </c>
      <c r="Z17" s="778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4"/>
      <c r="AF17" s="845"/>
      <c r="AG17" s="66"/>
      <c r="BD17" s="65" t="s">
        <v>60</v>
      </c>
    </row>
    <row r="18" spans="1:68" ht="14.25" customHeight="1" x14ac:dyDescent="0.2">
      <c r="A18" s="588"/>
      <c r="B18" s="588"/>
      <c r="C18" s="588"/>
      <c r="D18" s="646"/>
      <c r="E18" s="648"/>
      <c r="F18" s="588"/>
      <c r="G18" s="588"/>
      <c r="H18" s="588"/>
      <c r="I18" s="588"/>
      <c r="J18" s="588"/>
      <c r="K18" s="588"/>
      <c r="L18" s="588"/>
      <c r="M18" s="588"/>
      <c r="N18" s="588"/>
      <c r="O18" s="588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8"/>
      <c r="X18" s="588"/>
      <c r="Y18" s="878"/>
      <c r="Z18" s="779"/>
      <c r="AA18" s="772"/>
      <c r="AB18" s="772"/>
      <c r="AC18" s="772"/>
      <c r="AD18" s="846"/>
      <c r="AE18" s="847"/>
      <c r="AF18" s="848"/>
      <c r="AG18" s="66"/>
      <c r="BD18" s="65"/>
    </row>
    <row r="19" spans="1:68" ht="27.75" hidden="1" customHeight="1" x14ac:dyDescent="0.2">
      <c r="A19" s="613" t="s">
        <v>63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48"/>
      <c r="AB19" s="48"/>
      <c r="AC19" s="48"/>
    </row>
    <row r="20" spans="1:68" ht="16.5" hidden="1" customHeight="1" x14ac:dyDescent="0.25">
      <c r="A20" s="607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5"/>
      <c r="AB20" s="545"/>
      <c r="AC20" s="545"/>
    </row>
    <row r="21" spans="1:68" ht="14.25" hidden="1" customHeight="1" x14ac:dyDescent="0.25">
      <c r="A21" s="555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6"/>
      <c r="AB21" s="546"/>
      <c r="AC21" s="546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3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3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55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6"/>
      <c r="AB25" s="546"/>
      <c r="AC25" s="546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9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3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3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6"/>
      <c r="AB34" s="546"/>
      <c r="AC34" s="546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3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3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3" t="s">
        <v>101</v>
      </c>
      <c r="B38" s="614"/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48"/>
      <c r="AB38" s="48"/>
      <c r="AC38" s="48"/>
    </row>
    <row r="39" spans="1:68" ht="16.5" hidden="1" customHeight="1" x14ac:dyDescent="0.25">
      <c r="A39" s="607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5"/>
      <c r="AB39" s="545"/>
      <c r="AC39" s="545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6"/>
      <c r="AB40" s="546"/>
      <c r="AC40" s="546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2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3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0</v>
      </c>
      <c r="Y44" s="553">
        <f>IFERROR(Y41/H41,"0")+IFERROR(Y42/H42,"0")+IFERROR(Y43/H43,"0")</f>
        <v>0</v>
      </c>
      <c r="Z44" s="553">
        <f>IFERROR(IF(Z41="",0,Z41),"0")+IFERROR(IF(Z42="",0,Z42),"0")+IFERROR(IF(Z43="",0,Z43),"0")</f>
        <v>0</v>
      </c>
      <c r="AA44" s="554"/>
      <c r="AB44" s="554"/>
      <c r="AC44" s="554"/>
    </row>
    <row r="45" spans="1:68" hidden="1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3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0</v>
      </c>
      <c r="Y45" s="553">
        <f>IFERROR(SUM(Y41:Y43),"0")</f>
        <v>0</v>
      </c>
      <c r="Z45" s="37"/>
      <c r="AA45" s="554"/>
      <c r="AB45" s="554"/>
      <c r="AC45" s="554"/>
    </row>
    <row r="46" spans="1:68" ht="14.25" hidden="1" customHeight="1" x14ac:dyDescent="0.25">
      <c r="A46" s="555" t="s">
        <v>73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6"/>
      <c r="AB46" s="546"/>
      <c r="AC46" s="546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3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3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07" t="s">
        <v>119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5"/>
      <c r="AB50" s="545"/>
      <c r="AC50" s="545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6"/>
      <c r="AB51" s="546"/>
      <c r="AC51" s="546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4"/>
      <c r="V53" s="34"/>
      <c r="W53" s="35" t="s">
        <v>69</v>
      </c>
      <c r="X53" s="551">
        <v>100</v>
      </c>
      <c r="Y53" s="552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4"/>
      <c r="V57" s="34"/>
      <c r="W57" s="35" t="s">
        <v>69</v>
      </c>
      <c r="X57" s="551">
        <v>13.5</v>
      </c>
      <c r="Y57" s="552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62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3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12.25925925925926</v>
      </c>
      <c r="Y58" s="553">
        <f>IFERROR(Y52/H52,"0")+IFERROR(Y53/H53,"0")+IFERROR(Y54/H54,"0")+IFERROR(Y55/H55,"0")+IFERROR(Y56/H56,"0")+IFERROR(Y57/H57,"0")</f>
        <v>13</v>
      </c>
      <c r="Z58" s="553">
        <f>IFERROR(IF(Z52="",0,Z52),"0")+IFERROR(IF(Z53="",0,Z53),"0")+IFERROR(IF(Z54="",0,Z54),"0")+IFERROR(IF(Z55="",0,Z55),"0")+IFERROR(IF(Z56="",0,Z56),"0")+IFERROR(IF(Z57="",0,Z57),"0")</f>
        <v>0.21686</v>
      </c>
      <c r="AA58" s="554"/>
      <c r="AB58" s="554"/>
      <c r="AC58" s="55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3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113.5</v>
      </c>
      <c r="Y59" s="553">
        <f>IFERROR(SUM(Y52:Y57),"0")</f>
        <v>121.5</v>
      </c>
      <c r="Z59" s="37"/>
      <c r="AA59" s="554"/>
      <c r="AB59" s="554"/>
      <c r="AC59" s="554"/>
    </row>
    <row r="60" spans="1:68" ht="14.25" hidden="1" customHeight="1" x14ac:dyDescent="0.25">
      <c r="A60" s="555" t="s">
        <v>139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6"/>
      <c r="AB60" s="546"/>
      <c r="AC60" s="546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4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5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4"/>
      <c r="V63" s="34"/>
      <c r="W63" s="35" t="s">
        <v>69</v>
      </c>
      <c r="X63" s="551">
        <v>5.4</v>
      </c>
      <c r="Y63" s="552">
        <f>IFERROR(IF(X63="",0,CEILING((X63/$H63),1)*$H63),"")</f>
        <v>5.4</v>
      </c>
      <c r="Z63" s="36">
        <f>IFERROR(IF(Y63=0,"",ROUNDUP(Y63/H63,0)*0.00651),"")</f>
        <v>1.302E-2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5.76</v>
      </c>
      <c r="BN63" s="64">
        <f>IFERROR(Y63*I63/H63,"0")</f>
        <v>5.76</v>
      </c>
      <c r="BO63" s="64">
        <f>IFERROR(1/J63*(X63/H63),"0")</f>
        <v>1.098901098901099E-2</v>
      </c>
      <c r="BP63" s="64">
        <f>IFERROR(1/J63*(Y63/H63),"0")</f>
        <v>1.098901098901099E-2</v>
      </c>
    </row>
    <row r="64" spans="1:68" x14ac:dyDescent="0.2">
      <c r="A64" s="562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3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2</v>
      </c>
      <c r="Y64" s="553">
        <f>IFERROR(Y61/H61,"0")+IFERROR(Y62/H62,"0")+IFERROR(Y63/H63,"0")</f>
        <v>2</v>
      </c>
      <c r="Z64" s="553">
        <f>IFERROR(IF(Z61="",0,Z61),"0")+IFERROR(IF(Z62="",0,Z62),"0")+IFERROR(IF(Z63="",0,Z63),"0")</f>
        <v>1.302E-2</v>
      </c>
      <c r="AA64" s="554"/>
      <c r="AB64" s="554"/>
      <c r="AC64" s="55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3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5.4</v>
      </c>
      <c r="Y65" s="553">
        <f>IFERROR(SUM(Y61:Y63),"0")</f>
        <v>5.4</v>
      </c>
      <c r="Z65" s="37"/>
      <c r="AA65" s="554"/>
      <c r="AB65" s="554"/>
      <c r="AC65" s="554"/>
    </row>
    <row r="66" spans="1:68" ht="14.25" hidden="1" customHeight="1" x14ac:dyDescent="0.25">
      <c r="A66" s="555" t="s">
        <v>64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6"/>
      <c r="AB66" s="546"/>
      <c r="AC66" s="546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2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3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3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55" t="s">
        <v>73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6"/>
      <c r="AB72" s="546"/>
      <c r="AC72" s="546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2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3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3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55" t="s">
        <v>169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6"/>
      <c r="AB80" s="546"/>
      <c r="AC80" s="546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2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2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3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3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07" t="s">
        <v>176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5"/>
      <c r="AB85" s="545"/>
      <c r="AC85" s="545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6"/>
      <c r="AB86" s="546"/>
      <c r="AC86" s="546"/>
    </row>
    <row r="87" spans="1:68" ht="27" hidden="1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2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3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hidden="1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3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hidden="1" customHeight="1" x14ac:dyDescent="0.25">
      <c r="A92" s="555" t="s">
        <v>73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6"/>
      <c r="AB92" s="546"/>
      <c r="AC92" s="546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4" t="s">
        <v>186</v>
      </c>
      <c r="Q93" s="565"/>
      <c r="R93" s="565"/>
      <c r="S93" s="565"/>
      <c r="T93" s="566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57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2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3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hidden="1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3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hidden="1" customHeight="1" x14ac:dyDescent="0.25">
      <c r="A99" s="607" t="s">
        <v>196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5"/>
      <c r="AB99" s="545"/>
      <c r="AC99" s="545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6"/>
      <c r="AB100" s="546"/>
      <c r="AC100" s="546"/>
    </row>
    <row r="101" spans="1:68" ht="27" hidden="1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4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5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6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2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3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hidden="1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3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hidden="1" customHeight="1" x14ac:dyDescent="0.25">
      <c r="A107" s="555" t="s">
        <v>139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6"/>
      <c r="AB107" s="546"/>
      <c r="AC107" s="546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8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2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3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3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55" t="s">
        <v>73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6"/>
      <c r="AB113" s="546"/>
      <c r="AC113" s="546"/>
    </row>
    <row r="114" spans="1:68" ht="16.5" hidden="1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2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62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3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0</v>
      </c>
      <c r="Y118" s="553">
        <f>IFERROR(Y114/H114,"0")+IFERROR(Y115/H115,"0")+IFERROR(Y116/H116,"0")+IFERROR(Y117/H117,"0")</f>
        <v>0</v>
      </c>
      <c r="Z118" s="553">
        <f>IFERROR(IF(Z114="",0,Z114),"0")+IFERROR(IF(Z115="",0,Z115),"0")+IFERROR(IF(Z116="",0,Z116),"0")+IFERROR(IF(Z117="",0,Z117),"0")</f>
        <v>0</v>
      </c>
      <c r="AA118" s="554"/>
      <c r="AB118" s="554"/>
      <c r="AC118" s="554"/>
    </row>
    <row r="119" spans="1:68" hidden="1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3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0</v>
      </c>
      <c r="Y119" s="553">
        <f>IFERROR(SUM(Y114:Y117),"0")</f>
        <v>0</v>
      </c>
      <c r="Z119" s="37"/>
      <c r="AA119" s="554"/>
      <c r="AB119" s="554"/>
      <c r="AC119" s="554"/>
    </row>
    <row r="120" spans="1:68" ht="14.25" hidden="1" customHeight="1" x14ac:dyDescent="0.25">
      <c r="A120" s="555" t="s">
        <v>169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6"/>
      <c r="AB120" s="546"/>
      <c r="AC120" s="546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1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2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3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3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hidden="1" customHeight="1" x14ac:dyDescent="0.25">
      <c r="A125" s="607" t="s">
        <v>229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5"/>
      <c r="AB125" s="545"/>
      <c r="AC125" s="545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6"/>
      <c r="AB126" s="546"/>
      <c r="AC126" s="546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5"/>
      <c r="R127" s="565"/>
      <c r="S127" s="565"/>
      <c r="T127" s="566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5"/>
      <c r="R128" s="565"/>
      <c r="S128" s="565"/>
      <c r="T128" s="566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2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3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3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55" t="s">
        <v>64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6"/>
      <c r="AB131" s="546"/>
      <c r="AC131" s="546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7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2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3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3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55" t="s">
        <v>73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6"/>
      <c r="AB136" s="546"/>
      <c r="AC136" s="546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2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3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3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07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5"/>
      <c r="AB141" s="545"/>
      <c r="AC141" s="545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6"/>
      <c r="AB142" s="546"/>
      <c r="AC142" s="546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2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63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56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3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55" t="s">
        <v>64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5"/>
      <c r="R147" s="565"/>
      <c r="S147" s="565"/>
      <c r="T147" s="566"/>
      <c r="U147" s="34"/>
      <c r="V147" s="34"/>
      <c r="W147" s="35" t="s">
        <v>69</v>
      </c>
      <c r="X147" s="551">
        <v>10</v>
      </c>
      <c r="Y147" s="552">
        <f>IFERROR(IF(X147="",0,CEILING((X147/$H147),1)*$H147),"")</f>
        <v>18</v>
      </c>
      <c r="Z147" s="36">
        <f>IFERROR(IF(Y147=0,"",ROUNDUP(Y147/H147,0)*0.01898),"")</f>
        <v>3.7960000000000001E-2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10.65</v>
      </c>
      <c r="BN147" s="64">
        <f>IFERROR(Y147*I147/H147,"0")</f>
        <v>19.170000000000002</v>
      </c>
      <c r="BO147" s="64">
        <f>IFERROR(1/J147*(X147/H147),"0")</f>
        <v>1.7361111111111112E-2</v>
      </c>
      <c r="BP147" s="64">
        <f>IFERROR(1/J147*(Y147/H147),"0")</f>
        <v>3.125E-2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5"/>
      <c r="R148" s="565"/>
      <c r="S148" s="565"/>
      <c r="T148" s="566"/>
      <c r="U148" s="34"/>
      <c r="V148" s="34"/>
      <c r="W148" s="35" t="s">
        <v>69</v>
      </c>
      <c r="X148" s="551">
        <v>10</v>
      </c>
      <c r="Y148" s="552">
        <f>IFERROR(IF(X148="",0,CEILING((X148/$H148),1)*$H148),"")</f>
        <v>12.600000000000001</v>
      </c>
      <c r="Z148" s="36">
        <f>IFERROR(IF(Y148=0,"",ROUNDUP(Y148/H148,0)*0.00651),"")</f>
        <v>1.9529999999999999E-2</v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10.642857142857141</v>
      </c>
      <c r="BN148" s="64">
        <f>IFERROR(Y148*I148/H148,"0")</f>
        <v>13.41</v>
      </c>
      <c r="BO148" s="64">
        <f>IFERROR(1/J148*(X148/H148),"0")</f>
        <v>1.3082155939298797E-2</v>
      </c>
      <c r="BP148" s="64">
        <f>IFERROR(1/J148*(Y148/H148),"0")</f>
        <v>1.6483516483516484E-2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5"/>
      <c r="R149" s="565"/>
      <c r="S149" s="565"/>
      <c r="T149" s="566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62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63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3.4920634920634921</v>
      </c>
      <c r="Y150" s="553">
        <f>IFERROR(Y147/H147,"0")+IFERROR(Y148/H148,"0")+IFERROR(Y149/H149,"0")</f>
        <v>5</v>
      </c>
      <c r="Z150" s="553">
        <f>IFERROR(IF(Z147="",0,Z147),"0")+IFERROR(IF(Z148="",0,Z148),"0")+IFERROR(IF(Z149="",0,Z149),"0")</f>
        <v>5.7489999999999999E-2</v>
      </c>
      <c r="AA150" s="554"/>
      <c r="AB150" s="554"/>
      <c r="AC150" s="554"/>
    </row>
    <row r="151" spans="1:68" x14ac:dyDescent="0.2">
      <c r="A151" s="556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3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20</v>
      </c>
      <c r="Y151" s="553">
        <f>IFERROR(SUM(Y147:Y149),"0")</f>
        <v>30.6</v>
      </c>
      <c r="Z151" s="37"/>
      <c r="AA151" s="554"/>
      <c r="AB151" s="554"/>
      <c r="AC151" s="554"/>
    </row>
    <row r="152" spans="1:68" ht="27.75" hidden="1" customHeight="1" x14ac:dyDescent="0.2">
      <c r="A152" s="613" t="s">
        <v>253</v>
      </c>
      <c r="B152" s="614"/>
      <c r="C152" s="614"/>
      <c r="D152" s="614"/>
      <c r="E152" s="614"/>
      <c r="F152" s="614"/>
      <c r="G152" s="614"/>
      <c r="H152" s="614"/>
      <c r="I152" s="614"/>
      <c r="J152" s="614"/>
      <c r="K152" s="614"/>
      <c r="L152" s="614"/>
      <c r="M152" s="614"/>
      <c r="N152" s="614"/>
      <c r="O152" s="614"/>
      <c r="P152" s="614"/>
      <c r="Q152" s="614"/>
      <c r="R152" s="614"/>
      <c r="S152" s="614"/>
      <c r="T152" s="614"/>
      <c r="U152" s="614"/>
      <c r="V152" s="614"/>
      <c r="W152" s="614"/>
      <c r="X152" s="614"/>
      <c r="Y152" s="614"/>
      <c r="Z152" s="614"/>
      <c r="AA152" s="48"/>
      <c r="AB152" s="48"/>
      <c r="AC152" s="48"/>
    </row>
    <row r="153" spans="1:68" ht="16.5" hidden="1" customHeight="1" x14ac:dyDescent="0.25">
      <c r="A153" s="607" t="s">
        <v>254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5"/>
      <c r="AB153" s="545"/>
      <c r="AC153" s="545"/>
    </row>
    <row r="154" spans="1:68" ht="14.25" hidden="1" customHeight="1" x14ac:dyDescent="0.25">
      <c r="A154" s="555" t="s">
        <v>139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6"/>
      <c r="AB154" s="546"/>
      <c r="AC154" s="546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5"/>
      <c r="R155" s="565"/>
      <c r="S155" s="565"/>
      <c r="T155" s="566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2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63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56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3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55" t="s">
        <v>64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546"/>
      <c r="AB158" s="546"/>
      <c r="AC158" s="546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5"/>
      <c r="R159" s="565"/>
      <c r="S159" s="565"/>
      <c r="T159" s="566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5"/>
      <c r="R160" s="565"/>
      <c r="S160" s="565"/>
      <c r="T160" s="566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5"/>
      <c r="R161" s="565"/>
      <c r="S161" s="565"/>
      <c r="T161" s="566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5"/>
      <c r="R162" s="565"/>
      <c r="S162" s="565"/>
      <c r="T162" s="566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5"/>
      <c r="R163" s="565"/>
      <c r="S163" s="565"/>
      <c r="T163" s="566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5"/>
      <c r="R164" s="565"/>
      <c r="S164" s="565"/>
      <c r="T164" s="566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5"/>
      <c r="R165" s="565"/>
      <c r="S165" s="565"/>
      <c r="T165" s="566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5"/>
      <c r="R166" s="565"/>
      <c r="S166" s="565"/>
      <c r="T166" s="566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5"/>
      <c r="R167" s="565"/>
      <c r="S167" s="565"/>
      <c r="T167" s="566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2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63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hidden="1" x14ac:dyDescent="0.2">
      <c r="A169" s="556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3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hidden="1" customHeight="1" x14ac:dyDescent="0.25">
      <c r="A170" s="555" t="s">
        <v>95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546"/>
      <c r="AB170" s="546"/>
      <c r="AC170" s="546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2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5"/>
      <c r="R171" s="565"/>
      <c r="S171" s="565"/>
      <c r="T171" s="566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5"/>
      <c r="R172" s="565"/>
      <c r="S172" s="565"/>
      <c r="T172" s="566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5"/>
      <c r="R173" s="565"/>
      <c r="S173" s="565"/>
      <c r="T173" s="566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2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63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56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3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55" t="s">
        <v>291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546"/>
      <c r="AB176" s="546"/>
      <c r="AC176" s="546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5"/>
      <c r="R177" s="565"/>
      <c r="S177" s="565"/>
      <c r="T177" s="566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2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63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56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3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07" t="s">
        <v>294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5"/>
      <c r="AB180" s="545"/>
      <c r="AC180" s="545"/>
    </row>
    <row r="181" spans="1:68" ht="14.25" hidden="1" customHeight="1" x14ac:dyDescent="0.25">
      <c r="A181" s="555" t="s">
        <v>103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6"/>
      <c r="AB181" s="546"/>
      <c r="AC181" s="546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5"/>
      <c r="R182" s="565"/>
      <c r="S182" s="565"/>
      <c r="T182" s="566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5"/>
      <c r="R183" s="565"/>
      <c r="S183" s="565"/>
      <c r="T183" s="566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2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63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56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3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55" t="s">
        <v>139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546"/>
      <c r="AB186" s="546"/>
      <c r="AC186" s="546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5"/>
      <c r="R187" s="565"/>
      <c r="S187" s="565"/>
      <c r="T187" s="566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5"/>
      <c r="R188" s="565"/>
      <c r="S188" s="565"/>
      <c r="T188" s="566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2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63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56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3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55" t="s">
        <v>64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546"/>
      <c r="AB191" s="546"/>
      <c r="AC191" s="546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5"/>
      <c r="R192" s="565"/>
      <c r="S192" s="565"/>
      <c r="T192" s="566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5"/>
      <c r="R193" s="565"/>
      <c r="S193" s="565"/>
      <c r="T193" s="566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5"/>
      <c r="R194" s="565"/>
      <c r="S194" s="565"/>
      <c r="T194" s="566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5"/>
      <c r="R195" s="565"/>
      <c r="S195" s="565"/>
      <c r="T195" s="566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5"/>
      <c r="R196" s="565"/>
      <c r="S196" s="565"/>
      <c r="T196" s="566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5"/>
      <c r="R197" s="565"/>
      <c r="S197" s="565"/>
      <c r="T197" s="566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5"/>
      <c r="R198" s="565"/>
      <c r="S198" s="565"/>
      <c r="T198" s="566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5"/>
      <c r="R199" s="565"/>
      <c r="S199" s="565"/>
      <c r="T199" s="566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2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63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hidden="1" x14ac:dyDescent="0.2">
      <c r="A201" s="556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3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hidden="1" customHeight="1" x14ac:dyDescent="0.25">
      <c r="A202" s="555" t="s">
        <v>73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546"/>
      <c r="AB202" s="546"/>
      <c r="AC202" s="546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5"/>
      <c r="R203" s="565"/>
      <c r="S203" s="565"/>
      <c r="T203" s="566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5"/>
      <c r="R204" s="565"/>
      <c r="S204" s="565"/>
      <c r="T204" s="566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6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5"/>
      <c r="R205" s="565"/>
      <c r="S205" s="565"/>
      <c r="T205" s="566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5"/>
      <c r="R206" s="565"/>
      <c r="S206" s="565"/>
      <c r="T206" s="566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5"/>
      <c r="R207" s="565"/>
      <c r="S207" s="565"/>
      <c r="T207" s="566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5"/>
      <c r="R208" s="565"/>
      <c r="S208" s="565"/>
      <c r="T208" s="566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5"/>
      <c r="R209" s="565"/>
      <c r="S209" s="565"/>
      <c r="T209" s="566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5"/>
      <c r="R210" s="565"/>
      <c r="S210" s="565"/>
      <c r="T210" s="566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5"/>
      <c r="R211" s="565"/>
      <c r="S211" s="565"/>
      <c r="T211" s="566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62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63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hidden="1" x14ac:dyDescent="0.2">
      <c r="A213" s="556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3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hidden="1" customHeight="1" x14ac:dyDescent="0.25">
      <c r="A214" s="555" t="s">
        <v>169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546"/>
      <c r="AB214" s="546"/>
      <c r="AC214" s="546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5"/>
      <c r="R215" s="565"/>
      <c r="S215" s="565"/>
      <c r="T215" s="566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5"/>
      <c r="R216" s="565"/>
      <c r="S216" s="565"/>
      <c r="T216" s="566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2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63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56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3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07" t="s">
        <v>354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5"/>
      <c r="AB219" s="545"/>
      <c r="AC219" s="545"/>
    </row>
    <row r="220" spans="1:68" ht="14.25" hidden="1" customHeight="1" x14ac:dyDescent="0.25">
      <c r="A220" s="555" t="s">
        <v>103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6"/>
      <c r="AB220" s="546"/>
      <c r="AC220" s="546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5"/>
      <c r="R221" s="565"/>
      <c r="S221" s="565"/>
      <c r="T221" s="566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5"/>
      <c r="R222" s="565"/>
      <c r="S222" s="565"/>
      <c r="T222" s="566"/>
      <c r="U222" s="34"/>
      <c r="V222" s="34"/>
      <c r="W222" s="35" t="s">
        <v>69</v>
      </c>
      <c r="X222" s="551">
        <v>20</v>
      </c>
      <c r="Y222" s="552">
        <f t="shared" si="27"/>
        <v>23.2</v>
      </c>
      <c r="Z222" s="36">
        <f>IFERROR(IF(Y222=0,"",ROUNDUP(Y222/H222,0)*0.01898),"")</f>
        <v>3.7960000000000001E-2</v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20.75</v>
      </c>
      <c r="BN222" s="64">
        <f t="shared" si="29"/>
        <v>24.07</v>
      </c>
      <c r="BO222" s="64">
        <f t="shared" si="30"/>
        <v>2.6939655172413795E-2</v>
      </c>
      <c r="BP222" s="64">
        <f t="shared" si="31"/>
        <v>3.125E-2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5"/>
      <c r="R223" s="565"/>
      <c r="S223" s="565"/>
      <c r="T223" s="566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3" t="s">
        <v>366</v>
      </c>
      <c r="Q224" s="565"/>
      <c r="R224" s="565"/>
      <c r="S224" s="565"/>
      <c r="T224" s="566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5"/>
      <c r="R226" s="565"/>
      <c r="S226" s="565"/>
      <c r="T226" s="566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5"/>
      <c r="R227" s="565"/>
      <c r="S227" s="565"/>
      <c r="T227" s="566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4" t="s">
        <v>375</v>
      </c>
      <c r="Q228" s="565"/>
      <c r="R228" s="565"/>
      <c r="S228" s="565"/>
      <c r="T228" s="566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2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63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1.7241379310344829</v>
      </c>
      <c r="Y230" s="553">
        <f>IFERROR(Y221/H221,"0")+IFERROR(Y222/H222,"0")+IFERROR(Y223/H223,"0")+IFERROR(Y224/H224,"0")+IFERROR(Y225/H225,"0")+IFERROR(Y226/H226,"0")+IFERROR(Y227/H227,"0")+IFERROR(Y228/H228,"0")+IFERROR(Y229/H229,"0")</f>
        <v>2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3.7960000000000001E-2</v>
      </c>
      <c r="AA230" s="554"/>
      <c r="AB230" s="554"/>
      <c r="AC230" s="554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3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20</v>
      </c>
      <c r="Y231" s="553">
        <f>IFERROR(SUM(Y221:Y229),"0")</f>
        <v>23.2</v>
      </c>
      <c r="Z231" s="37"/>
      <c r="AA231" s="554"/>
      <c r="AB231" s="554"/>
      <c r="AC231" s="554"/>
    </row>
    <row r="232" spans="1:68" ht="14.25" hidden="1" customHeight="1" x14ac:dyDescent="0.25">
      <c r="A232" s="555" t="s">
        <v>139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6"/>
      <c r="AB232" s="546"/>
      <c r="AC232" s="546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5"/>
      <c r="R233" s="565"/>
      <c r="S233" s="565"/>
      <c r="T233" s="566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2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63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3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55" t="s">
        <v>381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6"/>
      <c r="AB236" s="546"/>
      <c r="AC236" s="546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9" t="s">
        <v>384</v>
      </c>
      <c r="Q237" s="565"/>
      <c r="R237" s="565"/>
      <c r="S237" s="565"/>
      <c r="T237" s="566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2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63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3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55" t="s">
        <v>386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6"/>
      <c r="AB240" s="546"/>
      <c r="AC240" s="546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5"/>
      <c r="R241" s="565"/>
      <c r="S241" s="565"/>
      <c r="T241" s="566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7" t="s">
        <v>392</v>
      </c>
      <c r="Q242" s="565"/>
      <c r="R242" s="565"/>
      <c r="S242" s="565"/>
      <c r="T242" s="566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5"/>
      <c r="R243" s="565"/>
      <c r="S243" s="565"/>
      <c r="T243" s="566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5"/>
      <c r="R244" s="565"/>
      <c r="S244" s="565"/>
      <c r="T244" s="566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56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5"/>
      <c r="R245" s="565"/>
      <c r="S245" s="565"/>
      <c r="T245" s="566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3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3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07" t="s">
        <v>400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5"/>
      <c r="AB248" s="545"/>
      <c r="AC248" s="545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6"/>
      <c r="AB249" s="546"/>
      <c r="AC249" s="546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5"/>
      <c r="R250" s="565"/>
      <c r="S250" s="565"/>
      <c r="T250" s="566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5"/>
      <c r="R251" s="565"/>
      <c r="S251" s="565"/>
      <c r="T251" s="566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5"/>
      <c r="R252" s="565"/>
      <c r="S252" s="565"/>
      <c r="T252" s="566"/>
      <c r="U252" s="34"/>
      <c r="V252" s="34"/>
      <c r="W252" s="35" t="s">
        <v>69</v>
      </c>
      <c r="X252" s="551">
        <v>12</v>
      </c>
      <c r="Y252" s="552">
        <f>IFERROR(IF(X252="",0,CEILING((X252/$H252),1)*$H252),"")</f>
        <v>21.6</v>
      </c>
      <c r="Z252" s="36">
        <f>IFERROR(IF(Y252=0,"",ROUNDUP(Y252/H252,0)*0.01898),"")</f>
        <v>3.7960000000000001E-2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12.483333333333333</v>
      </c>
      <c r="BN252" s="64">
        <f>IFERROR(Y252*I252/H252,"0")</f>
        <v>22.47</v>
      </c>
      <c r="BO252" s="64">
        <f>IFERROR(1/J252*(X252/H252),"0")</f>
        <v>1.7361111111111108E-2</v>
      </c>
      <c r="BP252" s="64">
        <f>IFERROR(1/J252*(Y252/H252),"0")</f>
        <v>3.125E-2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5"/>
      <c r="R253" s="565"/>
      <c r="S253" s="565"/>
      <c r="T253" s="566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5"/>
      <c r="R254" s="565"/>
      <c r="S254" s="565"/>
      <c r="T254" s="566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2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3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1.1111111111111109</v>
      </c>
      <c r="Y255" s="553">
        <f>IFERROR(Y250/H250,"0")+IFERROR(Y251/H251,"0")+IFERROR(Y252/H252,"0")+IFERROR(Y253/H253,"0")+IFERROR(Y254/H254,"0")</f>
        <v>2</v>
      </c>
      <c r="Z255" s="553">
        <f>IFERROR(IF(Z250="",0,Z250),"0")+IFERROR(IF(Z251="",0,Z251),"0")+IFERROR(IF(Z252="",0,Z252),"0")+IFERROR(IF(Z253="",0,Z253),"0")+IFERROR(IF(Z254="",0,Z254),"0")</f>
        <v>3.7960000000000001E-2</v>
      </c>
      <c r="AA255" s="554"/>
      <c r="AB255" s="554"/>
      <c r="AC255" s="554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3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12</v>
      </c>
      <c r="Y256" s="553">
        <f>IFERROR(SUM(Y250:Y254),"0")</f>
        <v>21.6</v>
      </c>
      <c r="Z256" s="37"/>
      <c r="AA256" s="554"/>
      <c r="AB256" s="554"/>
      <c r="AC256" s="554"/>
    </row>
    <row r="257" spans="1:68" ht="16.5" hidden="1" customHeight="1" x14ac:dyDescent="0.25">
      <c r="A257" s="607" t="s">
        <v>416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5"/>
      <c r="AB257" s="545"/>
      <c r="AC257" s="545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6"/>
      <c r="AB258" s="546"/>
      <c r="AC258" s="546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5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5"/>
      <c r="R259" s="565"/>
      <c r="S259" s="565"/>
      <c r="T259" s="566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3" t="s">
        <v>421</v>
      </c>
      <c r="Q260" s="565"/>
      <c r="R260" s="565"/>
      <c r="S260" s="565"/>
      <c r="T260" s="566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5"/>
      <c r="R261" s="565"/>
      <c r="S261" s="565"/>
      <c r="T261" s="566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25" t="s">
        <v>428</v>
      </c>
      <c r="Q262" s="565"/>
      <c r="R262" s="565"/>
      <c r="S262" s="565"/>
      <c r="T262" s="566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3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3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07" t="s">
        <v>430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5"/>
      <c r="AB265" s="545"/>
      <c r="AC265" s="545"/>
    </row>
    <row r="266" spans="1:68" ht="14.25" hidden="1" customHeight="1" x14ac:dyDescent="0.25">
      <c r="A266" s="555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6"/>
      <c r="AB266" s="546"/>
      <c r="AC266" s="546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5"/>
      <c r="R267" s="565"/>
      <c r="S267" s="565"/>
      <c r="T267" s="566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5"/>
      <c r="R268" s="565"/>
      <c r="S268" s="565"/>
      <c r="T268" s="566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5"/>
      <c r="R269" s="565"/>
      <c r="S269" s="565"/>
      <c r="T269" s="566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3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3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07" t="s">
        <v>440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5"/>
      <c r="AB272" s="545"/>
      <c r="AC272" s="545"/>
    </row>
    <row r="273" spans="1:68" ht="14.25" hidden="1" customHeight="1" x14ac:dyDescent="0.25">
      <c r="A273" s="555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6"/>
      <c r="AB273" s="546"/>
      <c r="AC273" s="546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5"/>
      <c r="R274" s="565"/>
      <c r="S274" s="565"/>
      <c r="T274" s="566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3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3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55" t="s">
        <v>73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5"/>
      <c r="R278" s="565"/>
      <c r="S278" s="565"/>
      <c r="T278" s="566"/>
      <c r="U278" s="34"/>
      <c r="V278" s="34"/>
      <c r="W278" s="35" t="s">
        <v>69</v>
      </c>
      <c r="X278" s="551">
        <v>7.1999999999999993</v>
      </c>
      <c r="Y278" s="552">
        <f>IFERROR(IF(X278="",0,CEILING((X278/$H278),1)*$H278),"")</f>
        <v>7.2</v>
      </c>
      <c r="Z278" s="36">
        <f>IFERROR(IF(Y278=0,"",ROUNDUP(Y278/H278,0)*0.00902),"")</f>
        <v>1.804E-2</v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7.6199999999999992</v>
      </c>
      <c r="BN278" s="64">
        <f>IFERROR(Y278*I278/H278,"0")</f>
        <v>7.62</v>
      </c>
      <c r="BO278" s="64">
        <f>IFERROR(1/J278*(X278/H278),"0")</f>
        <v>1.515151515151515E-2</v>
      </c>
      <c r="BP278" s="64">
        <f>IFERROR(1/J278*(Y278/H278),"0")</f>
        <v>1.5151515151515152E-2</v>
      </c>
    </row>
    <row r="279" spans="1:68" x14ac:dyDescent="0.2">
      <c r="A279" s="562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3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1.9999999999999998</v>
      </c>
      <c r="Y279" s="553">
        <f>IFERROR(Y278/H278,"0")</f>
        <v>2</v>
      </c>
      <c r="Z279" s="553">
        <f>IFERROR(IF(Z278="",0,Z278),"0")</f>
        <v>1.804E-2</v>
      </c>
      <c r="AA279" s="554"/>
      <c r="AB279" s="554"/>
      <c r="AC279" s="554"/>
    </row>
    <row r="280" spans="1:68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3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7.1999999999999993</v>
      </c>
      <c r="Y280" s="553">
        <f>IFERROR(SUM(Y278:Y278),"0")</f>
        <v>7.2</v>
      </c>
      <c r="Z280" s="37"/>
      <c r="AA280" s="554"/>
      <c r="AB280" s="554"/>
      <c r="AC280" s="554"/>
    </row>
    <row r="281" spans="1:68" ht="16.5" hidden="1" customHeight="1" x14ac:dyDescent="0.25">
      <c r="A281" s="607" t="s">
        <v>447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45"/>
      <c r="AB281" s="545"/>
      <c r="AC281" s="545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6"/>
      <c r="AB282" s="546"/>
      <c r="AC282" s="546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5"/>
      <c r="R283" s="565"/>
      <c r="S283" s="565"/>
      <c r="T283" s="566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3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3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07" t="s">
        <v>452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45"/>
      <c r="AB286" s="545"/>
      <c r="AC286" s="545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6"/>
      <c r="AB287" s="546"/>
      <c r="AC287" s="546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5"/>
      <c r="R288" s="565"/>
      <c r="S288" s="565"/>
      <c r="T288" s="566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5"/>
      <c r="R289" s="565"/>
      <c r="S289" s="565"/>
      <c r="T289" s="566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5"/>
      <c r="R290" s="565"/>
      <c r="S290" s="565"/>
      <c r="T290" s="566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5"/>
      <c r="R291" s="565"/>
      <c r="S291" s="565"/>
      <c r="T291" s="566"/>
      <c r="U291" s="34"/>
      <c r="V291" s="34"/>
      <c r="W291" s="35" t="s">
        <v>69</v>
      </c>
      <c r="X291" s="551">
        <v>50</v>
      </c>
      <c r="Y291" s="552">
        <f t="shared" si="33"/>
        <v>54</v>
      </c>
      <c r="Z291" s="36">
        <f>IFERROR(IF(Y291=0,"",ROUNDUP(Y291/H291,0)*0.01898),"")</f>
        <v>9.4899999999999998E-2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52.013888888888886</v>
      </c>
      <c r="BN291" s="64">
        <f t="shared" si="35"/>
        <v>56.17499999999999</v>
      </c>
      <c r="BO291" s="64">
        <f t="shared" si="36"/>
        <v>7.2337962962962965E-2</v>
      </c>
      <c r="BP291" s="64">
        <f t="shared" si="37"/>
        <v>7.8125E-2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5"/>
      <c r="R292" s="565"/>
      <c r="S292" s="565"/>
      <c r="T292" s="566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5"/>
      <c r="R293" s="565"/>
      <c r="S293" s="565"/>
      <c r="T293" s="566"/>
      <c r="U293" s="34"/>
      <c r="V293" s="34"/>
      <c r="W293" s="35" t="s">
        <v>69</v>
      </c>
      <c r="X293" s="551">
        <v>4</v>
      </c>
      <c r="Y293" s="552">
        <f t="shared" si="33"/>
        <v>4</v>
      </c>
      <c r="Z293" s="36">
        <f>IFERROR(IF(Y293=0,"",ROUNDUP(Y293/H293,0)*0.00902),"")</f>
        <v>9.0200000000000002E-3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4.21</v>
      </c>
      <c r="BN293" s="64">
        <f t="shared" si="35"/>
        <v>4.21</v>
      </c>
      <c r="BO293" s="64">
        <f t="shared" si="36"/>
        <v>7.575757575757576E-3</v>
      </c>
      <c r="BP293" s="64">
        <f t="shared" si="37"/>
        <v>7.575757575757576E-3</v>
      </c>
    </row>
    <row r="294" spans="1:68" x14ac:dyDescent="0.2">
      <c r="A294" s="562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3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5.6296296296296298</v>
      </c>
      <c r="Y294" s="553">
        <f>IFERROR(Y288/H288,"0")+IFERROR(Y289/H289,"0")+IFERROR(Y290/H290,"0")+IFERROR(Y291/H291,"0")+IFERROR(Y292/H292,"0")+IFERROR(Y293/H293,"0")</f>
        <v>6</v>
      </c>
      <c r="Z294" s="553">
        <f>IFERROR(IF(Z288="",0,Z288),"0")+IFERROR(IF(Z289="",0,Z289),"0")+IFERROR(IF(Z290="",0,Z290),"0")+IFERROR(IF(Z291="",0,Z291),"0")+IFERROR(IF(Z292="",0,Z292),"0")+IFERROR(IF(Z293="",0,Z293),"0")</f>
        <v>0.10392</v>
      </c>
      <c r="AA294" s="554"/>
      <c r="AB294" s="554"/>
      <c r="AC294" s="554"/>
    </row>
    <row r="295" spans="1:68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63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54</v>
      </c>
      <c r="Y295" s="553">
        <f>IFERROR(SUM(Y288:Y293),"0")</f>
        <v>58</v>
      </c>
      <c r="Z295" s="37"/>
      <c r="AA295" s="554"/>
      <c r="AB295" s="554"/>
      <c r="AC295" s="554"/>
    </row>
    <row r="296" spans="1:68" ht="14.25" hidden="1" customHeight="1" x14ac:dyDescent="0.25">
      <c r="A296" s="555" t="s">
        <v>64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5"/>
      <c r="R297" s="565"/>
      <c r="S297" s="565"/>
      <c r="T297" s="566"/>
      <c r="U297" s="34"/>
      <c r="V297" s="34"/>
      <c r="W297" s="35" t="s">
        <v>69</v>
      </c>
      <c r="X297" s="551">
        <v>15</v>
      </c>
      <c r="Y297" s="552">
        <f t="shared" ref="Y297:Y303" si="38">IFERROR(IF(X297="",0,CEILING((X297/$H297),1)*$H297),"")</f>
        <v>16.8</v>
      </c>
      <c r="Z297" s="36">
        <f>IFERROR(IF(Y297=0,"",ROUNDUP(Y297/H297,0)*0.00902),"")</f>
        <v>3.6080000000000001E-2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15.964285714285714</v>
      </c>
      <c r="BN297" s="64">
        <f t="shared" ref="BN297:BN303" si="40">IFERROR(Y297*I297/H297,"0")</f>
        <v>17.88</v>
      </c>
      <c r="BO297" s="64">
        <f t="shared" ref="BO297:BO303" si="41">IFERROR(1/J297*(X297/H297),"0")</f>
        <v>2.7056277056277056E-2</v>
      </c>
      <c r="BP297" s="64">
        <f t="shared" ref="BP297:BP303" si="42">IFERROR(1/J297*(Y297/H297),"0")</f>
        <v>3.0303030303030304E-2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5"/>
      <c r="R298" s="565"/>
      <c r="S298" s="565"/>
      <c r="T298" s="566"/>
      <c r="U298" s="34"/>
      <c r="V298" s="34"/>
      <c r="W298" s="35" t="s">
        <v>69</v>
      </c>
      <c r="X298" s="551">
        <v>50</v>
      </c>
      <c r="Y298" s="552">
        <f t="shared" si="38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53.214285714285715</v>
      </c>
      <c r="BN298" s="64">
        <f t="shared" si="40"/>
        <v>53.64</v>
      </c>
      <c r="BO298" s="64">
        <f t="shared" si="41"/>
        <v>9.0187590187590191E-2</v>
      </c>
      <c r="BP298" s="64">
        <f t="shared" si="42"/>
        <v>9.0909090909090912E-2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5"/>
      <c r="R299" s="565"/>
      <c r="S299" s="565"/>
      <c r="T299" s="566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5"/>
      <c r="R300" s="565"/>
      <c r="S300" s="565"/>
      <c r="T300" s="566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5"/>
      <c r="R301" s="565"/>
      <c r="S301" s="565"/>
      <c r="T301" s="566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5"/>
      <c r="R302" s="565"/>
      <c r="S302" s="565"/>
      <c r="T302" s="566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7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5"/>
      <c r="R303" s="565"/>
      <c r="S303" s="565"/>
      <c r="T303" s="566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2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3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15.476190476190476</v>
      </c>
      <c r="Y304" s="553">
        <f>IFERROR(Y297/H297,"0")+IFERROR(Y298/H298,"0")+IFERROR(Y299/H299,"0")+IFERROR(Y300/H300,"0")+IFERROR(Y301/H301,"0")+IFERROR(Y302/H302,"0")+IFERROR(Y303/H303,"0")</f>
        <v>16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0.14432</v>
      </c>
      <c r="AA304" s="554"/>
      <c r="AB304" s="554"/>
      <c r="AC304" s="554"/>
    </row>
    <row r="305" spans="1:68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63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65</v>
      </c>
      <c r="Y305" s="553">
        <f>IFERROR(SUM(Y297:Y303),"0")</f>
        <v>67.2</v>
      </c>
      <c r="Z305" s="37"/>
      <c r="AA305" s="554"/>
      <c r="AB305" s="554"/>
      <c r="AC305" s="554"/>
    </row>
    <row r="306" spans="1:68" ht="14.25" hidden="1" customHeight="1" x14ac:dyDescent="0.25">
      <c r="A306" s="555" t="s">
        <v>73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5"/>
      <c r="R307" s="565"/>
      <c r="S307" s="565"/>
      <c r="T307" s="566"/>
      <c r="U307" s="34"/>
      <c r="V307" s="34"/>
      <c r="W307" s="35" t="s">
        <v>69</v>
      </c>
      <c r="X307" s="551">
        <v>100</v>
      </c>
      <c r="Y307" s="552">
        <f>IFERROR(IF(X307="",0,CEILING((X307/$H307),1)*$H307),"")</f>
        <v>101.39999999999999</v>
      </c>
      <c r="Z307" s="36">
        <f>IFERROR(IF(Y307=0,"",ROUNDUP(Y307/H307,0)*0.01898),"")</f>
        <v>0.24674000000000001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106.57692307692309</v>
      </c>
      <c r="BN307" s="64">
        <f>IFERROR(Y307*I307/H307,"0")</f>
        <v>108.06899999999999</v>
      </c>
      <c r="BO307" s="64">
        <f>IFERROR(1/J307*(X307/H307),"0")</f>
        <v>0.20032051282051283</v>
      </c>
      <c r="BP307" s="64">
        <f>IFERROR(1/J307*(Y307/H307),"0")</f>
        <v>0.203125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5"/>
      <c r="R308" s="565"/>
      <c r="S308" s="565"/>
      <c r="T308" s="566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5"/>
      <c r="R309" s="565"/>
      <c r="S309" s="565"/>
      <c r="T309" s="566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5"/>
      <c r="R310" s="565"/>
      <c r="S310" s="565"/>
      <c r="T310" s="566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5"/>
      <c r="R311" s="565"/>
      <c r="S311" s="565"/>
      <c r="T311" s="566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2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3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12.820512820512821</v>
      </c>
      <c r="Y312" s="553">
        <f>IFERROR(Y307/H307,"0")+IFERROR(Y308/H308,"0")+IFERROR(Y309/H309,"0")+IFERROR(Y310/H310,"0")+IFERROR(Y311/H311,"0")</f>
        <v>13</v>
      </c>
      <c r="Z312" s="553">
        <f>IFERROR(IF(Z307="",0,Z307),"0")+IFERROR(IF(Z308="",0,Z308),"0")+IFERROR(IF(Z309="",0,Z309),"0")+IFERROR(IF(Z310="",0,Z310),"0")+IFERROR(IF(Z311="",0,Z311),"0")</f>
        <v>0.24674000000000001</v>
      </c>
      <c r="AA312" s="554"/>
      <c r="AB312" s="554"/>
      <c r="AC312" s="554"/>
    </row>
    <row r="313" spans="1:68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63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100</v>
      </c>
      <c r="Y313" s="553">
        <f>IFERROR(SUM(Y307:Y311),"0")</f>
        <v>101.39999999999999</v>
      </c>
      <c r="Z313" s="37"/>
      <c r="AA313" s="554"/>
      <c r="AB313" s="554"/>
      <c r="AC313" s="554"/>
    </row>
    <row r="314" spans="1:68" ht="14.25" hidden="1" customHeight="1" x14ac:dyDescent="0.25">
      <c r="A314" s="555" t="s">
        <v>169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6"/>
      <c r="AB314" s="546"/>
      <c r="AC314" s="546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5"/>
      <c r="R315" s="565"/>
      <c r="S315" s="565"/>
      <c r="T315" s="566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5"/>
      <c r="R316" s="565"/>
      <c r="S316" s="565"/>
      <c r="T316" s="566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5"/>
      <c r="R317" s="565"/>
      <c r="S317" s="565"/>
      <c r="T317" s="566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2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3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63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55" t="s">
        <v>95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6"/>
      <c r="AB320" s="546"/>
      <c r="AC320" s="546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12" t="s">
        <v>515</v>
      </c>
      <c r="Q321" s="565"/>
      <c r="R321" s="565"/>
      <c r="S321" s="565"/>
      <c r="T321" s="566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0" t="s">
        <v>519</v>
      </c>
      <c r="Q322" s="565"/>
      <c r="R322" s="565"/>
      <c r="S322" s="565"/>
      <c r="T322" s="566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5"/>
      <c r="R323" s="565"/>
      <c r="S323" s="565"/>
      <c r="T323" s="566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5"/>
      <c r="R324" s="565"/>
      <c r="S324" s="565"/>
      <c r="T324" s="566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2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3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63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55" t="s">
        <v>525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6"/>
      <c r="AB327" s="546"/>
      <c r="AC327" s="546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5"/>
      <c r="R328" s="565"/>
      <c r="S328" s="565"/>
      <c r="T328" s="566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5"/>
      <c r="R329" s="565"/>
      <c r="S329" s="565"/>
      <c r="T329" s="566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5"/>
      <c r="R330" s="565"/>
      <c r="S330" s="565"/>
      <c r="T330" s="566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2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3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63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07" t="s">
        <v>534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5"/>
      <c r="AB333" s="545"/>
      <c r="AC333" s="545"/>
    </row>
    <row r="334" spans="1:68" ht="14.25" hidden="1" customHeight="1" x14ac:dyDescent="0.25">
      <c r="A334" s="555" t="s">
        <v>73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5"/>
      <c r="R335" s="565"/>
      <c r="S335" s="565"/>
      <c r="T335" s="566"/>
      <c r="U335" s="34"/>
      <c r="V335" s="34"/>
      <c r="W335" s="35" t="s">
        <v>69</v>
      </c>
      <c r="X335" s="551">
        <v>30</v>
      </c>
      <c r="Y335" s="552">
        <f>IFERROR(IF(X335="",0,CEILING((X335/$H335),1)*$H335),"")</f>
        <v>32.4</v>
      </c>
      <c r="Z335" s="36">
        <f>IFERROR(IF(Y335=0,"",ROUNDUP(Y335/H335,0)*0.01898),"")</f>
        <v>7.5920000000000001E-2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31.922222222222224</v>
      </c>
      <c r="BN335" s="64">
        <f>IFERROR(Y335*I335/H335,"0")</f>
        <v>34.475999999999999</v>
      </c>
      <c r="BO335" s="64">
        <f>IFERROR(1/J335*(X335/H335),"0")</f>
        <v>5.7870370370370371E-2</v>
      </c>
      <c r="BP335" s="64">
        <f>IFERROR(1/J335*(Y335/H335),"0")</f>
        <v>6.25E-2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5"/>
      <c r="R336" s="565"/>
      <c r="S336" s="565"/>
      <c r="T336" s="566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5"/>
      <c r="R337" s="565"/>
      <c r="S337" s="565"/>
      <c r="T337" s="566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2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3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3.7037037037037037</v>
      </c>
      <c r="Y338" s="553">
        <f>IFERROR(Y335/H335,"0")+IFERROR(Y336/H336,"0")+IFERROR(Y337/H337,"0")</f>
        <v>4</v>
      </c>
      <c r="Z338" s="553">
        <f>IFERROR(IF(Z335="",0,Z335),"0")+IFERROR(IF(Z336="",0,Z336),"0")+IFERROR(IF(Z337="",0,Z337),"0")</f>
        <v>7.5920000000000001E-2</v>
      </c>
      <c r="AA338" s="554"/>
      <c r="AB338" s="554"/>
      <c r="AC338" s="554"/>
    </row>
    <row r="339" spans="1:68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63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30</v>
      </c>
      <c r="Y339" s="553">
        <f>IFERROR(SUM(Y335:Y337),"0")</f>
        <v>32.4</v>
      </c>
      <c r="Z339" s="37"/>
      <c r="AA339" s="554"/>
      <c r="AB339" s="554"/>
      <c r="AC339" s="554"/>
    </row>
    <row r="340" spans="1:68" ht="27.75" hidden="1" customHeight="1" x14ac:dyDescent="0.2">
      <c r="A340" s="613" t="s">
        <v>544</v>
      </c>
      <c r="B340" s="614"/>
      <c r="C340" s="614"/>
      <c r="D340" s="614"/>
      <c r="E340" s="614"/>
      <c r="F340" s="614"/>
      <c r="G340" s="614"/>
      <c r="H340" s="614"/>
      <c r="I340" s="614"/>
      <c r="J340" s="614"/>
      <c r="K340" s="614"/>
      <c r="L340" s="614"/>
      <c r="M340" s="614"/>
      <c r="N340" s="614"/>
      <c r="O340" s="614"/>
      <c r="P340" s="614"/>
      <c r="Q340" s="614"/>
      <c r="R340" s="614"/>
      <c r="S340" s="614"/>
      <c r="T340" s="614"/>
      <c r="U340" s="614"/>
      <c r="V340" s="614"/>
      <c r="W340" s="614"/>
      <c r="X340" s="614"/>
      <c r="Y340" s="614"/>
      <c r="Z340" s="614"/>
      <c r="AA340" s="48"/>
      <c r="AB340" s="48"/>
      <c r="AC340" s="48"/>
    </row>
    <row r="341" spans="1:68" ht="16.5" hidden="1" customHeight="1" x14ac:dyDescent="0.25">
      <c r="A341" s="607" t="s">
        <v>545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5"/>
      <c r="AB341" s="545"/>
      <c r="AC341" s="545"/>
    </row>
    <row r="342" spans="1:68" ht="14.25" hidden="1" customHeight="1" x14ac:dyDescent="0.25">
      <c r="A342" s="555" t="s">
        <v>103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6"/>
      <c r="AB342" s="546"/>
      <c r="AC342" s="546"/>
    </row>
    <row r="343" spans="1:68" ht="37.5" hidden="1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5"/>
      <c r="R343" s="565"/>
      <c r="S343" s="565"/>
      <c r="T343" s="566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5"/>
      <c r="R344" s="565"/>
      <c r="S344" s="565"/>
      <c r="T344" s="566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5"/>
      <c r="R345" s="565"/>
      <c r="S345" s="565"/>
      <c r="T345" s="566"/>
      <c r="U345" s="34"/>
      <c r="V345" s="34"/>
      <c r="W345" s="35" t="s">
        <v>69</v>
      </c>
      <c r="X345" s="551">
        <v>100</v>
      </c>
      <c r="Y345" s="552">
        <f t="shared" si="43"/>
        <v>105</v>
      </c>
      <c r="Z345" s="36">
        <f>IFERROR(IF(Y345=0,"",ROUNDUP(Y345/H345,0)*0.02175),"")</f>
        <v>0.15225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103.2</v>
      </c>
      <c r="BN345" s="64">
        <f t="shared" si="45"/>
        <v>108.36</v>
      </c>
      <c r="BO345" s="64">
        <f t="shared" si="46"/>
        <v>0.1388888888888889</v>
      </c>
      <c r="BP345" s="64">
        <f t="shared" si="47"/>
        <v>0.14583333333333331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5"/>
      <c r="R346" s="565"/>
      <c r="S346" s="565"/>
      <c r="T346" s="566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5"/>
      <c r="R347" s="565"/>
      <c r="S347" s="565"/>
      <c r="T347" s="566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5"/>
      <c r="R348" s="565"/>
      <c r="S348" s="565"/>
      <c r="T348" s="566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5"/>
      <c r="R349" s="565"/>
      <c r="S349" s="565"/>
      <c r="T349" s="566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2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3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6.666666666666667</v>
      </c>
      <c r="Y350" s="553">
        <f>IFERROR(Y343/H343,"0")+IFERROR(Y344/H344,"0")+IFERROR(Y345/H345,"0")+IFERROR(Y346/H346,"0")+IFERROR(Y347/H347,"0")+IFERROR(Y348/H348,"0")+IFERROR(Y349/H349,"0")</f>
        <v>7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0.15225</v>
      </c>
      <c r="AA350" s="554"/>
      <c r="AB350" s="554"/>
      <c r="AC350" s="554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63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100</v>
      </c>
      <c r="Y351" s="553">
        <f>IFERROR(SUM(Y343:Y349),"0")</f>
        <v>105</v>
      </c>
      <c r="Z351" s="37"/>
      <c r="AA351" s="554"/>
      <c r="AB351" s="554"/>
      <c r="AC351" s="554"/>
    </row>
    <row r="352" spans="1:68" ht="14.25" hidden="1" customHeight="1" x14ac:dyDescent="0.25">
      <c r="A352" s="555" t="s">
        <v>139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6"/>
      <c r="AB352" s="546"/>
      <c r="AC352" s="546"/>
    </row>
    <row r="353" spans="1:68" ht="27" hidden="1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5"/>
      <c r="R353" s="565"/>
      <c r="S353" s="565"/>
      <c r="T353" s="566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5"/>
      <c r="R354" s="565"/>
      <c r="S354" s="565"/>
      <c r="T354" s="566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2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3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hidden="1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63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hidden="1" customHeight="1" x14ac:dyDescent="0.25">
      <c r="A357" s="555" t="s">
        <v>73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6"/>
      <c r="AB357" s="546"/>
      <c r="AC357" s="546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5"/>
      <c r="R358" s="565"/>
      <c r="S358" s="565"/>
      <c r="T358" s="566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5"/>
      <c r="R359" s="565"/>
      <c r="S359" s="565"/>
      <c r="T359" s="566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2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3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63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55" t="s">
        <v>169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6"/>
      <c r="AB362" s="546"/>
      <c r="AC362" s="546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75" t="s">
        <v>578</v>
      </c>
      <c r="Q363" s="565"/>
      <c r="R363" s="565"/>
      <c r="S363" s="565"/>
      <c r="T363" s="566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2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3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63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07" t="s">
        <v>580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5"/>
      <c r="AB366" s="545"/>
      <c r="AC366" s="545"/>
    </row>
    <row r="367" spans="1:68" ht="14.25" hidden="1" customHeight="1" x14ac:dyDescent="0.25">
      <c r="A367" s="555" t="s">
        <v>103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6"/>
      <c r="AB367" s="546"/>
      <c r="AC367" s="546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5"/>
      <c r="R368" s="565"/>
      <c r="S368" s="565"/>
      <c r="T368" s="566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5"/>
      <c r="R369" s="565"/>
      <c r="S369" s="565"/>
      <c r="T369" s="566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5"/>
      <c r="R370" s="565"/>
      <c r="S370" s="565"/>
      <c r="T370" s="566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2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3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63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55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6"/>
      <c r="AB373" s="546"/>
      <c r="AC373" s="546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5"/>
      <c r="R374" s="565"/>
      <c r="S374" s="565"/>
      <c r="T374" s="566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2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3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63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55" t="s">
        <v>73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6"/>
      <c r="AB377" s="546"/>
      <c r="AC377" s="546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6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5"/>
      <c r="R378" s="565"/>
      <c r="S378" s="565"/>
      <c r="T378" s="566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5"/>
      <c r="R379" s="565"/>
      <c r="S379" s="565"/>
      <c r="T379" s="566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2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3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63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55" t="s">
        <v>169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6"/>
      <c r="AB382" s="546"/>
      <c r="AC382" s="546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5"/>
      <c r="R383" s="565"/>
      <c r="S383" s="565"/>
      <c r="T383" s="566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2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3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63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3" t="s">
        <v>600</v>
      </c>
      <c r="B386" s="614"/>
      <c r="C386" s="614"/>
      <c r="D386" s="614"/>
      <c r="E386" s="614"/>
      <c r="F386" s="614"/>
      <c r="G386" s="614"/>
      <c r="H386" s="614"/>
      <c r="I386" s="614"/>
      <c r="J386" s="614"/>
      <c r="K386" s="614"/>
      <c r="L386" s="614"/>
      <c r="M386" s="614"/>
      <c r="N386" s="614"/>
      <c r="O386" s="614"/>
      <c r="P386" s="614"/>
      <c r="Q386" s="614"/>
      <c r="R386" s="614"/>
      <c r="S386" s="614"/>
      <c r="T386" s="614"/>
      <c r="U386" s="614"/>
      <c r="V386" s="614"/>
      <c r="W386" s="614"/>
      <c r="X386" s="614"/>
      <c r="Y386" s="614"/>
      <c r="Z386" s="614"/>
      <c r="AA386" s="48"/>
      <c r="AB386" s="48"/>
      <c r="AC386" s="48"/>
    </row>
    <row r="387" spans="1:68" ht="16.5" hidden="1" customHeight="1" x14ac:dyDescent="0.25">
      <c r="A387" s="607" t="s">
        <v>601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5"/>
      <c r="AB387" s="545"/>
      <c r="AC387" s="545"/>
    </row>
    <row r="388" spans="1:68" ht="14.25" hidden="1" customHeight="1" x14ac:dyDescent="0.25">
      <c r="A388" s="555" t="s">
        <v>64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6"/>
      <c r="AB388" s="546"/>
      <c r="AC388" s="546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5"/>
      <c r="R389" s="565"/>
      <c r="S389" s="565"/>
      <c r="T389" s="566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5"/>
      <c r="R390" s="565"/>
      <c r="S390" s="565"/>
      <c r="T390" s="566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5"/>
      <c r="R392" s="565"/>
      <c r="S392" s="565"/>
      <c r="T392" s="566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5"/>
      <c r="R393" s="565"/>
      <c r="S393" s="565"/>
      <c r="T393" s="566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5"/>
      <c r="R394" s="565"/>
      <c r="S394" s="565"/>
      <c r="T394" s="566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5"/>
      <c r="R395" s="565"/>
      <c r="S395" s="565"/>
      <c r="T395" s="566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5"/>
      <c r="R396" s="565"/>
      <c r="S396" s="565"/>
      <c r="T396" s="566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5"/>
      <c r="R397" s="565"/>
      <c r="S397" s="565"/>
      <c r="T397" s="566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5"/>
      <c r="R398" s="565"/>
      <c r="S398" s="565"/>
      <c r="T398" s="566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2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63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63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55" t="s">
        <v>73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6"/>
      <c r="AB401" s="546"/>
      <c r="AC401" s="546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5"/>
      <c r="R402" s="565"/>
      <c r="S402" s="565"/>
      <c r="T402" s="566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5"/>
      <c r="R403" s="565"/>
      <c r="S403" s="565"/>
      <c r="T403" s="566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2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63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63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07" t="s">
        <v>633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5"/>
      <c r="AB406" s="545"/>
      <c r="AC406" s="545"/>
    </row>
    <row r="407" spans="1:68" ht="14.25" hidden="1" customHeight="1" x14ac:dyDescent="0.25">
      <c r="A407" s="555" t="s">
        <v>139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6"/>
      <c r="AB407" s="546"/>
      <c r="AC407" s="546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5"/>
      <c r="R408" s="565"/>
      <c r="S408" s="565"/>
      <c r="T408" s="566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2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63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63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55" t="s">
        <v>64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6"/>
      <c r="AB411" s="546"/>
      <c r="AC411" s="546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5"/>
      <c r="R412" s="565"/>
      <c r="S412" s="565"/>
      <c r="T412" s="566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5"/>
      <c r="R413" s="565"/>
      <c r="S413" s="565"/>
      <c r="T413" s="566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5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5"/>
      <c r="R414" s="565"/>
      <c r="S414" s="565"/>
      <c r="T414" s="566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5"/>
      <c r="R415" s="565"/>
      <c r="S415" s="565"/>
      <c r="T415" s="566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2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63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63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07" t="s">
        <v>648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5"/>
      <c r="AB418" s="545"/>
      <c r="AC418" s="545"/>
    </row>
    <row r="419" spans="1:68" ht="14.25" hidden="1" customHeight="1" x14ac:dyDescent="0.25">
      <c r="A419" s="555" t="s">
        <v>64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6"/>
      <c r="AB419" s="546"/>
      <c r="AC419" s="546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5"/>
      <c r="R420" s="565"/>
      <c r="S420" s="565"/>
      <c r="T420" s="566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2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63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63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07" t="s">
        <v>652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5"/>
      <c r="AB423" s="545"/>
      <c r="AC423" s="545"/>
    </row>
    <row r="424" spans="1:68" ht="14.25" hidden="1" customHeight="1" x14ac:dyDescent="0.25">
      <c r="A424" s="555" t="s">
        <v>64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6"/>
      <c r="AB424" s="546"/>
      <c r="AC424" s="546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6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5"/>
      <c r="R425" s="565"/>
      <c r="S425" s="565"/>
      <c r="T425" s="566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2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63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63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3" t="s">
        <v>656</v>
      </c>
      <c r="B428" s="614"/>
      <c r="C428" s="614"/>
      <c r="D428" s="614"/>
      <c r="E428" s="614"/>
      <c r="F428" s="614"/>
      <c r="G428" s="614"/>
      <c r="H428" s="614"/>
      <c r="I428" s="614"/>
      <c r="J428" s="614"/>
      <c r="K428" s="614"/>
      <c r="L428" s="614"/>
      <c r="M428" s="614"/>
      <c r="N428" s="614"/>
      <c r="O428" s="614"/>
      <c r="P428" s="614"/>
      <c r="Q428" s="614"/>
      <c r="R428" s="614"/>
      <c r="S428" s="614"/>
      <c r="T428" s="614"/>
      <c r="U428" s="614"/>
      <c r="V428" s="614"/>
      <c r="W428" s="614"/>
      <c r="X428" s="614"/>
      <c r="Y428" s="614"/>
      <c r="Z428" s="614"/>
      <c r="AA428" s="48"/>
      <c r="AB428" s="48"/>
      <c r="AC428" s="48"/>
    </row>
    <row r="429" spans="1:68" ht="16.5" hidden="1" customHeight="1" x14ac:dyDescent="0.25">
      <c r="A429" s="607" t="s">
        <v>656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5"/>
      <c r="AB429" s="545"/>
      <c r="AC429" s="545"/>
    </row>
    <row r="430" spans="1:68" ht="14.25" hidden="1" customHeight="1" x14ac:dyDescent="0.25">
      <c r="A430" s="555" t="s">
        <v>103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5"/>
      <c r="R431" s="565"/>
      <c r="S431" s="565"/>
      <c r="T431" s="566"/>
      <c r="U431" s="34"/>
      <c r="V431" s="34"/>
      <c r="W431" s="35" t="s">
        <v>69</v>
      </c>
      <c r="X431" s="551">
        <v>10</v>
      </c>
      <c r="Y431" s="552">
        <f t="shared" ref="Y431:Y443" si="54">IFERROR(IF(X431="",0,CEILING((X431/$H431),1)*$H431),"")</f>
        <v>10.56</v>
      </c>
      <c r="Z431" s="36">
        <f t="shared" ref="Z431:Z437" si="55">IFERROR(IF(Y431=0,"",ROUNDUP(Y431/H431,0)*0.01196),"")</f>
        <v>2.392E-2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10.681818181818182</v>
      </c>
      <c r="BN431" s="64">
        <f t="shared" ref="BN431:BN443" si="57">IFERROR(Y431*I431/H431,"0")</f>
        <v>11.28</v>
      </c>
      <c r="BO431" s="64">
        <f t="shared" ref="BO431:BO443" si="58">IFERROR(1/J431*(X431/H431),"0")</f>
        <v>1.8210955710955712E-2</v>
      </c>
      <c r="BP431" s="64">
        <f t="shared" ref="BP431:BP443" si="59">IFERROR(1/J431*(Y431/H431),"0")</f>
        <v>1.9230769230769232E-2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5"/>
      <c r="R432" s="565"/>
      <c r="S432" s="565"/>
      <c r="T432" s="566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5"/>
      <c r="R433" s="565"/>
      <c r="S433" s="565"/>
      <c r="T433" s="566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3" t="s">
        <v>668</v>
      </c>
      <c r="Q434" s="565"/>
      <c r="R434" s="565"/>
      <c r="S434" s="565"/>
      <c r="T434" s="566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5"/>
      <c r="R435" s="565"/>
      <c r="S435" s="565"/>
      <c r="T435" s="566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5"/>
      <c r="R436" s="565"/>
      <c r="S436" s="565"/>
      <c r="T436" s="566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5"/>
      <c r="R437" s="565"/>
      <c r="S437" s="565"/>
      <c r="T437" s="566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3" t="s">
        <v>685</v>
      </c>
      <c r="Q440" s="565"/>
      <c r="R440" s="565"/>
      <c r="S440" s="565"/>
      <c r="T440" s="566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2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63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1.8939393939393938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2.392E-2</v>
      </c>
      <c r="AA444" s="554"/>
      <c r="AB444" s="554"/>
      <c r="AC444" s="554"/>
    </row>
    <row r="445" spans="1:68" x14ac:dyDescent="0.2">
      <c r="A445" s="556"/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63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10</v>
      </c>
      <c r="Y445" s="553">
        <f>IFERROR(SUM(Y431:Y443),"0")</f>
        <v>10.56</v>
      </c>
      <c r="Z445" s="37"/>
      <c r="AA445" s="554"/>
      <c r="AB445" s="554"/>
      <c r="AC445" s="554"/>
    </row>
    <row r="446" spans="1:68" ht="14.25" hidden="1" customHeight="1" x14ac:dyDescent="0.25">
      <c r="A446" s="555" t="s">
        <v>139</v>
      </c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56"/>
      <c r="P446" s="556"/>
      <c r="Q446" s="556"/>
      <c r="R446" s="556"/>
      <c r="S446" s="556"/>
      <c r="T446" s="556"/>
      <c r="U446" s="556"/>
      <c r="V446" s="556"/>
      <c r="W446" s="556"/>
      <c r="X446" s="556"/>
      <c r="Y446" s="556"/>
      <c r="Z446" s="556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4"/>
      <c r="V447" s="34"/>
      <c r="W447" s="35" t="s">
        <v>69</v>
      </c>
      <c r="X447" s="551">
        <v>10</v>
      </c>
      <c r="Y447" s="552">
        <f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10.681818181818182</v>
      </c>
      <c r="BN447" s="64">
        <f>IFERROR(Y447*I447/H447,"0")</f>
        <v>11.28</v>
      </c>
      <c r="BO447" s="64">
        <f>IFERROR(1/J447*(X447/H447),"0")</f>
        <v>1.8210955710955712E-2</v>
      </c>
      <c r="BP447" s="64">
        <f>IFERROR(1/J447*(Y447/H447),"0")</f>
        <v>1.9230769230769232E-2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5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2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63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1.8939393939393938</v>
      </c>
      <c r="Y450" s="553">
        <f>IFERROR(Y447/H447,"0")+IFERROR(Y448/H448,"0")+IFERROR(Y449/H449,"0")</f>
        <v>2</v>
      </c>
      <c r="Z450" s="553">
        <f>IFERROR(IF(Z447="",0,Z447),"0")+IFERROR(IF(Z448="",0,Z448),"0")+IFERROR(IF(Z449="",0,Z449),"0")</f>
        <v>2.392E-2</v>
      </c>
      <c r="AA450" s="554"/>
      <c r="AB450" s="554"/>
      <c r="AC450" s="554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63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10</v>
      </c>
      <c r="Y451" s="553">
        <f>IFERROR(SUM(Y447:Y449),"0")</f>
        <v>10.56</v>
      </c>
      <c r="Z451" s="37"/>
      <c r="AA451" s="554"/>
      <c r="AB451" s="554"/>
      <c r="AC451" s="554"/>
    </row>
    <row r="452" spans="1:68" ht="14.25" hidden="1" customHeight="1" x14ac:dyDescent="0.25">
      <c r="A452" s="555" t="s">
        <v>64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6"/>
      <c r="AB452" s="546"/>
      <c r="AC452" s="546"/>
    </row>
    <row r="453" spans="1:68" ht="27" hidden="1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6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75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5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hidden="1" x14ac:dyDescent="0.2">
      <c r="A459" s="562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63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hidden="1" x14ac:dyDescent="0.2">
      <c r="A460" s="556"/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63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hidden="1" customHeight="1" x14ac:dyDescent="0.25">
      <c r="A461" s="555" t="s">
        <v>73</v>
      </c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56"/>
      <c r="P461" s="556"/>
      <c r="Q461" s="556"/>
      <c r="R461" s="556"/>
      <c r="S461" s="556"/>
      <c r="T461" s="556"/>
      <c r="U461" s="556"/>
      <c r="V461" s="556"/>
      <c r="W461" s="556"/>
      <c r="X461" s="556"/>
      <c r="Y461" s="556"/>
      <c r="Z461" s="556"/>
      <c r="AA461" s="546"/>
      <c r="AB461" s="546"/>
      <c r="AC461" s="546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4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2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63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63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3" t="s">
        <v>723</v>
      </c>
      <c r="B467" s="614"/>
      <c r="C467" s="614"/>
      <c r="D467" s="614"/>
      <c r="E467" s="614"/>
      <c r="F467" s="614"/>
      <c r="G467" s="614"/>
      <c r="H467" s="614"/>
      <c r="I467" s="614"/>
      <c r="J467" s="614"/>
      <c r="K467" s="614"/>
      <c r="L467" s="614"/>
      <c r="M467" s="614"/>
      <c r="N467" s="614"/>
      <c r="O467" s="614"/>
      <c r="P467" s="614"/>
      <c r="Q467" s="614"/>
      <c r="R467" s="614"/>
      <c r="S467" s="614"/>
      <c r="T467" s="614"/>
      <c r="U467" s="614"/>
      <c r="V467" s="614"/>
      <c r="W467" s="614"/>
      <c r="X467" s="614"/>
      <c r="Y467" s="614"/>
      <c r="Z467" s="614"/>
      <c r="AA467" s="48"/>
      <c r="AB467" s="48"/>
      <c r="AC467" s="48"/>
    </row>
    <row r="468" spans="1:68" ht="16.5" hidden="1" customHeight="1" x14ac:dyDescent="0.25">
      <c r="A468" s="607" t="s">
        <v>723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5"/>
      <c r="AB468" s="545"/>
      <c r="AC468" s="545"/>
    </row>
    <row r="469" spans="1:68" ht="14.25" hidden="1" customHeight="1" x14ac:dyDescent="0.25">
      <c r="A469" s="555" t="s">
        <v>103</v>
      </c>
      <c r="B469" s="556"/>
      <c r="C469" s="556"/>
      <c r="D469" s="556"/>
      <c r="E469" s="556"/>
      <c r="F469" s="556"/>
      <c r="G469" s="556"/>
      <c r="H469" s="556"/>
      <c r="I469" s="556"/>
      <c r="J469" s="556"/>
      <c r="K469" s="556"/>
      <c r="L469" s="556"/>
      <c r="M469" s="556"/>
      <c r="N469" s="556"/>
      <c r="O469" s="556"/>
      <c r="P469" s="556"/>
      <c r="Q469" s="556"/>
      <c r="R469" s="556"/>
      <c r="S469" s="556"/>
      <c r="T469" s="556"/>
      <c r="U469" s="556"/>
      <c r="V469" s="556"/>
      <c r="W469" s="556"/>
      <c r="X469" s="556"/>
      <c r="Y469" s="556"/>
      <c r="Z469" s="556"/>
      <c r="AA469" s="546"/>
      <c r="AB469" s="546"/>
      <c r="AC469" s="546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57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7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2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63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56"/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63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55" t="s">
        <v>139</v>
      </c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6"/>
      <c r="P476" s="556"/>
      <c r="Q476" s="556"/>
      <c r="R476" s="556"/>
      <c r="S476" s="556"/>
      <c r="T476" s="556"/>
      <c r="U476" s="556"/>
      <c r="V476" s="556"/>
      <c r="W476" s="556"/>
      <c r="X476" s="556"/>
      <c r="Y476" s="556"/>
      <c r="Z476" s="556"/>
      <c r="AA476" s="546"/>
      <c r="AB476" s="546"/>
      <c r="AC476" s="546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20" t="s">
        <v>740</v>
      </c>
      <c r="Q478" s="565"/>
      <c r="R478" s="565"/>
      <c r="S478" s="565"/>
      <c r="T478" s="566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2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63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3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55" t="s">
        <v>64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6"/>
      <c r="AB482" s="546"/>
      <c r="AC482" s="546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7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2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3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3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55" t="s">
        <v>73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6"/>
      <c r="AB487" s="546"/>
      <c r="AC487" s="546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3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5"/>
      <c r="R489" s="565"/>
      <c r="S489" s="565"/>
      <c r="T489" s="566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2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3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3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55" t="s">
        <v>169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46"/>
      <c r="AB492" s="546"/>
      <c r="AC492" s="546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5"/>
      <c r="R493" s="565"/>
      <c r="S493" s="565"/>
      <c r="T493" s="566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5"/>
      <c r="R494" s="565"/>
      <c r="S494" s="565"/>
      <c r="T494" s="566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2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3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3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07" t="s">
        <v>762</v>
      </c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56"/>
      <c r="P497" s="556"/>
      <c r="Q497" s="556"/>
      <c r="R497" s="556"/>
      <c r="S497" s="556"/>
      <c r="T497" s="556"/>
      <c r="U497" s="556"/>
      <c r="V497" s="556"/>
      <c r="W497" s="556"/>
      <c r="X497" s="556"/>
      <c r="Y497" s="556"/>
      <c r="Z497" s="556"/>
      <c r="AA497" s="545"/>
      <c r="AB497" s="545"/>
      <c r="AC497" s="545"/>
    </row>
    <row r="498" spans="1:68" ht="14.25" hidden="1" customHeight="1" x14ac:dyDescent="0.25">
      <c r="A498" s="555" t="s">
        <v>139</v>
      </c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6"/>
      <c r="P498" s="556"/>
      <c r="Q498" s="556"/>
      <c r="R498" s="556"/>
      <c r="S498" s="556"/>
      <c r="T498" s="556"/>
      <c r="U498" s="556"/>
      <c r="V498" s="556"/>
      <c r="W498" s="556"/>
      <c r="X498" s="556"/>
      <c r="Y498" s="556"/>
      <c r="Z498" s="556"/>
      <c r="AA498" s="546"/>
      <c r="AB498" s="546"/>
      <c r="AC498" s="546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42" t="s">
        <v>765</v>
      </c>
      <c r="Q499" s="565"/>
      <c r="R499" s="565"/>
      <c r="S499" s="565"/>
      <c r="T499" s="566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2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563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563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37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38"/>
      <c r="P502" s="584" t="s">
        <v>767</v>
      </c>
      <c r="Q502" s="585"/>
      <c r="R502" s="585"/>
      <c r="S502" s="585"/>
      <c r="T502" s="585"/>
      <c r="U502" s="585"/>
      <c r="V502" s="58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547.1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594.61999999999989</v>
      </c>
      <c r="Z502" s="37"/>
      <c r="AA502" s="554"/>
      <c r="AB502" s="554"/>
      <c r="AC502" s="554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638"/>
      <c r="P503" s="584" t="s">
        <v>768</v>
      </c>
      <c r="Q503" s="585"/>
      <c r="R503" s="585"/>
      <c r="S503" s="585"/>
      <c r="T503" s="585"/>
      <c r="U503" s="585"/>
      <c r="V503" s="586"/>
      <c r="W503" s="37" t="s">
        <v>69</v>
      </c>
      <c r="X503" s="553">
        <f>IFERROR(SUM(BM22:BM499),"0")</f>
        <v>574.52921023421015</v>
      </c>
      <c r="Y503" s="553">
        <f>IFERROR(SUM(BN22:BN499),"0")</f>
        <v>624.34999999999991</v>
      </c>
      <c r="Z503" s="37"/>
      <c r="AA503" s="554"/>
      <c r="AB503" s="554"/>
      <c r="AC503" s="554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638"/>
      <c r="P504" s="584" t="s">
        <v>769</v>
      </c>
      <c r="Q504" s="585"/>
      <c r="R504" s="585"/>
      <c r="S504" s="585"/>
      <c r="T504" s="585"/>
      <c r="U504" s="585"/>
      <c r="V504" s="586"/>
      <c r="W504" s="37" t="s">
        <v>770</v>
      </c>
      <c r="X504" s="38">
        <f>ROUNDUP(SUM(BO22:BO499),0)</f>
        <v>1</v>
      </c>
      <c r="Y504" s="38">
        <f>ROUNDUP(SUM(BP22:BP499),0)</f>
        <v>1</v>
      </c>
      <c r="Z504" s="37"/>
      <c r="AA504" s="554"/>
      <c r="AB504" s="554"/>
      <c r="AC504" s="554"/>
    </row>
    <row r="505" spans="1:68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638"/>
      <c r="P505" s="584" t="s">
        <v>771</v>
      </c>
      <c r="Q505" s="585"/>
      <c r="R505" s="585"/>
      <c r="S505" s="585"/>
      <c r="T505" s="585"/>
      <c r="U505" s="585"/>
      <c r="V505" s="586"/>
      <c r="W505" s="37" t="s">
        <v>69</v>
      </c>
      <c r="X505" s="553">
        <f>GrossWeightTotal+PalletQtyTotal*25</f>
        <v>599.52921023421015</v>
      </c>
      <c r="Y505" s="553">
        <f>GrossWeightTotalR+PalletQtyTotalR*25</f>
        <v>649.34999999999991</v>
      </c>
      <c r="Z505" s="37"/>
      <c r="AA505" s="554"/>
      <c r="AB505" s="554"/>
      <c r="AC505" s="554"/>
    </row>
    <row r="506" spans="1:68" x14ac:dyDescent="0.2">
      <c r="A506" s="556"/>
      <c r="B506" s="556"/>
      <c r="C506" s="556"/>
      <c r="D506" s="556"/>
      <c r="E506" s="556"/>
      <c r="F506" s="556"/>
      <c r="G506" s="556"/>
      <c r="H506" s="556"/>
      <c r="I506" s="556"/>
      <c r="J506" s="556"/>
      <c r="K506" s="556"/>
      <c r="L506" s="556"/>
      <c r="M506" s="556"/>
      <c r="N506" s="556"/>
      <c r="O506" s="638"/>
      <c r="P506" s="584" t="s">
        <v>772</v>
      </c>
      <c r="Q506" s="585"/>
      <c r="R506" s="585"/>
      <c r="S506" s="585"/>
      <c r="T506" s="585"/>
      <c r="U506" s="585"/>
      <c r="V506" s="58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70.671153878050418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76</v>
      </c>
      <c r="Z506" s="37"/>
      <c r="AA506" s="554"/>
      <c r="AB506" s="554"/>
      <c r="AC506" s="554"/>
    </row>
    <row r="507" spans="1:68" ht="14.25" hidden="1" customHeight="1" x14ac:dyDescent="0.2">
      <c r="A507" s="556"/>
      <c r="B507" s="556"/>
      <c r="C507" s="556"/>
      <c r="D507" s="556"/>
      <c r="E507" s="556"/>
      <c r="F507" s="556"/>
      <c r="G507" s="556"/>
      <c r="H507" s="556"/>
      <c r="I507" s="556"/>
      <c r="J507" s="556"/>
      <c r="K507" s="556"/>
      <c r="L507" s="556"/>
      <c r="M507" s="556"/>
      <c r="N507" s="556"/>
      <c r="O507" s="638"/>
      <c r="P507" s="584" t="s">
        <v>773</v>
      </c>
      <c r="Q507" s="585"/>
      <c r="R507" s="585"/>
      <c r="S507" s="585"/>
      <c r="T507" s="585"/>
      <c r="U507" s="585"/>
      <c r="V507" s="58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1.1523199999999998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5" t="s">
        <v>101</v>
      </c>
      <c r="D509" s="642"/>
      <c r="E509" s="642"/>
      <c r="F509" s="642"/>
      <c r="G509" s="642"/>
      <c r="H509" s="583"/>
      <c r="I509" s="575" t="s">
        <v>253</v>
      </c>
      <c r="J509" s="642"/>
      <c r="K509" s="642"/>
      <c r="L509" s="642"/>
      <c r="M509" s="642"/>
      <c r="N509" s="642"/>
      <c r="O509" s="642"/>
      <c r="P509" s="642"/>
      <c r="Q509" s="642"/>
      <c r="R509" s="642"/>
      <c r="S509" s="583"/>
      <c r="T509" s="575" t="s">
        <v>544</v>
      </c>
      <c r="U509" s="583"/>
      <c r="V509" s="575" t="s">
        <v>600</v>
      </c>
      <c r="W509" s="642"/>
      <c r="X509" s="642"/>
      <c r="Y509" s="583"/>
      <c r="Z509" s="543" t="s">
        <v>656</v>
      </c>
      <c r="AA509" s="575" t="s">
        <v>723</v>
      </c>
      <c r="AB509" s="583"/>
      <c r="AC509" s="52"/>
      <c r="AF509" s="544"/>
    </row>
    <row r="510" spans="1:68" ht="14.25" customHeight="1" thickTop="1" x14ac:dyDescent="0.2">
      <c r="A510" s="764" t="s">
        <v>776</v>
      </c>
      <c r="B510" s="575" t="s">
        <v>63</v>
      </c>
      <c r="C510" s="575" t="s">
        <v>102</v>
      </c>
      <c r="D510" s="575" t="s">
        <v>119</v>
      </c>
      <c r="E510" s="575" t="s">
        <v>176</v>
      </c>
      <c r="F510" s="575" t="s">
        <v>196</v>
      </c>
      <c r="G510" s="575" t="s">
        <v>229</v>
      </c>
      <c r="H510" s="575" t="s">
        <v>101</v>
      </c>
      <c r="I510" s="575" t="s">
        <v>254</v>
      </c>
      <c r="J510" s="575" t="s">
        <v>294</v>
      </c>
      <c r="K510" s="575" t="s">
        <v>354</v>
      </c>
      <c r="L510" s="575" t="s">
        <v>400</v>
      </c>
      <c r="M510" s="575" t="s">
        <v>416</v>
      </c>
      <c r="N510" s="544"/>
      <c r="O510" s="575" t="s">
        <v>430</v>
      </c>
      <c r="P510" s="575" t="s">
        <v>440</v>
      </c>
      <c r="Q510" s="575" t="s">
        <v>447</v>
      </c>
      <c r="R510" s="575" t="s">
        <v>452</v>
      </c>
      <c r="S510" s="575" t="s">
        <v>534</v>
      </c>
      <c r="T510" s="575" t="s">
        <v>545</v>
      </c>
      <c r="U510" s="575" t="s">
        <v>580</v>
      </c>
      <c r="V510" s="575" t="s">
        <v>601</v>
      </c>
      <c r="W510" s="575" t="s">
        <v>633</v>
      </c>
      <c r="X510" s="575" t="s">
        <v>648</v>
      </c>
      <c r="Y510" s="575" t="s">
        <v>652</v>
      </c>
      <c r="Z510" s="575" t="s">
        <v>656</v>
      </c>
      <c r="AA510" s="575" t="s">
        <v>723</v>
      </c>
      <c r="AB510" s="575" t="s">
        <v>762</v>
      </c>
      <c r="AC510" s="52"/>
      <c r="AF510" s="544"/>
    </row>
    <row r="511" spans="1:68" ht="13.5" customHeight="1" thickBot="1" x14ac:dyDescent="0.25">
      <c r="A511" s="765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44"/>
      <c r="O511" s="576"/>
      <c r="P511" s="576"/>
      <c r="Q511" s="576"/>
      <c r="R511" s="576"/>
      <c r="S511" s="576"/>
      <c r="T511" s="576"/>
      <c r="U511" s="576"/>
      <c r="V511" s="576"/>
      <c r="W511" s="576"/>
      <c r="X511" s="576"/>
      <c r="Y511" s="576"/>
      <c r="Z511" s="576"/>
      <c r="AA511" s="576"/>
      <c r="AB511" s="576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126.9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30.6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23.2</v>
      </c>
      <c r="L512" s="46">
        <f>IFERROR(Y250*1,"0")+IFERROR(Y251*1,"0")+IFERROR(Y252*1,"0")+IFERROR(Y253*1,"0")+IFERROR(Y254*1,"0")</f>
        <v>21.6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7.2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226.6</v>
      </c>
      <c r="S512" s="46">
        <f>IFERROR(Y335*1,"0")+IFERROR(Y336*1,"0")+IFERROR(Y337*1,"0")</f>
        <v>32.4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105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21.12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11"/>
        <filter val="1,72"/>
        <filter val="1,89"/>
        <filter val="10,00"/>
        <filter val="100,00"/>
        <filter val="113,50"/>
        <filter val="12,00"/>
        <filter val="12,26"/>
        <filter val="12,82"/>
        <filter val="13,50"/>
        <filter val="15,00"/>
        <filter val="15,48"/>
        <filter val="2,00"/>
        <filter val="20,00"/>
        <filter val="3,49"/>
        <filter val="3,70"/>
        <filter val="30,00"/>
        <filter val="4,00"/>
        <filter val="5,40"/>
        <filter val="5,63"/>
        <filter val="50,00"/>
        <filter val="54,00"/>
        <filter val="547,10"/>
        <filter val="574,53"/>
        <filter val="599,53"/>
        <filter val="6,67"/>
        <filter val="65,00"/>
        <filter val="7,20"/>
        <filter val="70,67"/>
      </filters>
    </filterColumn>
    <filterColumn colId="29" showButton="0"/>
    <filterColumn colId="30" showButton="0"/>
  </autoFilter>
  <mergeCells count="896"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P27:T27"/>
    <mergeCell ref="D75:E75"/>
    <mergeCell ref="A78:O79"/>
    <mergeCell ref="P247:V247"/>
    <mergeCell ref="P62:T62"/>
    <mergeCell ref="A51:Z51"/>
    <mergeCell ref="G17:G18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A284:O285"/>
    <mergeCell ref="D206:E20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128:T128"/>
    <mergeCell ref="A83:O84"/>
    <mergeCell ref="P229:T229"/>
    <mergeCell ref="P295:V295"/>
    <mergeCell ref="A120:Z120"/>
    <mergeCell ref="P178:V178"/>
    <mergeCell ref="P276:V276"/>
    <mergeCell ref="P270:V270"/>
    <mergeCell ref="D94:E94"/>
    <mergeCell ref="P98:V98"/>
    <mergeCell ref="P91:V91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A498:Z498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79:V79"/>
    <mergeCell ref="A270:O271"/>
    <mergeCell ref="D162:E162"/>
    <mergeCell ref="P456:T456"/>
    <mergeCell ref="A246:O247"/>
    <mergeCell ref="P414:T414"/>
    <mergeCell ref="P390:T390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P453:T453"/>
    <mergeCell ref="D290:E290"/>
    <mergeCell ref="P417:V417"/>
    <mergeCell ref="P425:T425"/>
    <mergeCell ref="A419:Z419"/>
    <mergeCell ref="P376:V376"/>
    <mergeCell ref="D310:E310"/>
    <mergeCell ref="D346:E346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D254:E254"/>
    <mergeCell ref="A367:Z367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2025-09-16T11:53:23Z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