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89DF6C3-F27F-43C5-855C-6BD98835CB6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AB512" i="1" s="1"/>
  <c r="X496" i="1"/>
  <c r="X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X491" i="1"/>
  <c r="Y490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Y451" i="1" s="1"/>
  <c r="P447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P434" i="1" s="1"/>
  <c r="BO433" i="1"/>
  <c r="BM433" i="1"/>
  <c r="Y433" i="1"/>
  <c r="BP433" i="1" s="1"/>
  <c r="P433" i="1"/>
  <c r="BO432" i="1"/>
  <c r="BM432" i="1"/>
  <c r="Y432" i="1"/>
  <c r="P432" i="1"/>
  <c r="BO431" i="1"/>
  <c r="BM431" i="1"/>
  <c r="Y431" i="1"/>
  <c r="BP431" i="1" s="1"/>
  <c r="P431" i="1"/>
  <c r="X427" i="1"/>
  <c r="X426" i="1"/>
  <c r="BO425" i="1"/>
  <c r="BM425" i="1"/>
  <c r="Y425" i="1"/>
  <c r="Y512" i="1" s="1"/>
  <c r="P425" i="1"/>
  <c r="X422" i="1"/>
  <c r="X421" i="1"/>
  <c r="BO420" i="1"/>
  <c r="BM420" i="1"/>
  <c r="Y420" i="1"/>
  <c r="X512" i="1" s="1"/>
  <c r="P420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Y404" i="1" s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Y376" i="1" s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U512" i="1" s="1"/>
  <c r="P368" i="1"/>
  <c r="X365" i="1"/>
  <c r="X364" i="1"/>
  <c r="BO363" i="1"/>
  <c r="BM363" i="1"/>
  <c r="Y363" i="1"/>
  <c r="Y365" i="1" s="1"/>
  <c r="X361" i="1"/>
  <c r="X360" i="1"/>
  <c r="BO359" i="1"/>
  <c r="BM359" i="1"/>
  <c r="Y359" i="1"/>
  <c r="P359" i="1"/>
  <c r="BO358" i="1"/>
  <c r="BM358" i="1"/>
  <c r="Y358" i="1"/>
  <c r="Y360" i="1" s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Y325" i="1" s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X319" i="1"/>
  <c r="X318" i="1"/>
  <c r="BO317" i="1"/>
  <c r="BM317" i="1"/>
  <c r="Y317" i="1"/>
  <c r="BP317" i="1" s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BP293" i="1" s="1"/>
  <c r="P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12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12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P260" i="1" s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Y234" i="1" s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K512" i="1" s="1"/>
  <c r="P221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Z188" i="1" s="1"/>
  <c r="P188" i="1"/>
  <c r="BO187" i="1"/>
  <c r="BM187" i="1"/>
  <c r="Y187" i="1"/>
  <c r="Y189" i="1" s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X179" i="1"/>
  <c r="X178" i="1"/>
  <c r="BO177" i="1"/>
  <c r="BM177" i="1"/>
  <c r="Y177" i="1"/>
  <c r="Y179" i="1" s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P171" i="1"/>
  <c r="X169" i="1"/>
  <c r="X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BP149" i="1" s="1"/>
  <c r="P149" i="1"/>
  <c r="BO148" i="1"/>
  <c r="BM148" i="1"/>
  <c r="Y148" i="1"/>
  <c r="BP148" i="1" s="1"/>
  <c r="P148" i="1"/>
  <c r="BO147" i="1"/>
  <c r="BM147" i="1"/>
  <c r="Y147" i="1"/>
  <c r="Y151" i="1" s="1"/>
  <c r="P147" i="1"/>
  <c r="X145" i="1"/>
  <c r="X144" i="1"/>
  <c r="BO143" i="1"/>
  <c r="BM143" i="1"/>
  <c r="Y143" i="1"/>
  <c r="H512" i="1" s="1"/>
  <c r="P143" i="1"/>
  <c r="X140" i="1"/>
  <c r="X139" i="1"/>
  <c r="BO138" i="1"/>
  <c r="BM138" i="1"/>
  <c r="Y138" i="1"/>
  <c r="Y140" i="1" s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O127" i="1"/>
  <c r="BM127" i="1"/>
  <c r="Y127" i="1"/>
  <c r="P127" i="1"/>
  <c r="X124" i="1"/>
  <c r="X123" i="1"/>
  <c r="BO122" i="1"/>
  <c r="BM122" i="1"/>
  <c r="Y122" i="1"/>
  <c r="BP122" i="1" s="1"/>
  <c r="P122" i="1"/>
  <c r="BO121" i="1"/>
  <c r="BM121" i="1"/>
  <c r="Y121" i="1"/>
  <c r="Y123" i="1" s="1"/>
  <c r="P121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P94" i="1"/>
  <c r="BO93" i="1"/>
  <c r="BM93" i="1"/>
  <c r="Y93" i="1"/>
  <c r="Y97" i="1" s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2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3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30" i="1" l="1"/>
  <c r="BN30" i="1"/>
  <c r="BP57" i="1"/>
  <c r="BN57" i="1"/>
  <c r="Z57" i="1"/>
  <c r="BP81" i="1"/>
  <c r="BN81" i="1"/>
  <c r="Z81" i="1"/>
  <c r="BP110" i="1"/>
  <c r="BN110" i="1"/>
  <c r="Z110" i="1"/>
  <c r="BP160" i="1"/>
  <c r="BN160" i="1"/>
  <c r="Z160" i="1"/>
  <c r="BP199" i="1"/>
  <c r="BN199" i="1"/>
  <c r="Z199" i="1"/>
  <c r="BP251" i="1"/>
  <c r="BN251" i="1"/>
  <c r="Z251" i="1"/>
  <c r="BP308" i="1"/>
  <c r="BN308" i="1"/>
  <c r="Z308" i="1"/>
  <c r="BP343" i="1"/>
  <c r="BN343" i="1"/>
  <c r="Z343" i="1"/>
  <c r="BP379" i="1"/>
  <c r="BN379" i="1"/>
  <c r="Z379" i="1"/>
  <c r="BP414" i="1"/>
  <c r="BN414" i="1"/>
  <c r="Z414" i="1"/>
  <c r="BP442" i="1"/>
  <c r="BN442" i="1"/>
  <c r="Z442" i="1"/>
  <c r="BP472" i="1"/>
  <c r="BN472" i="1"/>
  <c r="Z472" i="1"/>
  <c r="Z30" i="1"/>
  <c r="BP69" i="1"/>
  <c r="BN69" i="1"/>
  <c r="Z69" i="1"/>
  <c r="BP95" i="1"/>
  <c r="BN95" i="1"/>
  <c r="Z95" i="1"/>
  <c r="BP127" i="1"/>
  <c r="BN127" i="1"/>
  <c r="Z127" i="1"/>
  <c r="BP172" i="1"/>
  <c r="BN172" i="1"/>
  <c r="Z172" i="1"/>
  <c r="BP209" i="1"/>
  <c r="BN209" i="1"/>
  <c r="Z209" i="1"/>
  <c r="BP290" i="1"/>
  <c r="BN290" i="1"/>
  <c r="Z290" i="1"/>
  <c r="BP328" i="1"/>
  <c r="BN328" i="1"/>
  <c r="Z328" i="1"/>
  <c r="BP353" i="1"/>
  <c r="BN353" i="1"/>
  <c r="Z353" i="1"/>
  <c r="BP395" i="1"/>
  <c r="BN395" i="1"/>
  <c r="Z395" i="1"/>
  <c r="BP437" i="1"/>
  <c r="BN437" i="1"/>
  <c r="Z437" i="1"/>
  <c r="BP458" i="1"/>
  <c r="BN458" i="1"/>
  <c r="Z458" i="1"/>
  <c r="BP479" i="1"/>
  <c r="BN479" i="1"/>
  <c r="Z479" i="1"/>
  <c r="Y79" i="1"/>
  <c r="Y84" i="1"/>
  <c r="E512" i="1"/>
  <c r="F512" i="1"/>
  <c r="Y118" i="1"/>
  <c r="Y130" i="1"/>
  <c r="J512" i="1"/>
  <c r="Y213" i="1"/>
  <c r="Y270" i="1"/>
  <c r="Y331" i="1"/>
  <c r="Y356" i="1"/>
  <c r="BP302" i="1"/>
  <c r="BN302" i="1"/>
  <c r="Z302" i="1"/>
  <c r="BP324" i="1"/>
  <c r="BN324" i="1"/>
  <c r="Z324" i="1"/>
  <c r="BP337" i="1"/>
  <c r="BN337" i="1"/>
  <c r="Z337" i="1"/>
  <c r="BP349" i="1"/>
  <c r="BN349" i="1"/>
  <c r="Z349" i="1"/>
  <c r="BP369" i="1"/>
  <c r="BN369" i="1"/>
  <c r="Z369" i="1"/>
  <c r="BP393" i="1"/>
  <c r="BN393" i="1"/>
  <c r="Z393" i="1"/>
  <c r="Y409" i="1"/>
  <c r="BP408" i="1"/>
  <c r="BN408" i="1"/>
  <c r="Z408" i="1"/>
  <c r="Z409" i="1" s="1"/>
  <c r="Y416" i="1"/>
  <c r="BP412" i="1"/>
  <c r="BN412" i="1"/>
  <c r="Z412" i="1"/>
  <c r="BP435" i="1"/>
  <c r="BN435" i="1"/>
  <c r="Z435" i="1"/>
  <c r="BP440" i="1"/>
  <c r="BN440" i="1"/>
  <c r="Z440" i="1"/>
  <c r="BP456" i="1"/>
  <c r="BN456" i="1"/>
  <c r="Z456" i="1"/>
  <c r="AA512" i="1"/>
  <c r="BP470" i="1"/>
  <c r="BN470" i="1"/>
  <c r="Z470" i="1"/>
  <c r="X502" i="1"/>
  <c r="Y32" i="1"/>
  <c r="Z28" i="1"/>
  <c r="BN28" i="1"/>
  <c r="Z42" i="1"/>
  <c r="BN42" i="1"/>
  <c r="D512" i="1"/>
  <c r="Z55" i="1"/>
  <c r="BN55" i="1"/>
  <c r="Z61" i="1"/>
  <c r="BN61" i="1"/>
  <c r="BP61" i="1"/>
  <c r="Y64" i="1"/>
  <c r="Z67" i="1"/>
  <c r="BN67" i="1"/>
  <c r="BP67" i="1"/>
  <c r="Y70" i="1"/>
  <c r="Z73" i="1"/>
  <c r="BN73" i="1"/>
  <c r="BP73" i="1"/>
  <c r="Y78" i="1"/>
  <c r="Z77" i="1"/>
  <c r="BN77" i="1"/>
  <c r="Y83" i="1"/>
  <c r="Z88" i="1"/>
  <c r="BN88" i="1"/>
  <c r="Z93" i="1"/>
  <c r="BN93" i="1"/>
  <c r="BP93" i="1"/>
  <c r="Y98" i="1"/>
  <c r="Z102" i="1"/>
  <c r="BN102" i="1"/>
  <c r="Z108" i="1"/>
  <c r="BN108" i="1"/>
  <c r="BP108" i="1"/>
  <c r="Y111" i="1"/>
  <c r="Z114" i="1"/>
  <c r="BN114" i="1"/>
  <c r="BP114" i="1"/>
  <c r="Y119" i="1"/>
  <c r="Z122" i="1"/>
  <c r="BN122" i="1"/>
  <c r="Z133" i="1"/>
  <c r="BN133" i="1"/>
  <c r="Y139" i="1"/>
  <c r="Z148" i="1"/>
  <c r="BN148" i="1"/>
  <c r="I512" i="1"/>
  <c r="Y169" i="1"/>
  <c r="Z162" i="1"/>
  <c r="BN162" i="1"/>
  <c r="Z166" i="1"/>
  <c r="BN166" i="1"/>
  <c r="Y175" i="1"/>
  <c r="Z193" i="1"/>
  <c r="BN193" i="1"/>
  <c r="Z197" i="1"/>
  <c r="BN197" i="1"/>
  <c r="Z203" i="1"/>
  <c r="BN203" i="1"/>
  <c r="BP203" i="1"/>
  <c r="Z207" i="1"/>
  <c r="BN207" i="1"/>
  <c r="Z211" i="1"/>
  <c r="BN211" i="1"/>
  <c r="Y217" i="1"/>
  <c r="Z222" i="1"/>
  <c r="BN222" i="1"/>
  <c r="Z225" i="1"/>
  <c r="BN225" i="1"/>
  <c r="Y246" i="1"/>
  <c r="Z244" i="1"/>
  <c r="BN244" i="1"/>
  <c r="L512" i="1"/>
  <c r="Z253" i="1"/>
  <c r="BN253" i="1"/>
  <c r="Z261" i="1"/>
  <c r="BN261" i="1"/>
  <c r="Z262" i="1"/>
  <c r="BN262" i="1"/>
  <c r="Z269" i="1"/>
  <c r="BN269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Z292" i="1"/>
  <c r="BN292" i="1"/>
  <c r="Y305" i="1"/>
  <c r="BP298" i="1"/>
  <c r="BN298" i="1"/>
  <c r="Z298" i="1"/>
  <c r="BP310" i="1"/>
  <c r="BN310" i="1"/>
  <c r="Z310" i="1"/>
  <c r="BP330" i="1"/>
  <c r="BN330" i="1"/>
  <c r="Z330" i="1"/>
  <c r="Y350" i="1"/>
  <c r="BP345" i="1"/>
  <c r="BN345" i="1"/>
  <c r="Z345" i="1"/>
  <c r="BP359" i="1"/>
  <c r="BN359" i="1"/>
  <c r="Z359" i="1"/>
  <c r="Y385" i="1"/>
  <c r="Y384" i="1"/>
  <c r="BP383" i="1"/>
  <c r="BN383" i="1"/>
  <c r="Z383" i="1"/>
  <c r="Z384" i="1" s="1"/>
  <c r="BP389" i="1"/>
  <c r="BN389" i="1"/>
  <c r="Z389" i="1"/>
  <c r="BP397" i="1"/>
  <c r="BN397" i="1"/>
  <c r="Z397" i="1"/>
  <c r="BP432" i="1"/>
  <c r="BN432" i="1"/>
  <c r="Z432" i="1"/>
  <c r="BP439" i="1"/>
  <c r="BN439" i="1"/>
  <c r="Z439" i="1"/>
  <c r="BP448" i="1"/>
  <c r="BN448" i="1"/>
  <c r="Z448" i="1"/>
  <c r="BP462" i="1"/>
  <c r="BN462" i="1"/>
  <c r="Z462" i="1"/>
  <c r="Y485" i="1"/>
  <c r="BP483" i="1"/>
  <c r="BN483" i="1"/>
  <c r="Z483" i="1"/>
  <c r="Y313" i="1"/>
  <c r="Y319" i="1"/>
  <c r="Y326" i="1"/>
  <c r="Y332" i="1"/>
  <c r="Y355" i="1"/>
  <c r="Y417" i="1"/>
  <c r="Y465" i="1"/>
  <c r="Y496" i="1"/>
  <c r="H9" i="1"/>
  <c r="A10" i="1"/>
  <c r="B512" i="1"/>
  <c r="X503" i="1"/>
  <c r="X504" i="1"/>
  <c r="X506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4" i="1" s="1"/>
  <c r="BN62" i="1"/>
  <c r="BP62" i="1"/>
  <c r="Z68" i="1"/>
  <c r="BN68" i="1"/>
  <c r="BP68" i="1"/>
  <c r="Z74" i="1"/>
  <c r="BN74" i="1"/>
  <c r="BP74" i="1"/>
  <c r="Z76" i="1"/>
  <c r="BN76" i="1"/>
  <c r="Z82" i="1"/>
  <c r="BN82" i="1"/>
  <c r="BP82" i="1"/>
  <c r="Z87" i="1"/>
  <c r="BN87" i="1"/>
  <c r="BP87" i="1"/>
  <c r="Z89" i="1"/>
  <c r="BN89" i="1"/>
  <c r="Y90" i="1"/>
  <c r="Z94" i="1"/>
  <c r="Z97" i="1" s="1"/>
  <c r="BN94" i="1"/>
  <c r="BP94" i="1"/>
  <c r="Z96" i="1"/>
  <c r="BN96" i="1"/>
  <c r="Z101" i="1"/>
  <c r="BN101" i="1"/>
  <c r="BP101" i="1"/>
  <c r="Z103" i="1"/>
  <c r="BN103" i="1"/>
  <c r="Y106" i="1"/>
  <c r="Z109" i="1"/>
  <c r="BN109" i="1"/>
  <c r="BP109" i="1"/>
  <c r="Z115" i="1"/>
  <c r="Z118" i="1" s="1"/>
  <c r="BN115" i="1"/>
  <c r="BP115" i="1"/>
  <c r="Z117" i="1"/>
  <c r="BN117" i="1"/>
  <c r="Z121" i="1"/>
  <c r="BN121" i="1"/>
  <c r="BP121" i="1"/>
  <c r="Y124" i="1"/>
  <c r="G512" i="1"/>
  <c r="Z128" i="1"/>
  <c r="Z129" i="1" s="1"/>
  <c r="BN128" i="1"/>
  <c r="BP128" i="1"/>
  <c r="Y129" i="1"/>
  <c r="Z132" i="1"/>
  <c r="Z134" i="1" s="1"/>
  <c r="BN132" i="1"/>
  <c r="BP132" i="1"/>
  <c r="Y135" i="1"/>
  <c r="Z138" i="1"/>
  <c r="Z139" i="1" s="1"/>
  <c r="BN138" i="1"/>
  <c r="BP138" i="1"/>
  <c r="Z143" i="1"/>
  <c r="Z144" i="1" s="1"/>
  <c r="BN143" i="1"/>
  <c r="BP143" i="1"/>
  <c r="Y144" i="1"/>
  <c r="Z147" i="1"/>
  <c r="BN147" i="1"/>
  <c r="BP147" i="1"/>
  <c r="Z149" i="1"/>
  <c r="BN149" i="1"/>
  <c r="Y150" i="1"/>
  <c r="Z155" i="1"/>
  <c r="Z156" i="1" s="1"/>
  <c r="BN155" i="1"/>
  <c r="BP155" i="1"/>
  <c r="Y156" i="1"/>
  <c r="Z159" i="1"/>
  <c r="BN159" i="1"/>
  <c r="BP159" i="1"/>
  <c r="Z161" i="1"/>
  <c r="BN161" i="1"/>
  <c r="Z163" i="1"/>
  <c r="BN163" i="1"/>
  <c r="Z165" i="1"/>
  <c r="BN165" i="1"/>
  <c r="Z167" i="1"/>
  <c r="BN167" i="1"/>
  <c r="Y168" i="1"/>
  <c r="Z171" i="1"/>
  <c r="BN171" i="1"/>
  <c r="BP171" i="1"/>
  <c r="Z173" i="1"/>
  <c r="BN173" i="1"/>
  <c r="Y174" i="1"/>
  <c r="Z177" i="1"/>
  <c r="Z178" i="1" s="1"/>
  <c r="BN177" i="1"/>
  <c r="BP177" i="1"/>
  <c r="Y178" i="1"/>
  <c r="Z182" i="1"/>
  <c r="BN182" i="1"/>
  <c r="BP182" i="1"/>
  <c r="Y185" i="1"/>
  <c r="Y190" i="1"/>
  <c r="Y201" i="1"/>
  <c r="BP192" i="1"/>
  <c r="BN192" i="1"/>
  <c r="Z192" i="1"/>
  <c r="BP196" i="1"/>
  <c r="BN196" i="1"/>
  <c r="Z196" i="1"/>
  <c r="Y200" i="1"/>
  <c r="BP204" i="1"/>
  <c r="BN204" i="1"/>
  <c r="Z204" i="1"/>
  <c r="Y212" i="1"/>
  <c r="F9" i="1"/>
  <c r="J9" i="1"/>
  <c r="Y45" i="1"/>
  <c r="Y58" i="1"/>
  <c r="Y91" i="1"/>
  <c r="Y105" i="1"/>
  <c r="Y145" i="1"/>
  <c r="Y157" i="1"/>
  <c r="Z183" i="1"/>
  <c r="BN183" i="1"/>
  <c r="Y184" i="1"/>
  <c r="Z187" i="1"/>
  <c r="Z189" i="1" s="1"/>
  <c r="BN187" i="1"/>
  <c r="BP187" i="1"/>
  <c r="BP188" i="1"/>
  <c r="BN188" i="1"/>
  <c r="BP194" i="1"/>
  <c r="BN194" i="1"/>
  <c r="Z194" i="1"/>
  <c r="BP198" i="1"/>
  <c r="BN198" i="1"/>
  <c r="Z198" i="1"/>
  <c r="Y218" i="1"/>
  <c r="Y231" i="1"/>
  <c r="Y235" i="1"/>
  <c r="Y247" i="1"/>
  <c r="Y256" i="1"/>
  <c r="M512" i="1"/>
  <c r="Y264" i="1"/>
  <c r="Y295" i="1"/>
  <c r="BP289" i="1"/>
  <c r="BN289" i="1"/>
  <c r="Z289" i="1"/>
  <c r="Z206" i="1"/>
  <c r="BN206" i="1"/>
  <c r="Z208" i="1"/>
  <c r="BN208" i="1"/>
  <c r="Z210" i="1"/>
  <c r="BN210" i="1"/>
  <c r="Z216" i="1"/>
  <c r="Z217" i="1" s="1"/>
  <c r="BN216" i="1"/>
  <c r="Z221" i="1"/>
  <c r="BN221" i="1"/>
  <c r="BP221" i="1"/>
  <c r="Z223" i="1"/>
  <c r="BN223" i="1"/>
  <c r="Z224" i="1"/>
  <c r="BN224" i="1"/>
  <c r="Z226" i="1"/>
  <c r="BN226" i="1"/>
  <c r="Z229" i="1"/>
  <c r="BN229" i="1"/>
  <c r="Y230" i="1"/>
  <c r="Z233" i="1"/>
  <c r="Z234" i="1" s="1"/>
  <c r="BN233" i="1"/>
  <c r="BP233" i="1"/>
  <c r="Z243" i="1"/>
  <c r="BN243" i="1"/>
  <c r="Z245" i="1"/>
  <c r="BN245" i="1"/>
  <c r="Z250" i="1"/>
  <c r="BN250" i="1"/>
  <c r="BP250" i="1"/>
  <c r="Z252" i="1"/>
  <c r="BN252" i="1"/>
  <c r="Z254" i="1"/>
  <c r="BN254" i="1"/>
  <c r="Y255" i="1"/>
  <c r="Z259" i="1"/>
  <c r="BN259" i="1"/>
  <c r="BP259" i="1"/>
  <c r="Z260" i="1"/>
  <c r="BN260" i="1"/>
  <c r="Y263" i="1"/>
  <c r="BP268" i="1"/>
  <c r="BN268" i="1"/>
  <c r="Z268" i="1"/>
  <c r="Z270" i="1" s="1"/>
  <c r="O512" i="1"/>
  <c r="Y271" i="1"/>
  <c r="Y276" i="1"/>
  <c r="Y285" i="1"/>
  <c r="R512" i="1"/>
  <c r="Z291" i="1"/>
  <c r="BN291" i="1"/>
  <c r="Z293" i="1"/>
  <c r="BN293" i="1"/>
  <c r="Y294" i="1"/>
  <c r="Z297" i="1"/>
  <c r="BN297" i="1"/>
  <c r="BP297" i="1"/>
  <c r="Z299" i="1"/>
  <c r="BN299" i="1"/>
  <c r="Z301" i="1"/>
  <c r="BN301" i="1"/>
  <c r="Z303" i="1"/>
  <c r="BN303" i="1"/>
  <c r="Y304" i="1"/>
  <c r="Z307" i="1"/>
  <c r="BN307" i="1"/>
  <c r="BP307" i="1"/>
  <c r="Z309" i="1"/>
  <c r="BN309" i="1"/>
  <c r="Z311" i="1"/>
  <c r="BN311" i="1"/>
  <c r="Y312" i="1"/>
  <c r="Z315" i="1"/>
  <c r="BN315" i="1"/>
  <c r="BP315" i="1"/>
  <c r="Z317" i="1"/>
  <c r="BN317" i="1"/>
  <c r="Y318" i="1"/>
  <c r="Z323" i="1"/>
  <c r="BN323" i="1"/>
  <c r="BP323" i="1"/>
  <c r="Z329" i="1"/>
  <c r="Z331" i="1" s="1"/>
  <c r="BN329" i="1"/>
  <c r="BP329" i="1"/>
  <c r="S512" i="1"/>
  <c r="Z336" i="1"/>
  <c r="Z338" i="1" s="1"/>
  <c r="BN336" i="1"/>
  <c r="BP336" i="1"/>
  <c r="Y339" i="1"/>
  <c r="T512" i="1"/>
  <c r="Z344" i="1"/>
  <c r="BN344" i="1"/>
  <c r="BP344" i="1"/>
  <c r="Z346" i="1"/>
  <c r="BN346" i="1"/>
  <c r="Z348" i="1"/>
  <c r="BN348" i="1"/>
  <c r="Y351" i="1"/>
  <c r="Z354" i="1"/>
  <c r="Z355" i="1" s="1"/>
  <c r="BN354" i="1"/>
  <c r="BP354" i="1"/>
  <c r="Z358" i="1"/>
  <c r="Z360" i="1" s="1"/>
  <c r="BN358" i="1"/>
  <c r="BP358" i="1"/>
  <c r="Y361" i="1"/>
  <c r="Z363" i="1"/>
  <c r="Z364" i="1" s="1"/>
  <c r="BN363" i="1"/>
  <c r="BP363" i="1"/>
  <c r="Y364" i="1"/>
  <c r="Z368" i="1"/>
  <c r="BN368" i="1"/>
  <c r="BP368" i="1"/>
  <c r="Z370" i="1"/>
  <c r="BN370" i="1"/>
  <c r="Y371" i="1"/>
  <c r="Z374" i="1"/>
  <c r="Z375" i="1" s="1"/>
  <c r="BN374" i="1"/>
  <c r="BP374" i="1"/>
  <c r="Y375" i="1"/>
  <c r="Z378" i="1"/>
  <c r="Z380" i="1" s="1"/>
  <c r="BN378" i="1"/>
  <c r="BP378" i="1"/>
  <c r="Y381" i="1"/>
  <c r="V512" i="1"/>
  <c r="Z390" i="1"/>
  <c r="BN390" i="1"/>
  <c r="Z392" i="1"/>
  <c r="BN392" i="1"/>
  <c r="Z394" i="1"/>
  <c r="BN394" i="1"/>
  <c r="Z396" i="1"/>
  <c r="BN396" i="1"/>
  <c r="Z398" i="1"/>
  <c r="BN398" i="1"/>
  <c r="Y399" i="1"/>
  <c r="Z402" i="1"/>
  <c r="Z404" i="1" s="1"/>
  <c r="BN402" i="1"/>
  <c r="BP402" i="1"/>
  <c r="Y405" i="1"/>
  <c r="W512" i="1"/>
  <c r="Y410" i="1"/>
  <c r="Z413" i="1"/>
  <c r="BN413" i="1"/>
  <c r="BP413" i="1"/>
  <c r="Z415" i="1"/>
  <c r="BN415" i="1"/>
  <c r="Z420" i="1"/>
  <c r="Z421" i="1" s="1"/>
  <c r="BN420" i="1"/>
  <c r="BP420" i="1"/>
  <c r="Y421" i="1"/>
  <c r="Z425" i="1"/>
  <c r="Z426" i="1" s="1"/>
  <c r="BN425" i="1"/>
  <c r="BP425" i="1"/>
  <c r="Y426" i="1"/>
  <c r="Z431" i="1"/>
  <c r="BN431" i="1"/>
  <c r="Z433" i="1"/>
  <c r="BN433" i="1"/>
  <c r="Z434" i="1"/>
  <c r="BN434" i="1"/>
  <c r="BP436" i="1"/>
  <c r="BN436" i="1"/>
  <c r="Z436" i="1"/>
  <c r="BP441" i="1"/>
  <c r="BN441" i="1"/>
  <c r="Z441" i="1"/>
  <c r="BP449" i="1"/>
  <c r="BN449" i="1"/>
  <c r="Z449" i="1"/>
  <c r="Y460" i="1"/>
  <c r="BP453" i="1"/>
  <c r="BN453" i="1"/>
  <c r="Z453" i="1"/>
  <c r="BP457" i="1"/>
  <c r="BN457" i="1"/>
  <c r="Z457" i="1"/>
  <c r="Y466" i="1"/>
  <c r="BP471" i="1"/>
  <c r="BN471" i="1"/>
  <c r="Z471" i="1"/>
  <c r="BP478" i="1"/>
  <c r="BN478" i="1"/>
  <c r="Z478" i="1"/>
  <c r="Y372" i="1"/>
  <c r="Y400" i="1"/>
  <c r="Y422" i="1"/>
  <c r="Y427" i="1"/>
  <c r="Z512" i="1"/>
  <c r="Y444" i="1"/>
  <c r="BP438" i="1"/>
  <c r="BN438" i="1"/>
  <c r="Z438" i="1"/>
  <c r="BP443" i="1"/>
  <c r="BN443" i="1"/>
  <c r="Z443" i="1"/>
  <c r="Y445" i="1"/>
  <c r="Y450" i="1"/>
  <c r="BP447" i="1"/>
  <c r="BN447" i="1"/>
  <c r="Z447" i="1"/>
  <c r="Z450" i="1" s="1"/>
  <c r="BP455" i="1"/>
  <c r="BN455" i="1"/>
  <c r="Z455" i="1"/>
  <c r="Y459" i="1"/>
  <c r="BP463" i="1"/>
  <c r="BN463" i="1"/>
  <c r="Z463" i="1"/>
  <c r="Z465" i="1" s="1"/>
  <c r="BP473" i="1"/>
  <c r="BN473" i="1"/>
  <c r="Z473" i="1"/>
  <c r="Y475" i="1"/>
  <c r="Y481" i="1"/>
  <c r="BP477" i="1"/>
  <c r="BN477" i="1"/>
  <c r="Z477" i="1"/>
  <c r="Z480" i="1" s="1"/>
  <c r="Y480" i="1"/>
  <c r="BP484" i="1"/>
  <c r="BN484" i="1"/>
  <c r="Z484" i="1"/>
  <c r="Z485" i="1" s="1"/>
  <c r="Y486" i="1"/>
  <c r="Y491" i="1"/>
  <c r="BP488" i="1"/>
  <c r="BN488" i="1"/>
  <c r="Z488" i="1"/>
  <c r="Z490" i="1" s="1"/>
  <c r="Y474" i="1"/>
  <c r="Z494" i="1"/>
  <c r="Z495" i="1" s="1"/>
  <c r="BN494" i="1"/>
  <c r="Y495" i="1"/>
  <c r="Y501" i="1"/>
  <c r="Z499" i="1"/>
  <c r="Z500" i="1" s="1"/>
  <c r="BN499" i="1"/>
  <c r="BP499" i="1"/>
  <c r="Y500" i="1"/>
  <c r="Z246" i="1" l="1"/>
  <c r="Z325" i="1"/>
  <c r="Z123" i="1"/>
  <c r="Z111" i="1"/>
  <c r="Z83" i="1"/>
  <c r="Z70" i="1"/>
  <c r="Z474" i="1"/>
  <c r="Z416" i="1"/>
  <c r="Z371" i="1"/>
  <c r="Z350" i="1"/>
  <c r="Z230" i="1"/>
  <c r="Z212" i="1"/>
  <c r="Z399" i="1"/>
  <c r="Z294" i="1"/>
  <c r="Y503" i="1"/>
  <c r="Y506" i="1"/>
  <c r="Z184" i="1"/>
  <c r="Z174" i="1"/>
  <c r="Z168" i="1"/>
  <c r="Z150" i="1"/>
  <c r="Z105" i="1"/>
  <c r="Z78" i="1"/>
  <c r="Y504" i="1"/>
  <c r="Z32" i="1"/>
  <c r="X505" i="1"/>
  <c r="Z200" i="1"/>
  <c r="Z459" i="1"/>
  <c r="Z444" i="1"/>
  <c r="Z318" i="1"/>
  <c r="Z312" i="1"/>
  <c r="Z304" i="1"/>
  <c r="Z263" i="1"/>
  <c r="Z255" i="1"/>
  <c r="Z90" i="1"/>
  <c r="Z58" i="1"/>
  <c r="Z44" i="1"/>
  <c r="Y502" i="1"/>
  <c r="Z507" i="1" l="1"/>
  <c r="Y505" i="1"/>
</calcChain>
</file>

<file path=xl/sharedStrings.xml><?xml version="1.0" encoding="utf-8"?>
<sst xmlns="http://schemas.openxmlformats.org/spreadsheetml/2006/main" count="2218" uniqueCount="794">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</sst>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31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5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8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5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25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6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4" customWidth="1"/>
    <col min="19" max="19" width="6.140625" style="5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4" customWidth="1"/>
    <col min="25" max="25" width="11" style="544" customWidth="1"/>
    <col min="26" max="26" width="10" style="544" customWidth="1"/>
    <col min="27" max="27" width="11.5703125" style="544" customWidth="1"/>
    <col min="28" max="28" width="10.42578125" style="544" customWidth="1"/>
    <col min="29" max="29" width="30" style="5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4" customWidth="1"/>
    <col min="34" max="34" width="9.140625" style="544" customWidth="1"/>
    <col min="35" max="16384" width="9.140625" style="544"/>
  </cols>
  <sheetData>
    <row r="1" spans="1:32" s="548" customFormat="1" ht="45" customHeight="1" x14ac:dyDescent="0.2">
      <c r="A1" s="41"/>
      <c r="B1" s="41"/>
      <c r="C1" s="41"/>
      <c r="D1" s="639" t="s">
        <v>0</v>
      </c>
      <c r="E1" s="587"/>
      <c r="F1" s="587"/>
      <c r="G1" s="12" t="s">
        <v>1</v>
      </c>
      <c r="H1" s="639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8" customFormat="1" ht="23.45" customHeight="1" x14ac:dyDescent="0.2">
      <c r="A5" s="691" t="s">
        <v>8</v>
      </c>
      <c r="B5" s="582"/>
      <c r="C5" s="583"/>
      <c r="D5" s="648"/>
      <c r="E5" s="649"/>
      <c r="F5" s="835" t="s">
        <v>9</v>
      </c>
      <c r="G5" s="583"/>
      <c r="H5" s="648" t="s">
        <v>793</v>
      </c>
      <c r="I5" s="793"/>
      <c r="J5" s="793"/>
      <c r="K5" s="793"/>
      <c r="L5" s="793"/>
      <c r="M5" s="649"/>
      <c r="N5" s="58"/>
      <c r="P5" s="24" t="s">
        <v>10</v>
      </c>
      <c r="Q5" s="854">
        <v>45918</v>
      </c>
      <c r="R5" s="666"/>
      <c r="T5" s="726" t="s">
        <v>11</v>
      </c>
      <c r="U5" s="637"/>
      <c r="V5" s="728" t="s">
        <v>12</v>
      </c>
      <c r="W5" s="666"/>
      <c r="AB5" s="51"/>
      <c r="AC5" s="51"/>
      <c r="AD5" s="51"/>
      <c r="AE5" s="51"/>
    </row>
    <row r="6" spans="1:32" s="548" customFormat="1" ht="24" customHeight="1" x14ac:dyDescent="0.2">
      <c r="A6" s="691" t="s">
        <v>13</v>
      </c>
      <c r="B6" s="582"/>
      <c r="C6" s="583"/>
      <c r="D6" s="795" t="s">
        <v>14</v>
      </c>
      <c r="E6" s="796"/>
      <c r="F6" s="796"/>
      <c r="G6" s="796"/>
      <c r="H6" s="796"/>
      <c r="I6" s="796"/>
      <c r="J6" s="796"/>
      <c r="K6" s="796"/>
      <c r="L6" s="796"/>
      <c r="M6" s="666"/>
      <c r="N6" s="59"/>
      <c r="P6" s="24" t="s">
        <v>15</v>
      </c>
      <c r="Q6" s="865" t="str">
        <f>IF(Q5=0," ",CHOOSE(WEEKDAY(Q5,2),"Понедельник","Вторник","Среда","Четверг","Пятница","Суббота","Воскресенье"))</f>
        <v>Четверг</v>
      </c>
      <c r="R6" s="561"/>
      <c r="T6" s="712" t="s">
        <v>16</v>
      </c>
      <c r="U6" s="637"/>
      <c r="V6" s="780" t="s">
        <v>17</v>
      </c>
      <c r="W6" s="703"/>
      <c r="AB6" s="51"/>
      <c r="AC6" s="51"/>
      <c r="AD6" s="51"/>
      <c r="AE6" s="51"/>
    </row>
    <row r="7" spans="1:32" s="548" customFormat="1" ht="21.75" hidden="1" customHeight="1" x14ac:dyDescent="0.2">
      <c r="A7" s="55"/>
      <c r="B7" s="55"/>
      <c r="C7" s="55"/>
      <c r="D7" s="696" t="str">
        <f>IFERROR(VLOOKUP(DeliveryAddress,Table,3,0),1)</f>
        <v>1</v>
      </c>
      <c r="E7" s="697"/>
      <c r="F7" s="697"/>
      <c r="G7" s="697"/>
      <c r="H7" s="697"/>
      <c r="I7" s="697"/>
      <c r="J7" s="697"/>
      <c r="K7" s="697"/>
      <c r="L7" s="697"/>
      <c r="M7" s="679"/>
      <c r="N7" s="60"/>
      <c r="P7" s="24"/>
      <c r="Q7" s="42"/>
      <c r="R7" s="42"/>
      <c r="T7" s="556"/>
      <c r="U7" s="637"/>
      <c r="V7" s="781"/>
      <c r="W7" s="782"/>
      <c r="AB7" s="51"/>
      <c r="AC7" s="51"/>
      <c r="AD7" s="51"/>
      <c r="AE7" s="51"/>
    </row>
    <row r="8" spans="1:32" s="548" customFormat="1" ht="25.5" customHeight="1" x14ac:dyDescent="0.2">
      <c r="A8" s="873" t="s">
        <v>18</v>
      </c>
      <c r="B8" s="558"/>
      <c r="C8" s="559"/>
      <c r="D8" s="699" t="s">
        <v>19</v>
      </c>
      <c r="E8" s="700"/>
      <c r="F8" s="700"/>
      <c r="G8" s="700"/>
      <c r="H8" s="700"/>
      <c r="I8" s="700"/>
      <c r="J8" s="700"/>
      <c r="K8" s="700"/>
      <c r="L8" s="700"/>
      <c r="M8" s="701"/>
      <c r="N8" s="61"/>
      <c r="P8" s="24" t="s">
        <v>20</v>
      </c>
      <c r="Q8" s="678">
        <v>0.375</v>
      </c>
      <c r="R8" s="679"/>
      <c r="T8" s="556"/>
      <c r="U8" s="637"/>
      <c r="V8" s="781"/>
      <c r="W8" s="782"/>
      <c r="AB8" s="51"/>
      <c r="AC8" s="51"/>
      <c r="AD8" s="51"/>
      <c r="AE8" s="51"/>
    </row>
    <row r="9" spans="1:32" s="548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92"/>
      <c r="E9" s="571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70" t="str">
        <f>IF(AND($A$9="Тип доверенности/получателя при получении в адресе перегруза:",$D$9="Разовая доверенность"),"Введите ФИО","")</f>
        <v/>
      </c>
      <c r="I9" s="571"/>
      <c r="J9" s="5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1"/>
      <c r="L9" s="571"/>
      <c r="M9" s="571"/>
      <c r="N9" s="549"/>
      <c r="P9" s="26" t="s">
        <v>21</v>
      </c>
      <c r="Q9" s="662"/>
      <c r="R9" s="663"/>
      <c r="T9" s="556"/>
      <c r="U9" s="637"/>
      <c r="V9" s="783"/>
      <c r="W9" s="784"/>
      <c r="X9" s="43"/>
      <c r="Y9" s="43"/>
      <c r="Z9" s="43"/>
      <c r="AA9" s="43"/>
      <c r="AB9" s="51"/>
      <c r="AC9" s="51"/>
      <c r="AD9" s="51"/>
      <c r="AE9" s="51"/>
    </row>
    <row r="10" spans="1:32" s="548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92"/>
      <c r="E10" s="571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68" t="str">
        <f>IFERROR(VLOOKUP($D$10,Proxy,2,FALSE),"")</f>
        <v/>
      </c>
      <c r="I10" s="556"/>
      <c r="J10" s="556"/>
      <c r="K10" s="556"/>
      <c r="L10" s="556"/>
      <c r="M10" s="556"/>
      <c r="N10" s="547"/>
      <c r="P10" s="26" t="s">
        <v>22</v>
      </c>
      <c r="Q10" s="713"/>
      <c r="R10" s="714"/>
      <c r="U10" s="24" t="s">
        <v>23</v>
      </c>
      <c r="V10" s="702" t="s">
        <v>24</v>
      </c>
      <c r="W10" s="703"/>
      <c r="X10" s="44"/>
      <c r="Y10" s="44"/>
      <c r="Z10" s="44"/>
      <c r="AA10" s="44"/>
      <c r="AB10" s="51"/>
      <c r="AC10" s="51"/>
      <c r="AD10" s="51"/>
      <c r="AE10" s="51"/>
    </row>
    <row r="11" spans="1:32" s="54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5"/>
      <c r="R11" s="666"/>
      <c r="U11" s="24" t="s">
        <v>27</v>
      </c>
      <c r="V11" s="814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48" customFormat="1" ht="18.600000000000001" customHeight="1" x14ac:dyDescent="0.2">
      <c r="A12" s="706" t="s">
        <v>29</v>
      </c>
      <c r="B12" s="582"/>
      <c r="C12" s="582"/>
      <c r="D12" s="582"/>
      <c r="E12" s="582"/>
      <c r="F12" s="582"/>
      <c r="G12" s="582"/>
      <c r="H12" s="582"/>
      <c r="I12" s="582"/>
      <c r="J12" s="582"/>
      <c r="K12" s="582"/>
      <c r="L12" s="582"/>
      <c r="M12" s="583"/>
      <c r="N12" s="62"/>
      <c r="P12" s="24" t="s">
        <v>30</v>
      </c>
      <c r="Q12" s="678"/>
      <c r="R12" s="679"/>
      <c r="S12" s="23"/>
      <c r="U12" s="24"/>
      <c r="V12" s="587"/>
      <c r="W12" s="556"/>
      <c r="AB12" s="51"/>
      <c r="AC12" s="51"/>
      <c r="AD12" s="51"/>
      <c r="AE12" s="51"/>
    </row>
    <row r="13" spans="1:32" s="548" customFormat="1" ht="23.25" customHeight="1" x14ac:dyDescent="0.2">
      <c r="A13" s="706" t="s">
        <v>31</v>
      </c>
      <c r="B13" s="582"/>
      <c r="C13" s="582"/>
      <c r="D13" s="582"/>
      <c r="E13" s="582"/>
      <c r="F13" s="582"/>
      <c r="G13" s="582"/>
      <c r="H13" s="582"/>
      <c r="I13" s="582"/>
      <c r="J13" s="582"/>
      <c r="K13" s="582"/>
      <c r="L13" s="582"/>
      <c r="M13" s="583"/>
      <c r="N13" s="62"/>
      <c r="O13" s="26"/>
      <c r="P13" s="26" t="s">
        <v>32</v>
      </c>
      <c r="Q13" s="814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8" customFormat="1" ht="18.600000000000001" customHeight="1" x14ac:dyDescent="0.2">
      <c r="A14" s="706" t="s">
        <v>33</v>
      </c>
      <c r="B14" s="582"/>
      <c r="C14" s="582"/>
      <c r="D14" s="582"/>
      <c r="E14" s="582"/>
      <c r="F14" s="582"/>
      <c r="G14" s="582"/>
      <c r="H14" s="582"/>
      <c r="I14" s="582"/>
      <c r="J14" s="582"/>
      <c r="K14" s="582"/>
      <c r="L14" s="582"/>
      <c r="M14" s="58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8" customFormat="1" ht="22.5" customHeight="1" x14ac:dyDescent="0.2">
      <c r="A15" s="743" t="s">
        <v>34</v>
      </c>
      <c r="B15" s="582"/>
      <c r="C15" s="582"/>
      <c r="D15" s="582"/>
      <c r="E15" s="582"/>
      <c r="F15" s="582"/>
      <c r="G15" s="582"/>
      <c r="H15" s="582"/>
      <c r="I15" s="582"/>
      <c r="J15" s="582"/>
      <c r="K15" s="582"/>
      <c r="L15" s="582"/>
      <c r="M15" s="583"/>
      <c r="N15" s="63"/>
      <c r="P15" s="709" t="s">
        <v>35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36</v>
      </c>
      <c r="B17" s="584" t="s">
        <v>37</v>
      </c>
      <c r="C17" s="683" t="s">
        <v>38</v>
      </c>
      <c r="D17" s="584" t="s">
        <v>39</v>
      </c>
      <c r="E17" s="644"/>
      <c r="F17" s="584" t="s">
        <v>40</v>
      </c>
      <c r="G17" s="584" t="s">
        <v>41</v>
      </c>
      <c r="H17" s="584" t="s">
        <v>42</v>
      </c>
      <c r="I17" s="584" t="s">
        <v>43</v>
      </c>
      <c r="J17" s="584" t="s">
        <v>44</v>
      </c>
      <c r="K17" s="584" t="s">
        <v>45</v>
      </c>
      <c r="L17" s="584" t="s">
        <v>46</v>
      </c>
      <c r="M17" s="584" t="s">
        <v>47</v>
      </c>
      <c r="N17" s="584" t="s">
        <v>48</v>
      </c>
      <c r="O17" s="584" t="s">
        <v>49</v>
      </c>
      <c r="P17" s="584" t="s">
        <v>50</v>
      </c>
      <c r="Q17" s="643"/>
      <c r="R17" s="643"/>
      <c r="S17" s="643"/>
      <c r="T17" s="644"/>
      <c r="U17" s="878" t="s">
        <v>51</v>
      </c>
      <c r="V17" s="583"/>
      <c r="W17" s="584" t="s">
        <v>52</v>
      </c>
      <c r="X17" s="584" t="s">
        <v>53</v>
      </c>
      <c r="Y17" s="879" t="s">
        <v>54</v>
      </c>
      <c r="Z17" s="776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6"/>
      <c r="AF17" s="847"/>
      <c r="AG17" s="66"/>
      <c r="BD17" s="65" t="s">
        <v>60</v>
      </c>
    </row>
    <row r="18" spans="1:68" ht="14.25" customHeight="1" x14ac:dyDescent="0.2">
      <c r="A18" s="585"/>
      <c r="B18" s="585"/>
      <c r="C18" s="585"/>
      <c r="D18" s="645"/>
      <c r="E18" s="647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645"/>
      <c r="Q18" s="646"/>
      <c r="R18" s="646"/>
      <c r="S18" s="646"/>
      <c r="T18" s="647"/>
      <c r="U18" s="67" t="s">
        <v>61</v>
      </c>
      <c r="V18" s="67" t="s">
        <v>62</v>
      </c>
      <c r="W18" s="585"/>
      <c r="X18" s="585"/>
      <c r="Y18" s="880"/>
      <c r="Z18" s="777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12" t="s">
        <v>63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hidden="1" customHeight="1" x14ac:dyDescent="0.25">
      <c r="A20" s="604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5"/>
      <c r="AB20" s="545"/>
      <c r="AC20" s="545"/>
    </row>
    <row r="21" spans="1:68" ht="14.25" hidden="1" customHeight="1" x14ac:dyDescent="0.25">
      <c r="A21" s="555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6"/>
      <c r="AB21" s="546"/>
      <c r="AC21" s="546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0">
        <v>4680115886643</v>
      </c>
      <c r="E22" s="561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5"/>
      <c r="R22" s="565"/>
      <c r="S22" s="565"/>
      <c r="T22" s="566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2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3"/>
      <c r="P23" s="557" t="s">
        <v>71</v>
      </c>
      <c r="Q23" s="558"/>
      <c r="R23" s="558"/>
      <c r="S23" s="558"/>
      <c r="T23" s="558"/>
      <c r="U23" s="558"/>
      <c r="V23" s="559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3"/>
      <c r="P24" s="557" t="s">
        <v>71</v>
      </c>
      <c r="Q24" s="558"/>
      <c r="R24" s="558"/>
      <c r="S24" s="558"/>
      <c r="T24" s="558"/>
      <c r="U24" s="558"/>
      <c r="V24" s="559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55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6"/>
      <c r="AB25" s="546"/>
      <c r="AC25" s="546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0">
        <v>4680115885912</v>
      </c>
      <c r="E26" s="561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5"/>
      <c r="R26" s="565"/>
      <c r="S26" s="565"/>
      <c r="T26" s="566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0">
        <v>4607091388237</v>
      </c>
      <c r="E27" s="561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5"/>
      <c r="R27" s="565"/>
      <c r="S27" s="565"/>
      <c r="T27" s="566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0">
        <v>4680115886230</v>
      </c>
      <c r="E28" s="561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5"/>
      <c r="R28" s="565"/>
      <c r="S28" s="565"/>
      <c r="T28" s="566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0">
        <v>4680115886247</v>
      </c>
      <c r="E29" s="561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9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5"/>
      <c r="R29" s="565"/>
      <c r="S29" s="565"/>
      <c r="T29" s="566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0">
        <v>4680115885905</v>
      </c>
      <c r="E30" s="561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5"/>
      <c r="R30" s="565"/>
      <c r="S30" s="565"/>
      <c r="T30" s="566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60">
        <v>4607091388244</v>
      </c>
      <c r="E31" s="561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5"/>
      <c r="R31" s="565"/>
      <c r="S31" s="565"/>
      <c r="T31" s="566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2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3"/>
      <c r="P32" s="557" t="s">
        <v>71</v>
      </c>
      <c r="Q32" s="558"/>
      <c r="R32" s="558"/>
      <c r="S32" s="558"/>
      <c r="T32" s="558"/>
      <c r="U32" s="558"/>
      <c r="V32" s="559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3"/>
      <c r="P33" s="557" t="s">
        <v>71</v>
      </c>
      <c r="Q33" s="558"/>
      <c r="R33" s="558"/>
      <c r="S33" s="558"/>
      <c r="T33" s="558"/>
      <c r="U33" s="558"/>
      <c r="V33" s="559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46"/>
      <c r="AB34" s="546"/>
      <c r="AC34" s="546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0">
        <v>4607091388503</v>
      </c>
      <c r="E35" s="561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5"/>
      <c r="R35" s="565"/>
      <c r="S35" s="565"/>
      <c r="T35" s="566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2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3"/>
      <c r="P36" s="557" t="s">
        <v>71</v>
      </c>
      <c r="Q36" s="558"/>
      <c r="R36" s="558"/>
      <c r="S36" s="558"/>
      <c r="T36" s="558"/>
      <c r="U36" s="558"/>
      <c r="V36" s="559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3"/>
      <c r="P37" s="557" t="s">
        <v>71</v>
      </c>
      <c r="Q37" s="558"/>
      <c r="R37" s="558"/>
      <c r="S37" s="558"/>
      <c r="T37" s="558"/>
      <c r="U37" s="558"/>
      <c r="V37" s="559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612" t="s">
        <v>101</v>
      </c>
      <c r="B38" s="613"/>
      <c r="C38" s="613"/>
      <c r="D38" s="613"/>
      <c r="E38" s="613"/>
      <c r="F38" s="613"/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Y38" s="613"/>
      <c r="Z38" s="613"/>
      <c r="AA38" s="48"/>
      <c r="AB38" s="48"/>
      <c r="AC38" s="48"/>
    </row>
    <row r="39" spans="1:68" ht="16.5" hidden="1" customHeight="1" x14ac:dyDescent="0.25">
      <c r="A39" s="604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5"/>
      <c r="AB39" s="545"/>
      <c r="AC39" s="545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46"/>
      <c r="AB40" s="546"/>
      <c r="AC40" s="546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0">
        <v>4607091385670</v>
      </c>
      <c r="E41" s="561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5"/>
      <c r="R41" s="565"/>
      <c r="S41" s="565"/>
      <c r="T41" s="566"/>
      <c r="U41" s="34"/>
      <c r="V41" s="34"/>
      <c r="W41" s="35" t="s">
        <v>69</v>
      </c>
      <c r="X41" s="551">
        <v>100</v>
      </c>
      <c r="Y41" s="552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60">
        <v>4607091385687</v>
      </c>
      <c r="E42" s="561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9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5"/>
      <c r="R42" s="565"/>
      <c r="S42" s="565"/>
      <c r="T42" s="566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0">
        <v>4680115882539</v>
      </c>
      <c r="E43" s="561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68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5"/>
      <c r="R43" s="565"/>
      <c r="S43" s="565"/>
      <c r="T43" s="566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2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3"/>
      <c r="P44" s="557" t="s">
        <v>71</v>
      </c>
      <c r="Q44" s="558"/>
      <c r="R44" s="558"/>
      <c r="S44" s="558"/>
      <c r="T44" s="558"/>
      <c r="U44" s="558"/>
      <c r="V44" s="559"/>
      <c r="W44" s="37" t="s">
        <v>72</v>
      </c>
      <c r="X44" s="553">
        <f>IFERROR(X41/H41,"0")+IFERROR(X42/H42,"0")+IFERROR(X43/H43,"0")</f>
        <v>9.2592592592592595</v>
      </c>
      <c r="Y44" s="553">
        <f>IFERROR(Y41/H41,"0")+IFERROR(Y42/H42,"0")+IFERROR(Y43/H43,"0")</f>
        <v>10</v>
      </c>
      <c r="Z44" s="553">
        <f>IFERROR(IF(Z41="",0,Z41),"0")+IFERROR(IF(Z42="",0,Z42),"0")+IFERROR(IF(Z43="",0,Z43),"0")</f>
        <v>0.1898</v>
      </c>
      <c r="AA44" s="554"/>
      <c r="AB44" s="554"/>
      <c r="AC44" s="554"/>
    </row>
    <row r="45" spans="1:68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3"/>
      <c r="P45" s="557" t="s">
        <v>71</v>
      </c>
      <c r="Q45" s="558"/>
      <c r="R45" s="558"/>
      <c r="S45" s="558"/>
      <c r="T45" s="558"/>
      <c r="U45" s="558"/>
      <c r="V45" s="559"/>
      <c r="W45" s="37" t="s">
        <v>69</v>
      </c>
      <c r="X45" s="553">
        <f>IFERROR(SUM(X41:X43),"0")</f>
        <v>100</v>
      </c>
      <c r="Y45" s="553">
        <f>IFERROR(SUM(Y41:Y43),"0")</f>
        <v>108</v>
      </c>
      <c r="Z45" s="37"/>
      <c r="AA45" s="554"/>
      <c r="AB45" s="554"/>
      <c r="AC45" s="554"/>
    </row>
    <row r="46" spans="1:68" ht="14.25" hidden="1" customHeight="1" x14ac:dyDescent="0.25">
      <c r="A46" s="555" t="s">
        <v>73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46"/>
      <c r="AB46" s="546"/>
      <c r="AC46" s="546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0">
        <v>4680115884915</v>
      </c>
      <c r="E47" s="561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5"/>
      <c r="R47" s="565"/>
      <c r="S47" s="565"/>
      <c r="T47" s="566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2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3"/>
      <c r="P48" s="557" t="s">
        <v>71</v>
      </c>
      <c r="Q48" s="558"/>
      <c r="R48" s="558"/>
      <c r="S48" s="558"/>
      <c r="T48" s="558"/>
      <c r="U48" s="558"/>
      <c r="V48" s="559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3"/>
      <c r="P49" s="557" t="s">
        <v>71</v>
      </c>
      <c r="Q49" s="558"/>
      <c r="R49" s="558"/>
      <c r="S49" s="558"/>
      <c r="T49" s="558"/>
      <c r="U49" s="558"/>
      <c r="V49" s="559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604" t="s">
        <v>119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5"/>
      <c r="AB50" s="545"/>
      <c r="AC50" s="545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46"/>
      <c r="AB51" s="546"/>
      <c r="AC51" s="546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0">
        <v>4680115885882</v>
      </c>
      <c r="E52" s="561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5"/>
      <c r="R52" s="565"/>
      <c r="S52" s="565"/>
      <c r="T52" s="566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0">
        <v>4680115881426</v>
      </c>
      <c r="E53" s="561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5"/>
      <c r="R53" s="565"/>
      <c r="S53" s="565"/>
      <c r="T53" s="566"/>
      <c r="U53" s="34"/>
      <c r="V53" s="34"/>
      <c r="W53" s="35" t="s">
        <v>69</v>
      </c>
      <c r="X53" s="551">
        <v>500</v>
      </c>
      <c r="Y53" s="552">
        <f t="shared" si="6"/>
        <v>507.6</v>
      </c>
      <c r="Z53" s="36">
        <f>IFERROR(IF(Y53=0,"",ROUNDUP(Y53/H53,0)*0.01898),"")</f>
        <v>0.89205999999999996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520.1388888888888</v>
      </c>
      <c r="BN53" s="64">
        <f t="shared" si="8"/>
        <v>528.04499999999996</v>
      </c>
      <c r="BO53" s="64">
        <f t="shared" si="9"/>
        <v>0.72337962962962954</v>
      </c>
      <c r="BP53" s="64">
        <f t="shared" si="10"/>
        <v>0.734375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60">
        <v>4680115880283</v>
      </c>
      <c r="E54" s="561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5"/>
      <c r="R54" s="565"/>
      <c r="S54" s="565"/>
      <c r="T54" s="566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60">
        <v>4680115881525</v>
      </c>
      <c r="E55" s="561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5"/>
      <c r="R55" s="565"/>
      <c r="S55" s="565"/>
      <c r="T55" s="566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60">
        <v>4680115885899</v>
      </c>
      <c r="E56" s="561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5"/>
      <c r="R56" s="565"/>
      <c r="S56" s="565"/>
      <c r="T56" s="566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60">
        <v>4680115881419</v>
      </c>
      <c r="E57" s="561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5"/>
      <c r="R57" s="565"/>
      <c r="S57" s="565"/>
      <c r="T57" s="566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2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3"/>
      <c r="P58" s="557" t="s">
        <v>71</v>
      </c>
      <c r="Q58" s="558"/>
      <c r="R58" s="558"/>
      <c r="S58" s="558"/>
      <c r="T58" s="558"/>
      <c r="U58" s="558"/>
      <c r="V58" s="559"/>
      <c r="W58" s="37" t="s">
        <v>72</v>
      </c>
      <c r="X58" s="553">
        <f>IFERROR(X52/H52,"0")+IFERROR(X53/H53,"0")+IFERROR(X54/H54,"0")+IFERROR(X55/H55,"0")+IFERROR(X56/H56,"0")+IFERROR(X57/H57,"0")</f>
        <v>46.296296296296291</v>
      </c>
      <c r="Y58" s="553">
        <f>IFERROR(Y52/H52,"0")+IFERROR(Y53/H53,"0")+IFERROR(Y54/H54,"0")+IFERROR(Y55/H55,"0")+IFERROR(Y56/H56,"0")+IFERROR(Y57/H57,"0")</f>
        <v>47</v>
      </c>
      <c r="Z58" s="553">
        <f>IFERROR(IF(Z52="",0,Z52),"0")+IFERROR(IF(Z53="",0,Z53),"0")+IFERROR(IF(Z54="",0,Z54),"0")+IFERROR(IF(Z55="",0,Z55),"0")+IFERROR(IF(Z56="",0,Z56),"0")+IFERROR(IF(Z57="",0,Z57),"0")</f>
        <v>0.89205999999999996</v>
      </c>
      <c r="AA58" s="554"/>
      <c r="AB58" s="554"/>
      <c r="AC58" s="554"/>
    </row>
    <row r="59" spans="1:68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3"/>
      <c r="P59" s="557" t="s">
        <v>71</v>
      </c>
      <c r="Q59" s="558"/>
      <c r="R59" s="558"/>
      <c r="S59" s="558"/>
      <c r="T59" s="558"/>
      <c r="U59" s="558"/>
      <c r="V59" s="559"/>
      <c r="W59" s="37" t="s">
        <v>69</v>
      </c>
      <c r="X59" s="553">
        <f>IFERROR(SUM(X52:X57),"0")</f>
        <v>500</v>
      </c>
      <c r="Y59" s="553">
        <f>IFERROR(SUM(Y52:Y57),"0")</f>
        <v>507.6</v>
      </c>
      <c r="Z59" s="37"/>
      <c r="AA59" s="554"/>
      <c r="AB59" s="554"/>
      <c r="AC59" s="554"/>
    </row>
    <row r="60" spans="1:68" ht="14.25" hidden="1" customHeight="1" x14ac:dyDescent="0.25">
      <c r="A60" s="555" t="s">
        <v>139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46"/>
      <c r="AB60" s="546"/>
      <c r="AC60" s="546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0">
        <v>4680115881440</v>
      </c>
      <c r="E61" s="561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3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5"/>
      <c r="R61" s="565"/>
      <c r="S61" s="565"/>
      <c r="T61" s="566"/>
      <c r="U61" s="34"/>
      <c r="V61" s="34"/>
      <c r="W61" s="35" t="s">
        <v>69</v>
      </c>
      <c r="X61" s="551">
        <v>150</v>
      </c>
      <c r="Y61" s="552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560">
        <v>4680115885950</v>
      </c>
      <c r="E62" s="561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5"/>
      <c r="R62" s="565"/>
      <c r="S62" s="565"/>
      <c r="T62" s="566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560">
        <v>4680115881433</v>
      </c>
      <c r="E63" s="561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5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5"/>
      <c r="R63" s="565"/>
      <c r="S63" s="565"/>
      <c r="T63" s="566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2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3"/>
      <c r="P64" s="557" t="s">
        <v>71</v>
      </c>
      <c r="Q64" s="558"/>
      <c r="R64" s="558"/>
      <c r="S64" s="558"/>
      <c r="T64" s="558"/>
      <c r="U64" s="558"/>
      <c r="V64" s="559"/>
      <c r="W64" s="37" t="s">
        <v>72</v>
      </c>
      <c r="X64" s="553">
        <f>IFERROR(X61/H61,"0")+IFERROR(X62/H62,"0")+IFERROR(X63/H63,"0")</f>
        <v>13.888888888888888</v>
      </c>
      <c r="Y64" s="553">
        <f>IFERROR(Y61/H61,"0")+IFERROR(Y62/H62,"0")+IFERROR(Y63/H63,"0")</f>
        <v>14</v>
      </c>
      <c r="Z64" s="553">
        <f>IFERROR(IF(Z61="",0,Z61),"0")+IFERROR(IF(Z62="",0,Z62),"0")+IFERROR(IF(Z63="",0,Z63),"0")</f>
        <v>0.26572000000000001</v>
      </c>
      <c r="AA64" s="554"/>
      <c r="AB64" s="554"/>
      <c r="AC64" s="554"/>
    </row>
    <row r="65" spans="1:68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3"/>
      <c r="P65" s="557" t="s">
        <v>71</v>
      </c>
      <c r="Q65" s="558"/>
      <c r="R65" s="558"/>
      <c r="S65" s="558"/>
      <c r="T65" s="558"/>
      <c r="U65" s="558"/>
      <c r="V65" s="559"/>
      <c r="W65" s="37" t="s">
        <v>69</v>
      </c>
      <c r="X65" s="553">
        <f>IFERROR(SUM(X61:X63),"0")</f>
        <v>150</v>
      </c>
      <c r="Y65" s="553">
        <f>IFERROR(SUM(Y61:Y63),"0")</f>
        <v>151.20000000000002</v>
      </c>
      <c r="Z65" s="37"/>
      <c r="AA65" s="554"/>
      <c r="AB65" s="554"/>
      <c r="AC65" s="554"/>
    </row>
    <row r="66" spans="1:68" ht="14.25" hidden="1" customHeight="1" x14ac:dyDescent="0.25">
      <c r="A66" s="555" t="s">
        <v>64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46"/>
      <c r="AB66" s="546"/>
      <c r="AC66" s="546"/>
    </row>
    <row r="67" spans="1:68" ht="27" hidden="1" customHeight="1" x14ac:dyDescent="0.25">
      <c r="A67" s="54" t="s">
        <v>147</v>
      </c>
      <c r="B67" s="54" t="s">
        <v>148</v>
      </c>
      <c r="C67" s="31">
        <v>4301031243</v>
      </c>
      <c r="D67" s="560">
        <v>4680115885073</v>
      </c>
      <c r="E67" s="561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5"/>
      <c r="R67" s="565"/>
      <c r="S67" s="565"/>
      <c r="T67" s="566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4301031241</v>
      </c>
      <c r="D68" s="560">
        <v>4680115885059</v>
      </c>
      <c r="E68" s="561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5"/>
      <c r="R68" s="565"/>
      <c r="S68" s="565"/>
      <c r="T68" s="566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4301031316</v>
      </c>
      <c r="D69" s="560">
        <v>4680115885097</v>
      </c>
      <c r="E69" s="561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5"/>
      <c r="R69" s="565"/>
      <c r="S69" s="565"/>
      <c r="T69" s="566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2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3"/>
      <c r="P70" s="557" t="s">
        <v>71</v>
      </c>
      <c r="Q70" s="558"/>
      <c r="R70" s="558"/>
      <c r="S70" s="558"/>
      <c r="T70" s="558"/>
      <c r="U70" s="558"/>
      <c r="V70" s="559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3"/>
      <c r="P71" s="557" t="s">
        <v>71</v>
      </c>
      <c r="Q71" s="558"/>
      <c r="R71" s="558"/>
      <c r="S71" s="558"/>
      <c r="T71" s="558"/>
      <c r="U71" s="558"/>
      <c r="V71" s="559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hidden="1" customHeight="1" x14ac:dyDescent="0.25">
      <c r="A72" s="555" t="s">
        <v>73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46"/>
      <c r="AB72" s="546"/>
      <c r="AC72" s="546"/>
    </row>
    <row r="73" spans="1:68" ht="16.5" hidden="1" customHeight="1" x14ac:dyDescent="0.25">
      <c r="A73" s="54" t="s">
        <v>156</v>
      </c>
      <c r="B73" s="54" t="s">
        <v>157</v>
      </c>
      <c r="C73" s="31">
        <v>4301051838</v>
      </c>
      <c r="D73" s="560">
        <v>4680115881891</v>
      </c>
      <c r="E73" s="561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6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5"/>
      <c r="R73" s="565"/>
      <c r="S73" s="565"/>
      <c r="T73" s="566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159</v>
      </c>
      <c r="B74" s="54" t="s">
        <v>160</v>
      </c>
      <c r="C74" s="31">
        <v>4301051846</v>
      </c>
      <c r="D74" s="560">
        <v>4680115885769</v>
      </c>
      <c r="E74" s="561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5"/>
      <c r="R74" s="565"/>
      <c r="S74" s="565"/>
      <c r="T74" s="566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162</v>
      </c>
      <c r="B75" s="54" t="s">
        <v>163</v>
      </c>
      <c r="C75" s="31">
        <v>4301051837</v>
      </c>
      <c r="D75" s="560">
        <v>4680115884311</v>
      </c>
      <c r="E75" s="561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5"/>
      <c r="R75" s="565"/>
      <c r="S75" s="565"/>
      <c r="T75" s="566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4301051844</v>
      </c>
      <c r="D76" s="560">
        <v>4680115885929</v>
      </c>
      <c r="E76" s="561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2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5"/>
      <c r="R76" s="565"/>
      <c r="S76" s="565"/>
      <c r="T76" s="566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4301051929</v>
      </c>
      <c r="D77" s="560">
        <v>4680115884403</v>
      </c>
      <c r="E77" s="561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5"/>
      <c r="R77" s="565"/>
      <c r="S77" s="565"/>
      <c r="T77" s="566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2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3"/>
      <c r="P78" s="557" t="s">
        <v>71</v>
      </c>
      <c r="Q78" s="558"/>
      <c r="R78" s="558"/>
      <c r="S78" s="558"/>
      <c r="T78" s="558"/>
      <c r="U78" s="558"/>
      <c r="V78" s="559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3"/>
      <c r="P79" s="557" t="s">
        <v>71</v>
      </c>
      <c r="Q79" s="558"/>
      <c r="R79" s="558"/>
      <c r="S79" s="558"/>
      <c r="T79" s="558"/>
      <c r="U79" s="558"/>
      <c r="V79" s="559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hidden="1" customHeight="1" x14ac:dyDescent="0.25">
      <c r="A80" s="555" t="s">
        <v>169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46"/>
      <c r="AB80" s="546"/>
      <c r="AC80" s="546"/>
    </row>
    <row r="81" spans="1:68" ht="27" hidden="1" customHeight="1" x14ac:dyDescent="0.25">
      <c r="A81" s="54" t="s">
        <v>170</v>
      </c>
      <c r="B81" s="54" t="s">
        <v>171</v>
      </c>
      <c r="C81" s="31">
        <v>4301060455</v>
      </c>
      <c r="D81" s="560">
        <v>4680115881532</v>
      </c>
      <c r="E81" s="561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5"/>
      <c r="R81" s="565"/>
      <c r="S81" s="565"/>
      <c r="T81" s="566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173</v>
      </c>
      <c r="B82" s="54" t="s">
        <v>174</v>
      </c>
      <c r="C82" s="31">
        <v>4301060351</v>
      </c>
      <c r="D82" s="560">
        <v>4680115881464</v>
      </c>
      <c r="E82" s="561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3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5"/>
      <c r="R82" s="565"/>
      <c r="S82" s="565"/>
      <c r="T82" s="566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2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3"/>
      <c r="P83" s="557" t="s">
        <v>71</v>
      </c>
      <c r="Q83" s="558"/>
      <c r="R83" s="558"/>
      <c r="S83" s="558"/>
      <c r="T83" s="558"/>
      <c r="U83" s="558"/>
      <c r="V83" s="559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hidden="1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3"/>
      <c r="P84" s="557" t="s">
        <v>71</v>
      </c>
      <c r="Q84" s="558"/>
      <c r="R84" s="558"/>
      <c r="S84" s="558"/>
      <c r="T84" s="558"/>
      <c r="U84" s="558"/>
      <c r="V84" s="559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hidden="1" customHeight="1" x14ac:dyDescent="0.25">
      <c r="A85" s="604" t="s">
        <v>176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5"/>
      <c r="AB85" s="545"/>
      <c r="AC85" s="545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46"/>
      <c r="AB86" s="546"/>
      <c r="AC86" s="546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60">
        <v>4680115881327</v>
      </c>
      <c r="E87" s="561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6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5"/>
      <c r="R87" s="565"/>
      <c r="S87" s="565"/>
      <c r="T87" s="566"/>
      <c r="U87" s="34"/>
      <c r="V87" s="34"/>
      <c r="W87" s="35" t="s">
        <v>69</v>
      </c>
      <c r="X87" s="551">
        <v>500</v>
      </c>
      <c r="Y87" s="552">
        <f>IFERROR(IF(X87="",0,CEILING((X87/$H87),1)*$H87),"")</f>
        <v>507.6</v>
      </c>
      <c r="Z87" s="36">
        <f>IFERROR(IF(Y87=0,"",ROUNDUP(Y87/H87,0)*0.01898),"")</f>
        <v>0.89205999999999996</v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520.1388888888888</v>
      </c>
      <c r="BN87" s="64">
        <f>IFERROR(Y87*I87/H87,"0")</f>
        <v>528.04499999999996</v>
      </c>
      <c r="BO87" s="64">
        <f>IFERROR(1/J87*(X87/H87),"0")</f>
        <v>0.72337962962962954</v>
      </c>
      <c r="BP87" s="64">
        <f>IFERROR(1/J87*(Y87/H87),"0")</f>
        <v>0.734375</v>
      </c>
    </row>
    <row r="88" spans="1:68" ht="27" hidden="1" customHeight="1" x14ac:dyDescent="0.25">
      <c r="A88" s="54" t="s">
        <v>180</v>
      </c>
      <c r="B88" s="54" t="s">
        <v>181</v>
      </c>
      <c r="C88" s="31">
        <v>4301011476</v>
      </c>
      <c r="D88" s="560">
        <v>4680115881518</v>
      </c>
      <c r="E88" s="561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5"/>
      <c r="R88" s="565"/>
      <c r="S88" s="565"/>
      <c r="T88" s="566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182</v>
      </c>
      <c r="B89" s="54" t="s">
        <v>183</v>
      </c>
      <c r="C89" s="31">
        <v>4301011443</v>
      </c>
      <c r="D89" s="560">
        <v>4680115881303</v>
      </c>
      <c r="E89" s="561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2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5"/>
      <c r="R89" s="565"/>
      <c r="S89" s="565"/>
      <c r="T89" s="566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2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3"/>
      <c r="P90" s="557" t="s">
        <v>71</v>
      </c>
      <c r="Q90" s="558"/>
      <c r="R90" s="558"/>
      <c r="S90" s="558"/>
      <c r="T90" s="558"/>
      <c r="U90" s="558"/>
      <c r="V90" s="559"/>
      <c r="W90" s="37" t="s">
        <v>72</v>
      </c>
      <c r="X90" s="553">
        <f>IFERROR(X87/H87,"0")+IFERROR(X88/H88,"0")+IFERROR(X89/H89,"0")</f>
        <v>46.296296296296291</v>
      </c>
      <c r="Y90" s="553">
        <f>IFERROR(Y87/H87,"0")+IFERROR(Y88/H88,"0")+IFERROR(Y89/H89,"0")</f>
        <v>47</v>
      </c>
      <c r="Z90" s="553">
        <f>IFERROR(IF(Z87="",0,Z87),"0")+IFERROR(IF(Z88="",0,Z88),"0")+IFERROR(IF(Z89="",0,Z89),"0")</f>
        <v>0.89205999999999996</v>
      </c>
      <c r="AA90" s="554"/>
      <c r="AB90" s="554"/>
      <c r="AC90" s="554"/>
    </row>
    <row r="91" spans="1:68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3"/>
      <c r="P91" s="557" t="s">
        <v>71</v>
      </c>
      <c r="Q91" s="558"/>
      <c r="R91" s="558"/>
      <c r="S91" s="558"/>
      <c r="T91" s="558"/>
      <c r="U91" s="558"/>
      <c r="V91" s="559"/>
      <c r="W91" s="37" t="s">
        <v>69</v>
      </c>
      <c r="X91" s="553">
        <f>IFERROR(SUM(X87:X89),"0")</f>
        <v>500</v>
      </c>
      <c r="Y91" s="553">
        <f>IFERROR(SUM(Y87:Y89),"0")</f>
        <v>507.6</v>
      </c>
      <c r="Z91" s="37"/>
      <c r="AA91" s="554"/>
      <c r="AB91" s="554"/>
      <c r="AC91" s="554"/>
    </row>
    <row r="92" spans="1:68" ht="14.25" hidden="1" customHeight="1" x14ac:dyDescent="0.25">
      <c r="A92" s="555" t="s">
        <v>73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46"/>
      <c r="AB92" s="546"/>
      <c r="AC92" s="546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60">
        <v>4607091386967</v>
      </c>
      <c r="E93" s="561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02" t="s">
        <v>186</v>
      </c>
      <c r="Q93" s="565"/>
      <c r="R93" s="565"/>
      <c r="S93" s="565"/>
      <c r="T93" s="566"/>
      <c r="U93" s="34"/>
      <c r="V93" s="34"/>
      <c r="W93" s="35" t="s">
        <v>69</v>
      </c>
      <c r="X93" s="551">
        <v>700</v>
      </c>
      <c r="Y93" s="552">
        <f>IFERROR(IF(X93="",0,CEILING((X93/$H93),1)*$H93),"")</f>
        <v>704.69999999999993</v>
      </c>
      <c r="Z93" s="36">
        <f>IFERROR(IF(Y93=0,"",ROUNDUP(Y93/H93,0)*0.01898),"")</f>
        <v>1.65126</v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744.85185185185196</v>
      </c>
      <c r="BN93" s="64">
        <f>IFERROR(Y93*I93/H93,"0")</f>
        <v>749.85299999999995</v>
      </c>
      <c r="BO93" s="64">
        <f>IFERROR(1/J93*(X93/H93),"0")</f>
        <v>1.3503086419753088</v>
      </c>
      <c r="BP93" s="64">
        <f>IFERROR(1/J93*(Y93/H93),"0")</f>
        <v>1.359375</v>
      </c>
    </row>
    <row r="94" spans="1:68" ht="27" hidden="1" customHeight="1" x14ac:dyDescent="0.25">
      <c r="A94" s="54" t="s">
        <v>188</v>
      </c>
      <c r="B94" s="54" t="s">
        <v>189</v>
      </c>
      <c r="C94" s="31">
        <v>4301051788</v>
      </c>
      <c r="D94" s="560">
        <v>4680115884953</v>
      </c>
      <c r="E94" s="561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5"/>
      <c r="R94" s="565"/>
      <c r="S94" s="565"/>
      <c r="T94" s="566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60">
        <v>4607091385731</v>
      </c>
      <c r="E95" s="561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5"/>
      <c r="R95" s="565"/>
      <c r="S95" s="565"/>
      <c r="T95" s="566"/>
      <c r="U95" s="34"/>
      <c r="V95" s="34"/>
      <c r="W95" s="35" t="s">
        <v>69</v>
      </c>
      <c r="X95" s="551">
        <v>562.5</v>
      </c>
      <c r="Y95" s="552">
        <f>IFERROR(IF(X95="",0,CEILING((X95/$H95),1)*$H95),"")</f>
        <v>564.30000000000007</v>
      </c>
      <c r="Z95" s="36">
        <f>IFERROR(IF(Y95=0,"",ROUNDUP(Y95/H95,0)*0.00651),"")</f>
        <v>1.36059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615</v>
      </c>
      <c r="BN95" s="64">
        <f>IFERROR(Y95*I95/H95,"0")</f>
        <v>616.96800000000007</v>
      </c>
      <c r="BO95" s="64">
        <f>IFERROR(1/J95*(X95/H95),"0")</f>
        <v>1.1446886446886446</v>
      </c>
      <c r="BP95" s="64">
        <f>IFERROR(1/J95*(Y95/H95),"0")</f>
        <v>1.1483516483516485</v>
      </c>
    </row>
    <row r="96" spans="1:68" ht="16.5" hidden="1" customHeight="1" x14ac:dyDescent="0.25">
      <c r="A96" s="54" t="s">
        <v>193</v>
      </c>
      <c r="B96" s="54" t="s">
        <v>194</v>
      </c>
      <c r="C96" s="31">
        <v>4301051438</v>
      </c>
      <c r="D96" s="560">
        <v>4680115880894</v>
      </c>
      <c r="E96" s="561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6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5"/>
      <c r="R96" s="565"/>
      <c r="S96" s="565"/>
      <c r="T96" s="566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2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3"/>
      <c r="P97" s="557" t="s">
        <v>71</v>
      </c>
      <c r="Q97" s="558"/>
      <c r="R97" s="558"/>
      <c r="S97" s="558"/>
      <c r="T97" s="558"/>
      <c r="U97" s="558"/>
      <c r="V97" s="559"/>
      <c r="W97" s="37" t="s">
        <v>72</v>
      </c>
      <c r="X97" s="553">
        <f>IFERROR(X93/H93,"0")+IFERROR(X94/H94,"0")+IFERROR(X95/H95,"0")+IFERROR(X96/H96,"0")</f>
        <v>294.75308641975306</v>
      </c>
      <c r="Y97" s="553">
        <f>IFERROR(Y93/H93,"0")+IFERROR(Y94/H94,"0")+IFERROR(Y95/H95,"0")+IFERROR(Y96/H96,"0")</f>
        <v>296</v>
      </c>
      <c r="Z97" s="553">
        <f>IFERROR(IF(Z93="",0,Z93),"0")+IFERROR(IF(Z94="",0,Z94),"0")+IFERROR(IF(Z95="",0,Z95),"0")+IFERROR(IF(Z96="",0,Z96),"0")</f>
        <v>3.0118499999999999</v>
      </c>
      <c r="AA97" s="554"/>
      <c r="AB97" s="554"/>
      <c r="AC97" s="554"/>
    </row>
    <row r="98" spans="1:68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3"/>
      <c r="P98" s="557" t="s">
        <v>71</v>
      </c>
      <c r="Q98" s="558"/>
      <c r="R98" s="558"/>
      <c r="S98" s="558"/>
      <c r="T98" s="558"/>
      <c r="U98" s="558"/>
      <c r="V98" s="559"/>
      <c r="W98" s="37" t="s">
        <v>69</v>
      </c>
      <c r="X98" s="553">
        <f>IFERROR(SUM(X93:X96),"0")</f>
        <v>1262.5</v>
      </c>
      <c r="Y98" s="553">
        <f>IFERROR(SUM(Y93:Y96),"0")</f>
        <v>1269</v>
      </c>
      <c r="Z98" s="37"/>
      <c r="AA98" s="554"/>
      <c r="AB98" s="554"/>
      <c r="AC98" s="554"/>
    </row>
    <row r="99" spans="1:68" ht="16.5" hidden="1" customHeight="1" x14ac:dyDescent="0.25">
      <c r="A99" s="604" t="s">
        <v>196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5"/>
      <c r="AB99" s="545"/>
      <c r="AC99" s="545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46"/>
      <c r="AB100" s="546"/>
      <c r="AC100" s="546"/>
    </row>
    <row r="101" spans="1:68" ht="27" customHeight="1" x14ac:dyDescent="0.25">
      <c r="A101" s="54" t="s">
        <v>197</v>
      </c>
      <c r="B101" s="54" t="s">
        <v>198</v>
      </c>
      <c r="C101" s="31">
        <v>4301011514</v>
      </c>
      <c r="D101" s="560">
        <v>4680115882133</v>
      </c>
      <c r="E101" s="561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5"/>
      <c r="R101" s="565"/>
      <c r="S101" s="565"/>
      <c r="T101" s="566"/>
      <c r="U101" s="34"/>
      <c r="V101" s="34"/>
      <c r="W101" s="35" t="s">
        <v>69</v>
      </c>
      <c r="X101" s="551">
        <v>500</v>
      </c>
      <c r="Y101" s="552">
        <f>IFERROR(IF(X101="",0,CEILING((X101/$H101),1)*$H101),"")</f>
        <v>507.6</v>
      </c>
      <c r="Z101" s="36">
        <f>IFERROR(IF(Y101=0,"",ROUNDUP(Y101/H101,0)*0.01898),"")</f>
        <v>0.89205999999999996</v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520.1388888888888</v>
      </c>
      <c r="BN101" s="64">
        <f>IFERROR(Y101*I101/H101,"0")</f>
        <v>528.04499999999996</v>
      </c>
      <c r="BO101" s="64">
        <f>IFERROR(1/J101*(X101/H101),"0")</f>
        <v>0.72337962962962954</v>
      </c>
      <c r="BP101" s="64">
        <f>IFERROR(1/J101*(Y101/H101),"0")</f>
        <v>0.734375</v>
      </c>
    </row>
    <row r="102" spans="1:68" ht="27" hidden="1" customHeight="1" x14ac:dyDescent="0.25">
      <c r="A102" s="54" t="s">
        <v>200</v>
      </c>
      <c r="B102" s="54" t="s">
        <v>201</v>
      </c>
      <c r="C102" s="31">
        <v>4301011417</v>
      </c>
      <c r="D102" s="560">
        <v>4680115880269</v>
      </c>
      <c r="E102" s="561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85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5"/>
      <c r="R102" s="565"/>
      <c r="S102" s="565"/>
      <c r="T102" s="566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202</v>
      </c>
      <c r="B103" s="54" t="s">
        <v>203</v>
      </c>
      <c r="C103" s="31">
        <v>4301011415</v>
      </c>
      <c r="D103" s="560">
        <v>4680115880429</v>
      </c>
      <c r="E103" s="561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56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5"/>
      <c r="R103" s="565"/>
      <c r="S103" s="565"/>
      <c r="T103" s="566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204</v>
      </c>
      <c r="B104" s="54" t="s">
        <v>205</v>
      </c>
      <c r="C104" s="31">
        <v>4301011462</v>
      </c>
      <c r="D104" s="560">
        <v>4680115881457</v>
      </c>
      <c r="E104" s="561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5"/>
      <c r="R104" s="565"/>
      <c r="S104" s="565"/>
      <c r="T104" s="566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2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3"/>
      <c r="P105" s="557" t="s">
        <v>71</v>
      </c>
      <c r="Q105" s="558"/>
      <c r="R105" s="558"/>
      <c r="S105" s="558"/>
      <c r="T105" s="558"/>
      <c r="U105" s="558"/>
      <c r="V105" s="559"/>
      <c r="W105" s="37" t="s">
        <v>72</v>
      </c>
      <c r="X105" s="553">
        <f>IFERROR(X101/H101,"0")+IFERROR(X102/H102,"0")+IFERROR(X103/H103,"0")+IFERROR(X104/H104,"0")</f>
        <v>46.296296296296291</v>
      </c>
      <c r="Y105" s="553">
        <f>IFERROR(Y101/H101,"0")+IFERROR(Y102/H102,"0")+IFERROR(Y103/H103,"0")+IFERROR(Y104/H104,"0")</f>
        <v>47</v>
      </c>
      <c r="Z105" s="553">
        <f>IFERROR(IF(Z101="",0,Z101),"0")+IFERROR(IF(Z102="",0,Z102),"0")+IFERROR(IF(Z103="",0,Z103),"0")+IFERROR(IF(Z104="",0,Z104),"0")</f>
        <v>0.89205999999999996</v>
      </c>
      <c r="AA105" s="554"/>
      <c r="AB105" s="554"/>
      <c r="AC105" s="554"/>
    </row>
    <row r="106" spans="1:68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3"/>
      <c r="P106" s="557" t="s">
        <v>71</v>
      </c>
      <c r="Q106" s="558"/>
      <c r="R106" s="558"/>
      <c r="S106" s="558"/>
      <c r="T106" s="558"/>
      <c r="U106" s="558"/>
      <c r="V106" s="559"/>
      <c r="W106" s="37" t="s">
        <v>69</v>
      </c>
      <c r="X106" s="553">
        <f>IFERROR(SUM(X101:X104),"0")</f>
        <v>500</v>
      </c>
      <c r="Y106" s="553">
        <f>IFERROR(SUM(Y101:Y104),"0")</f>
        <v>507.6</v>
      </c>
      <c r="Z106" s="37"/>
      <c r="AA106" s="554"/>
      <c r="AB106" s="554"/>
      <c r="AC106" s="554"/>
    </row>
    <row r="107" spans="1:68" ht="14.25" hidden="1" customHeight="1" x14ac:dyDescent="0.25">
      <c r="A107" s="555" t="s">
        <v>139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46"/>
      <c r="AB107" s="546"/>
      <c r="AC107" s="546"/>
    </row>
    <row r="108" spans="1:68" ht="16.5" hidden="1" customHeight="1" x14ac:dyDescent="0.25">
      <c r="A108" s="54" t="s">
        <v>206</v>
      </c>
      <c r="B108" s="54" t="s">
        <v>207</v>
      </c>
      <c r="C108" s="31">
        <v>4301020345</v>
      </c>
      <c r="D108" s="560">
        <v>4680115881488</v>
      </c>
      <c r="E108" s="561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7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5"/>
      <c r="R108" s="565"/>
      <c r="S108" s="565"/>
      <c r="T108" s="566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209</v>
      </c>
      <c r="B109" s="54" t="s">
        <v>210</v>
      </c>
      <c r="C109" s="31">
        <v>4301020346</v>
      </c>
      <c r="D109" s="560">
        <v>4680115882775</v>
      </c>
      <c r="E109" s="561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5"/>
      <c r="R109" s="565"/>
      <c r="S109" s="565"/>
      <c r="T109" s="566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211</v>
      </c>
      <c r="B110" s="54" t="s">
        <v>212</v>
      </c>
      <c r="C110" s="31">
        <v>4301020344</v>
      </c>
      <c r="D110" s="560">
        <v>4680115880658</v>
      </c>
      <c r="E110" s="561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7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5"/>
      <c r="R110" s="565"/>
      <c r="S110" s="565"/>
      <c r="T110" s="566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2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3"/>
      <c r="P111" s="557" t="s">
        <v>71</v>
      </c>
      <c r="Q111" s="558"/>
      <c r="R111" s="558"/>
      <c r="S111" s="558"/>
      <c r="T111" s="558"/>
      <c r="U111" s="558"/>
      <c r="V111" s="559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hidden="1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3"/>
      <c r="P112" s="557" t="s">
        <v>71</v>
      </c>
      <c r="Q112" s="558"/>
      <c r="R112" s="558"/>
      <c r="S112" s="558"/>
      <c r="T112" s="558"/>
      <c r="U112" s="558"/>
      <c r="V112" s="559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hidden="1" customHeight="1" x14ac:dyDescent="0.25">
      <c r="A113" s="555" t="s">
        <v>73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46"/>
      <c r="AB113" s="546"/>
      <c r="AC113" s="546"/>
    </row>
    <row r="114" spans="1:68" ht="16.5" customHeight="1" x14ac:dyDescent="0.25">
      <c r="A114" s="54" t="s">
        <v>213</v>
      </c>
      <c r="B114" s="54" t="s">
        <v>214</v>
      </c>
      <c r="C114" s="31">
        <v>4301051724</v>
      </c>
      <c r="D114" s="560">
        <v>4607091385168</v>
      </c>
      <c r="E114" s="561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5"/>
      <c r="R114" s="565"/>
      <c r="S114" s="565"/>
      <c r="T114" s="566"/>
      <c r="U114" s="34"/>
      <c r="V114" s="34"/>
      <c r="W114" s="35" t="s">
        <v>69</v>
      </c>
      <c r="X114" s="551">
        <v>200</v>
      </c>
      <c r="Y114" s="552">
        <f>IFERROR(IF(X114="",0,CEILING((X114/$H114),1)*$H114),"")</f>
        <v>202.5</v>
      </c>
      <c r="Z114" s="36">
        <f>IFERROR(IF(Y114=0,"",ROUNDUP(Y114/H114,0)*0.01898),"")</f>
        <v>0.47450000000000003</v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212.66666666666666</v>
      </c>
      <c r="BN114" s="64">
        <f>IFERROR(Y114*I114/H114,"0")</f>
        <v>215.32499999999999</v>
      </c>
      <c r="BO114" s="64">
        <f>IFERROR(1/J114*(X114/H114),"0")</f>
        <v>0.38580246913580246</v>
      </c>
      <c r="BP114" s="64">
        <f>IFERROR(1/J114*(Y114/H114),"0")</f>
        <v>0.390625</v>
      </c>
    </row>
    <row r="115" spans="1:68" ht="27" hidden="1" customHeight="1" x14ac:dyDescent="0.25">
      <c r="A115" s="54" t="s">
        <v>216</v>
      </c>
      <c r="B115" s="54" t="s">
        <v>217</v>
      </c>
      <c r="C115" s="31">
        <v>4301051730</v>
      </c>
      <c r="D115" s="560">
        <v>4607091383256</v>
      </c>
      <c r="E115" s="561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4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5"/>
      <c r="R115" s="565"/>
      <c r="S115" s="565"/>
      <c r="T115" s="566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218</v>
      </c>
      <c r="B116" s="54" t="s">
        <v>219</v>
      </c>
      <c r="C116" s="31">
        <v>4301051721</v>
      </c>
      <c r="D116" s="560">
        <v>4607091385748</v>
      </c>
      <c r="E116" s="561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3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5"/>
      <c r="R116" s="565"/>
      <c r="S116" s="565"/>
      <c r="T116" s="566"/>
      <c r="U116" s="34"/>
      <c r="V116" s="34"/>
      <c r="W116" s="35" t="s">
        <v>69</v>
      </c>
      <c r="X116" s="551">
        <v>900</v>
      </c>
      <c r="Y116" s="552">
        <f>IFERROR(IF(X116="",0,CEILING((X116/$H116),1)*$H116),"")</f>
        <v>901.80000000000007</v>
      </c>
      <c r="Z116" s="36">
        <f>IFERROR(IF(Y116=0,"",ROUNDUP(Y116/H116,0)*0.00651),"")</f>
        <v>2.1743399999999999</v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984</v>
      </c>
      <c r="BN116" s="64">
        <f>IFERROR(Y116*I116/H116,"0")</f>
        <v>985.96799999999996</v>
      </c>
      <c r="BO116" s="64">
        <f>IFERROR(1/J116*(X116/H116),"0")</f>
        <v>1.8315018315018314</v>
      </c>
      <c r="BP116" s="64">
        <f>IFERROR(1/J116*(Y116/H116),"0")</f>
        <v>1.8351648351648353</v>
      </c>
    </row>
    <row r="117" spans="1:68" ht="16.5" hidden="1" customHeight="1" x14ac:dyDescent="0.25">
      <c r="A117" s="54" t="s">
        <v>220</v>
      </c>
      <c r="B117" s="54" t="s">
        <v>221</v>
      </c>
      <c r="C117" s="31">
        <v>4301051740</v>
      </c>
      <c r="D117" s="560">
        <v>4680115884533</v>
      </c>
      <c r="E117" s="561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5"/>
      <c r="R117" s="565"/>
      <c r="S117" s="565"/>
      <c r="T117" s="566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2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3"/>
      <c r="P118" s="557" t="s">
        <v>71</v>
      </c>
      <c r="Q118" s="558"/>
      <c r="R118" s="558"/>
      <c r="S118" s="558"/>
      <c r="T118" s="558"/>
      <c r="U118" s="558"/>
      <c r="V118" s="559"/>
      <c r="W118" s="37" t="s">
        <v>72</v>
      </c>
      <c r="X118" s="553">
        <f>IFERROR(X114/H114,"0")+IFERROR(X115/H115,"0")+IFERROR(X116/H116,"0")+IFERROR(X117/H117,"0")</f>
        <v>358.02469135802465</v>
      </c>
      <c r="Y118" s="553">
        <f>IFERROR(Y114/H114,"0")+IFERROR(Y115/H115,"0")+IFERROR(Y116/H116,"0")+IFERROR(Y117/H117,"0")</f>
        <v>359</v>
      </c>
      <c r="Z118" s="553">
        <f>IFERROR(IF(Z114="",0,Z114),"0")+IFERROR(IF(Z115="",0,Z115),"0")+IFERROR(IF(Z116="",0,Z116),"0")+IFERROR(IF(Z117="",0,Z117),"0")</f>
        <v>2.6488399999999999</v>
      </c>
      <c r="AA118" s="554"/>
      <c r="AB118" s="554"/>
      <c r="AC118" s="554"/>
    </row>
    <row r="119" spans="1:68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3"/>
      <c r="P119" s="557" t="s">
        <v>71</v>
      </c>
      <c r="Q119" s="558"/>
      <c r="R119" s="558"/>
      <c r="S119" s="558"/>
      <c r="T119" s="558"/>
      <c r="U119" s="558"/>
      <c r="V119" s="559"/>
      <c r="W119" s="37" t="s">
        <v>69</v>
      </c>
      <c r="X119" s="553">
        <f>IFERROR(SUM(X114:X117),"0")</f>
        <v>1100</v>
      </c>
      <c r="Y119" s="553">
        <f>IFERROR(SUM(Y114:Y117),"0")</f>
        <v>1104.3000000000002</v>
      </c>
      <c r="Z119" s="37"/>
      <c r="AA119" s="554"/>
      <c r="AB119" s="554"/>
      <c r="AC119" s="554"/>
    </row>
    <row r="120" spans="1:68" ht="14.25" hidden="1" customHeight="1" x14ac:dyDescent="0.25">
      <c r="A120" s="555" t="s">
        <v>169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46"/>
      <c r="AB120" s="546"/>
      <c r="AC120" s="546"/>
    </row>
    <row r="121" spans="1:68" ht="27" hidden="1" customHeight="1" x14ac:dyDescent="0.25">
      <c r="A121" s="54" t="s">
        <v>223</v>
      </c>
      <c r="B121" s="54" t="s">
        <v>224</v>
      </c>
      <c r="C121" s="31">
        <v>4301060357</v>
      </c>
      <c r="D121" s="560">
        <v>4680115882652</v>
      </c>
      <c r="E121" s="561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5"/>
      <c r="R121" s="565"/>
      <c r="S121" s="565"/>
      <c r="T121" s="566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226</v>
      </c>
      <c r="B122" s="54" t="s">
        <v>227</v>
      </c>
      <c r="C122" s="31">
        <v>4301060317</v>
      </c>
      <c r="D122" s="560">
        <v>4680115880238</v>
      </c>
      <c r="E122" s="561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5"/>
      <c r="R122" s="565"/>
      <c r="S122" s="565"/>
      <c r="T122" s="566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2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3"/>
      <c r="P123" s="557" t="s">
        <v>71</v>
      </c>
      <c r="Q123" s="558"/>
      <c r="R123" s="558"/>
      <c r="S123" s="558"/>
      <c r="T123" s="558"/>
      <c r="U123" s="558"/>
      <c r="V123" s="559"/>
      <c r="W123" s="37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3"/>
      <c r="P124" s="557" t="s">
        <v>71</v>
      </c>
      <c r="Q124" s="558"/>
      <c r="R124" s="558"/>
      <c r="S124" s="558"/>
      <c r="T124" s="558"/>
      <c r="U124" s="558"/>
      <c r="V124" s="559"/>
      <c r="W124" s="37" t="s">
        <v>69</v>
      </c>
      <c r="X124" s="553">
        <f>IFERROR(SUM(X121:X122),"0")</f>
        <v>0</v>
      </c>
      <c r="Y124" s="553">
        <f>IFERROR(SUM(Y121:Y122),"0")</f>
        <v>0</v>
      </c>
      <c r="Z124" s="37"/>
      <c r="AA124" s="554"/>
      <c r="AB124" s="554"/>
      <c r="AC124" s="554"/>
    </row>
    <row r="125" spans="1:68" ht="16.5" hidden="1" customHeight="1" x14ac:dyDescent="0.25">
      <c r="A125" s="604" t="s">
        <v>229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45"/>
      <c r="AB125" s="545"/>
      <c r="AC125" s="545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46"/>
      <c r="AB126" s="546"/>
      <c r="AC126" s="546"/>
    </row>
    <row r="127" spans="1:68" ht="27" hidden="1" customHeight="1" x14ac:dyDescent="0.25">
      <c r="A127" s="54" t="s">
        <v>230</v>
      </c>
      <c r="B127" s="54" t="s">
        <v>231</v>
      </c>
      <c r="C127" s="31">
        <v>4301011562</v>
      </c>
      <c r="D127" s="560">
        <v>4680115882577</v>
      </c>
      <c r="E127" s="561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5"/>
      <c r="R127" s="565"/>
      <c r="S127" s="565"/>
      <c r="T127" s="566"/>
      <c r="U127" s="34"/>
      <c r="V127" s="34"/>
      <c r="W127" s="35" t="s">
        <v>69</v>
      </c>
      <c r="X127" s="551">
        <v>0</v>
      </c>
      <c r="Y127" s="55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230</v>
      </c>
      <c r="B128" s="54" t="s">
        <v>233</v>
      </c>
      <c r="C128" s="31">
        <v>4301011564</v>
      </c>
      <c r="D128" s="560">
        <v>4680115882577</v>
      </c>
      <c r="E128" s="561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5"/>
      <c r="R128" s="565"/>
      <c r="S128" s="565"/>
      <c r="T128" s="566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2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3"/>
      <c r="P129" s="557" t="s">
        <v>71</v>
      </c>
      <c r="Q129" s="558"/>
      <c r="R129" s="558"/>
      <c r="S129" s="558"/>
      <c r="T129" s="558"/>
      <c r="U129" s="558"/>
      <c r="V129" s="559"/>
      <c r="W129" s="37" t="s">
        <v>72</v>
      </c>
      <c r="X129" s="553">
        <f>IFERROR(X127/H127,"0")+IFERROR(X128/H128,"0")</f>
        <v>0</v>
      </c>
      <c r="Y129" s="553">
        <f>IFERROR(Y127/H127,"0")+IFERROR(Y128/H128,"0")</f>
        <v>0</v>
      </c>
      <c r="Z129" s="553">
        <f>IFERROR(IF(Z127="",0,Z127),"0")+IFERROR(IF(Z128="",0,Z128),"0")</f>
        <v>0</v>
      </c>
      <c r="AA129" s="554"/>
      <c r="AB129" s="554"/>
      <c r="AC129" s="554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3"/>
      <c r="P130" s="557" t="s">
        <v>71</v>
      </c>
      <c r="Q130" s="558"/>
      <c r="R130" s="558"/>
      <c r="S130" s="558"/>
      <c r="T130" s="558"/>
      <c r="U130" s="558"/>
      <c r="V130" s="559"/>
      <c r="W130" s="37" t="s">
        <v>69</v>
      </c>
      <c r="X130" s="553">
        <f>IFERROR(SUM(X127:X128),"0")</f>
        <v>0</v>
      </c>
      <c r="Y130" s="553">
        <f>IFERROR(SUM(Y127:Y128),"0")</f>
        <v>0</v>
      </c>
      <c r="Z130" s="37"/>
      <c r="AA130" s="554"/>
      <c r="AB130" s="554"/>
      <c r="AC130" s="554"/>
    </row>
    <row r="131" spans="1:68" ht="14.25" hidden="1" customHeight="1" x14ac:dyDescent="0.25">
      <c r="A131" s="555" t="s">
        <v>64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46"/>
      <c r="AB131" s="546"/>
      <c r="AC131" s="546"/>
    </row>
    <row r="132" spans="1:68" ht="27" hidden="1" customHeight="1" x14ac:dyDescent="0.25">
      <c r="A132" s="54" t="s">
        <v>234</v>
      </c>
      <c r="B132" s="54" t="s">
        <v>235</v>
      </c>
      <c r="C132" s="31">
        <v>4301031235</v>
      </c>
      <c r="D132" s="560">
        <v>4680115883444</v>
      </c>
      <c r="E132" s="561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5"/>
      <c r="R132" s="565"/>
      <c r="S132" s="565"/>
      <c r="T132" s="566"/>
      <c r="U132" s="34"/>
      <c r="V132" s="34"/>
      <c r="W132" s="35" t="s">
        <v>69</v>
      </c>
      <c r="X132" s="551">
        <v>0</v>
      </c>
      <c r="Y132" s="5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234</v>
      </c>
      <c r="B133" s="54" t="s">
        <v>237</v>
      </c>
      <c r="C133" s="31">
        <v>4301031234</v>
      </c>
      <c r="D133" s="560">
        <v>4680115883444</v>
      </c>
      <c r="E133" s="561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5"/>
      <c r="R133" s="565"/>
      <c r="S133" s="565"/>
      <c r="T133" s="566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2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3"/>
      <c r="P134" s="557" t="s">
        <v>71</v>
      </c>
      <c r="Q134" s="558"/>
      <c r="R134" s="558"/>
      <c r="S134" s="558"/>
      <c r="T134" s="558"/>
      <c r="U134" s="558"/>
      <c r="V134" s="559"/>
      <c r="W134" s="37" t="s">
        <v>72</v>
      </c>
      <c r="X134" s="553">
        <f>IFERROR(X132/H132,"0")+IFERROR(X133/H133,"0")</f>
        <v>0</v>
      </c>
      <c r="Y134" s="553">
        <f>IFERROR(Y132/H132,"0")+IFERROR(Y133/H133,"0")</f>
        <v>0</v>
      </c>
      <c r="Z134" s="553">
        <f>IFERROR(IF(Z132="",0,Z132),"0")+IFERROR(IF(Z133="",0,Z133),"0")</f>
        <v>0</v>
      </c>
      <c r="AA134" s="554"/>
      <c r="AB134" s="554"/>
      <c r="AC134" s="554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3"/>
      <c r="P135" s="557" t="s">
        <v>71</v>
      </c>
      <c r="Q135" s="558"/>
      <c r="R135" s="558"/>
      <c r="S135" s="558"/>
      <c r="T135" s="558"/>
      <c r="U135" s="558"/>
      <c r="V135" s="559"/>
      <c r="W135" s="37" t="s">
        <v>69</v>
      </c>
      <c r="X135" s="553">
        <f>IFERROR(SUM(X132:X133),"0")</f>
        <v>0</v>
      </c>
      <c r="Y135" s="553">
        <f>IFERROR(SUM(Y132:Y133),"0")</f>
        <v>0</v>
      </c>
      <c r="Z135" s="37"/>
      <c r="AA135" s="554"/>
      <c r="AB135" s="554"/>
      <c r="AC135" s="554"/>
    </row>
    <row r="136" spans="1:68" ht="14.25" hidden="1" customHeight="1" x14ac:dyDescent="0.25">
      <c r="A136" s="555" t="s">
        <v>73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46"/>
      <c r="AB136" s="546"/>
      <c r="AC136" s="546"/>
    </row>
    <row r="137" spans="1:68" ht="16.5" hidden="1" customHeight="1" x14ac:dyDescent="0.25">
      <c r="A137" s="54" t="s">
        <v>238</v>
      </c>
      <c r="B137" s="54" t="s">
        <v>239</v>
      </c>
      <c r="C137" s="31">
        <v>4301051477</v>
      </c>
      <c r="D137" s="560">
        <v>4680115882584</v>
      </c>
      <c r="E137" s="561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6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5"/>
      <c r="R137" s="565"/>
      <c r="S137" s="565"/>
      <c r="T137" s="566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238</v>
      </c>
      <c r="B138" s="54" t="s">
        <v>240</v>
      </c>
      <c r="C138" s="31">
        <v>4301051476</v>
      </c>
      <c r="D138" s="560">
        <v>4680115882584</v>
      </c>
      <c r="E138" s="561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0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5"/>
      <c r="R138" s="565"/>
      <c r="S138" s="565"/>
      <c r="T138" s="566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2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3"/>
      <c r="P139" s="557" t="s">
        <v>71</v>
      </c>
      <c r="Q139" s="558"/>
      <c r="R139" s="558"/>
      <c r="S139" s="558"/>
      <c r="T139" s="558"/>
      <c r="U139" s="558"/>
      <c r="V139" s="559"/>
      <c r="W139" s="37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3"/>
      <c r="P140" s="557" t="s">
        <v>71</v>
      </c>
      <c r="Q140" s="558"/>
      <c r="R140" s="558"/>
      <c r="S140" s="558"/>
      <c r="T140" s="558"/>
      <c r="U140" s="558"/>
      <c r="V140" s="559"/>
      <c r="W140" s="37" t="s">
        <v>69</v>
      </c>
      <c r="X140" s="553">
        <f>IFERROR(SUM(X137:X138),"0")</f>
        <v>0</v>
      </c>
      <c r="Y140" s="553">
        <f>IFERROR(SUM(Y137:Y138),"0")</f>
        <v>0</v>
      </c>
      <c r="Z140" s="37"/>
      <c r="AA140" s="554"/>
      <c r="AB140" s="554"/>
      <c r="AC140" s="554"/>
    </row>
    <row r="141" spans="1:68" ht="16.5" hidden="1" customHeight="1" x14ac:dyDescent="0.25">
      <c r="A141" s="604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45"/>
      <c r="AB141" s="545"/>
      <c r="AC141" s="545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46"/>
      <c r="AB142" s="546"/>
      <c r="AC142" s="546"/>
    </row>
    <row r="143" spans="1:68" ht="27" hidden="1" customHeight="1" x14ac:dyDescent="0.25">
      <c r="A143" s="54" t="s">
        <v>241</v>
      </c>
      <c r="B143" s="54" t="s">
        <v>242</v>
      </c>
      <c r="C143" s="31">
        <v>4301011705</v>
      </c>
      <c r="D143" s="560">
        <v>4607091384604</v>
      </c>
      <c r="E143" s="561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5"/>
      <c r="R143" s="565"/>
      <c r="S143" s="565"/>
      <c r="T143" s="566"/>
      <c r="U143" s="34"/>
      <c r="V143" s="34"/>
      <c r="W143" s="35" t="s">
        <v>69</v>
      </c>
      <c r="X143" s="551">
        <v>0</v>
      </c>
      <c r="Y143" s="55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2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63"/>
      <c r="P144" s="557" t="s">
        <v>71</v>
      </c>
      <c r="Q144" s="558"/>
      <c r="R144" s="558"/>
      <c r="S144" s="558"/>
      <c r="T144" s="558"/>
      <c r="U144" s="558"/>
      <c r="V144" s="559"/>
      <c r="W144" s="37" t="s">
        <v>72</v>
      </c>
      <c r="X144" s="553">
        <f>IFERROR(X143/H143,"0")</f>
        <v>0</v>
      </c>
      <c r="Y144" s="553">
        <f>IFERROR(Y143/H143,"0")</f>
        <v>0</v>
      </c>
      <c r="Z144" s="553">
        <f>IFERROR(IF(Z143="",0,Z143),"0")</f>
        <v>0</v>
      </c>
      <c r="AA144" s="554"/>
      <c r="AB144" s="554"/>
      <c r="AC144" s="554"/>
    </row>
    <row r="145" spans="1:68" hidden="1" x14ac:dyDescent="0.2">
      <c r="A145" s="556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3"/>
      <c r="P145" s="557" t="s">
        <v>71</v>
      </c>
      <c r="Q145" s="558"/>
      <c r="R145" s="558"/>
      <c r="S145" s="558"/>
      <c r="T145" s="558"/>
      <c r="U145" s="558"/>
      <c r="V145" s="559"/>
      <c r="W145" s="37" t="s">
        <v>69</v>
      </c>
      <c r="X145" s="553">
        <f>IFERROR(SUM(X143:X143),"0")</f>
        <v>0</v>
      </c>
      <c r="Y145" s="553">
        <f>IFERROR(SUM(Y143:Y143),"0")</f>
        <v>0</v>
      </c>
      <c r="Z145" s="37"/>
      <c r="AA145" s="554"/>
      <c r="AB145" s="554"/>
      <c r="AC145" s="554"/>
    </row>
    <row r="146" spans="1:68" ht="14.25" hidden="1" customHeight="1" x14ac:dyDescent="0.25">
      <c r="A146" s="555" t="s">
        <v>64</v>
      </c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56"/>
      <c r="P146" s="556"/>
      <c r="Q146" s="556"/>
      <c r="R146" s="556"/>
      <c r="S146" s="556"/>
      <c r="T146" s="556"/>
      <c r="U146" s="556"/>
      <c r="V146" s="556"/>
      <c r="W146" s="556"/>
      <c r="X146" s="556"/>
      <c r="Y146" s="556"/>
      <c r="Z146" s="556"/>
      <c r="AA146" s="546"/>
      <c r="AB146" s="546"/>
      <c r="AC146" s="546"/>
    </row>
    <row r="147" spans="1:68" ht="16.5" hidden="1" customHeight="1" x14ac:dyDescent="0.25">
      <c r="A147" s="54" t="s">
        <v>244</v>
      </c>
      <c r="B147" s="54" t="s">
        <v>245</v>
      </c>
      <c r="C147" s="31">
        <v>4301030895</v>
      </c>
      <c r="D147" s="560">
        <v>4607091387667</v>
      </c>
      <c r="E147" s="561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5"/>
      <c r="R147" s="565"/>
      <c r="S147" s="565"/>
      <c r="T147" s="566"/>
      <c r="U147" s="34"/>
      <c r="V147" s="34"/>
      <c r="W147" s="35" t="s">
        <v>69</v>
      </c>
      <c r="X147" s="551">
        <v>0</v>
      </c>
      <c r="Y147" s="55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247</v>
      </c>
      <c r="B148" s="54" t="s">
        <v>248</v>
      </c>
      <c r="C148" s="31">
        <v>4301030961</v>
      </c>
      <c r="D148" s="560">
        <v>4607091387636</v>
      </c>
      <c r="E148" s="561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5"/>
      <c r="R148" s="565"/>
      <c r="S148" s="565"/>
      <c r="T148" s="566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250</v>
      </c>
      <c r="B149" s="54" t="s">
        <v>251</v>
      </c>
      <c r="C149" s="31">
        <v>4301030963</v>
      </c>
      <c r="D149" s="560">
        <v>4607091382426</v>
      </c>
      <c r="E149" s="561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5"/>
      <c r="R149" s="565"/>
      <c r="S149" s="565"/>
      <c r="T149" s="566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2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63"/>
      <c r="P150" s="557" t="s">
        <v>71</v>
      </c>
      <c r="Q150" s="558"/>
      <c r="R150" s="558"/>
      <c r="S150" s="558"/>
      <c r="T150" s="558"/>
      <c r="U150" s="558"/>
      <c r="V150" s="559"/>
      <c r="W150" s="37" t="s">
        <v>72</v>
      </c>
      <c r="X150" s="553">
        <f>IFERROR(X147/H147,"0")+IFERROR(X148/H148,"0")+IFERROR(X149/H149,"0")</f>
        <v>0</v>
      </c>
      <c r="Y150" s="553">
        <f>IFERROR(Y147/H147,"0")+IFERROR(Y148/H148,"0")+IFERROR(Y149/H149,"0")</f>
        <v>0</v>
      </c>
      <c r="Z150" s="553">
        <f>IFERROR(IF(Z147="",0,Z147),"0")+IFERROR(IF(Z148="",0,Z148),"0")+IFERROR(IF(Z149="",0,Z149),"0")</f>
        <v>0</v>
      </c>
      <c r="AA150" s="554"/>
      <c r="AB150" s="554"/>
      <c r="AC150" s="554"/>
    </row>
    <row r="151" spans="1:68" hidden="1" x14ac:dyDescent="0.2">
      <c r="A151" s="556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3"/>
      <c r="P151" s="557" t="s">
        <v>71</v>
      </c>
      <c r="Q151" s="558"/>
      <c r="R151" s="558"/>
      <c r="S151" s="558"/>
      <c r="T151" s="558"/>
      <c r="U151" s="558"/>
      <c r="V151" s="559"/>
      <c r="W151" s="37" t="s">
        <v>69</v>
      </c>
      <c r="X151" s="553">
        <f>IFERROR(SUM(X147:X149),"0")</f>
        <v>0</v>
      </c>
      <c r="Y151" s="553">
        <f>IFERROR(SUM(Y147:Y149),"0")</f>
        <v>0</v>
      </c>
      <c r="Z151" s="37"/>
      <c r="AA151" s="554"/>
      <c r="AB151" s="554"/>
      <c r="AC151" s="554"/>
    </row>
    <row r="152" spans="1:68" ht="27.75" hidden="1" customHeight="1" x14ac:dyDescent="0.2">
      <c r="A152" s="612" t="s">
        <v>253</v>
      </c>
      <c r="B152" s="613"/>
      <c r="C152" s="613"/>
      <c r="D152" s="613"/>
      <c r="E152" s="613"/>
      <c r="F152" s="613"/>
      <c r="G152" s="613"/>
      <c r="H152" s="613"/>
      <c r="I152" s="613"/>
      <c r="J152" s="613"/>
      <c r="K152" s="613"/>
      <c r="L152" s="613"/>
      <c r="M152" s="613"/>
      <c r="N152" s="613"/>
      <c r="O152" s="613"/>
      <c r="P152" s="613"/>
      <c r="Q152" s="613"/>
      <c r="R152" s="613"/>
      <c r="S152" s="613"/>
      <c r="T152" s="613"/>
      <c r="U152" s="613"/>
      <c r="V152" s="613"/>
      <c r="W152" s="613"/>
      <c r="X152" s="613"/>
      <c r="Y152" s="613"/>
      <c r="Z152" s="613"/>
      <c r="AA152" s="48"/>
      <c r="AB152" s="48"/>
      <c r="AC152" s="48"/>
    </row>
    <row r="153" spans="1:68" ht="16.5" hidden="1" customHeight="1" x14ac:dyDescent="0.25">
      <c r="A153" s="604" t="s">
        <v>254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5"/>
      <c r="AB153" s="545"/>
      <c r="AC153" s="545"/>
    </row>
    <row r="154" spans="1:68" ht="14.25" hidden="1" customHeight="1" x14ac:dyDescent="0.25">
      <c r="A154" s="555" t="s">
        <v>139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46"/>
      <c r="AB154" s="546"/>
      <c r="AC154" s="546"/>
    </row>
    <row r="155" spans="1:68" ht="27" hidden="1" customHeight="1" x14ac:dyDescent="0.25">
      <c r="A155" s="54" t="s">
        <v>255</v>
      </c>
      <c r="B155" s="54" t="s">
        <v>256</v>
      </c>
      <c r="C155" s="31">
        <v>4301020323</v>
      </c>
      <c r="D155" s="560">
        <v>4680115886223</v>
      </c>
      <c r="E155" s="561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5"/>
      <c r="R155" s="565"/>
      <c r="S155" s="565"/>
      <c r="T155" s="566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2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63"/>
      <c r="P156" s="557" t="s">
        <v>71</v>
      </c>
      <c r="Q156" s="558"/>
      <c r="R156" s="558"/>
      <c r="S156" s="558"/>
      <c r="T156" s="558"/>
      <c r="U156" s="558"/>
      <c r="V156" s="559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hidden="1" x14ac:dyDescent="0.2">
      <c r="A157" s="556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3"/>
      <c r="P157" s="557" t="s">
        <v>71</v>
      </c>
      <c r="Q157" s="558"/>
      <c r="R157" s="558"/>
      <c r="S157" s="558"/>
      <c r="T157" s="558"/>
      <c r="U157" s="558"/>
      <c r="V157" s="559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hidden="1" customHeight="1" x14ac:dyDescent="0.25">
      <c r="A158" s="555" t="s">
        <v>64</v>
      </c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56"/>
      <c r="P158" s="556"/>
      <c r="Q158" s="556"/>
      <c r="R158" s="556"/>
      <c r="S158" s="556"/>
      <c r="T158" s="556"/>
      <c r="U158" s="556"/>
      <c r="V158" s="556"/>
      <c r="W158" s="556"/>
      <c r="X158" s="556"/>
      <c r="Y158" s="556"/>
      <c r="Z158" s="556"/>
      <c r="AA158" s="546"/>
      <c r="AB158" s="546"/>
      <c r="AC158" s="546"/>
    </row>
    <row r="159" spans="1:68" ht="27" hidden="1" customHeight="1" x14ac:dyDescent="0.25">
      <c r="A159" s="54" t="s">
        <v>258</v>
      </c>
      <c r="B159" s="54" t="s">
        <v>259</v>
      </c>
      <c r="C159" s="31">
        <v>4301031191</v>
      </c>
      <c r="D159" s="560">
        <v>4680115880993</v>
      </c>
      <c r="E159" s="561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5"/>
      <c r="R159" s="565"/>
      <c r="S159" s="565"/>
      <c r="T159" s="566"/>
      <c r="U159" s="34"/>
      <c r="V159" s="34"/>
      <c r="W159" s="35" t="s">
        <v>69</v>
      </c>
      <c r="X159" s="551">
        <v>0</v>
      </c>
      <c r="Y159" s="552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4301031204</v>
      </c>
      <c r="D160" s="560">
        <v>4680115881761</v>
      </c>
      <c r="E160" s="561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5"/>
      <c r="R160" s="565"/>
      <c r="S160" s="565"/>
      <c r="T160" s="566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4301031201</v>
      </c>
      <c r="D161" s="560">
        <v>4680115881563</v>
      </c>
      <c r="E161" s="561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5"/>
      <c r="R161" s="565"/>
      <c r="S161" s="565"/>
      <c r="T161" s="566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4301031199</v>
      </c>
      <c r="D162" s="560">
        <v>4680115880986</v>
      </c>
      <c r="E162" s="561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5"/>
      <c r="R162" s="565"/>
      <c r="S162" s="565"/>
      <c r="T162" s="566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4301031205</v>
      </c>
      <c r="D163" s="560">
        <v>4680115881785</v>
      </c>
      <c r="E163" s="561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5"/>
      <c r="R163" s="565"/>
      <c r="S163" s="565"/>
      <c r="T163" s="566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4301031399</v>
      </c>
      <c r="D164" s="560">
        <v>4680115886537</v>
      </c>
      <c r="E164" s="561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0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5"/>
      <c r="R164" s="565"/>
      <c r="S164" s="565"/>
      <c r="T164" s="566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274</v>
      </c>
      <c r="B165" s="54" t="s">
        <v>275</v>
      </c>
      <c r="C165" s="31">
        <v>4301031202</v>
      </c>
      <c r="D165" s="560">
        <v>4680115881679</v>
      </c>
      <c r="E165" s="561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5"/>
      <c r="R165" s="565"/>
      <c r="S165" s="565"/>
      <c r="T165" s="566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4301031158</v>
      </c>
      <c r="D166" s="560">
        <v>4680115880191</v>
      </c>
      <c r="E166" s="561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5"/>
      <c r="R166" s="565"/>
      <c r="S166" s="565"/>
      <c r="T166" s="566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4301031245</v>
      </c>
      <c r="D167" s="560">
        <v>4680115883963</v>
      </c>
      <c r="E167" s="561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5"/>
      <c r="R167" s="565"/>
      <c r="S167" s="565"/>
      <c r="T167" s="566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idden="1" x14ac:dyDescent="0.2">
      <c r="A168" s="562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63"/>
      <c r="P168" s="557" t="s">
        <v>71</v>
      </c>
      <c r="Q168" s="558"/>
      <c r="R168" s="558"/>
      <c r="S168" s="558"/>
      <c r="T168" s="558"/>
      <c r="U168" s="558"/>
      <c r="V168" s="559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0</v>
      </c>
      <c r="Y168" s="553">
        <f>IFERROR(Y159/H159,"0")+IFERROR(Y160/H160,"0")+IFERROR(Y161/H161,"0")+IFERROR(Y162/H162,"0")+IFERROR(Y163/H163,"0")+IFERROR(Y164/H164,"0")+IFERROR(Y165/H165,"0")+IFERROR(Y166/H166,"0")+IFERROR(Y167/H167,"0")</f>
        <v>0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54"/>
      <c r="AB168" s="554"/>
      <c r="AC168" s="554"/>
    </row>
    <row r="169" spans="1:68" hidden="1" x14ac:dyDescent="0.2">
      <c r="A169" s="556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3"/>
      <c r="P169" s="557" t="s">
        <v>71</v>
      </c>
      <c r="Q169" s="558"/>
      <c r="R169" s="558"/>
      <c r="S169" s="558"/>
      <c r="T169" s="558"/>
      <c r="U169" s="558"/>
      <c r="V169" s="559"/>
      <c r="W169" s="37" t="s">
        <v>69</v>
      </c>
      <c r="X169" s="553">
        <f>IFERROR(SUM(X159:X167),"0")</f>
        <v>0</v>
      </c>
      <c r="Y169" s="553">
        <f>IFERROR(SUM(Y159:Y167),"0")</f>
        <v>0</v>
      </c>
      <c r="Z169" s="37"/>
      <c r="AA169" s="554"/>
      <c r="AB169" s="554"/>
      <c r="AC169" s="554"/>
    </row>
    <row r="170" spans="1:68" ht="14.25" hidden="1" customHeight="1" x14ac:dyDescent="0.25">
      <c r="A170" s="555" t="s">
        <v>95</v>
      </c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56"/>
      <c r="P170" s="556"/>
      <c r="Q170" s="556"/>
      <c r="R170" s="556"/>
      <c r="S170" s="556"/>
      <c r="T170" s="556"/>
      <c r="U170" s="556"/>
      <c r="V170" s="556"/>
      <c r="W170" s="556"/>
      <c r="X170" s="556"/>
      <c r="Y170" s="556"/>
      <c r="Z170" s="556"/>
      <c r="AA170" s="546"/>
      <c r="AB170" s="546"/>
      <c r="AC170" s="546"/>
    </row>
    <row r="171" spans="1:68" ht="27" hidden="1" customHeight="1" x14ac:dyDescent="0.25">
      <c r="A171" s="54" t="s">
        <v>281</v>
      </c>
      <c r="B171" s="54" t="s">
        <v>282</v>
      </c>
      <c r="C171" s="31">
        <v>4301032053</v>
      </c>
      <c r="D171" s="560">
        <v>4680115886780</v>
      </c>
      <c r="E171" s="561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6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5"/>
      <c r="R171" s="565"/>
      <c r="S171" s="565"/>
      <c r="T171" s="566"/>
      <c r="U171" s="34"/>
      <c r="V171" s="34"/>
      <c r="W171" s="35" t="s">
        <v>69</v>
      </c>
      <c r="X171" s="551">
        <v>0</v>
      </c>
      <c r="Y171" s="552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4301032051</v>
      </c>
      <c r="D172" s="560">
        <v>4680115886742</v>
      </c>
      <c r="E172" s="561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5"/>
      <c r="R172" s="565"/>
      <c r="S172" s="565"/>
      <c r="T172" s="566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289</v>
      </c>
      <c r="B173" s="54" t="s">
        <v>290</v>
      </c>
      <c r="C173" s="31">
        <v>4301032052</v>
      </c>
      <c r="D173" s="560">
        <v>4680115886766</v>
      </c>
      <c r="E173" s="561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5"/>
      <c r="R173" s="565"/>
      <c r="S173" s="565"/>
      <c r="T173" s="566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2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63"/>
      <c r="P174" s="557" t="s">
        <v>71</v>
      </c>
      <c r="Q174" s="558"/>
      <c r="R174" s="558"/>
      <c r="S174" s="558"/>
      <c r="T174" s="558"/>
      <c r="U174" s="558"/>
      <c r="V174" s="559"/>
      <c r="W174" s="37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hidden="1" x14ac:dyDescent="0.2">
      <c r="A175" s="556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3"/>
      <c r="P175" s="557" t="s">
        <v>71</v>
      </c>
      <c r="Q175" s="558"/>
      <c r="R175" s="558"/>
      <c r="S175" s="558"/>
      <c r="T175" s="558"/>
      <c r="U175" s="558"/>
      <c r="V175" s="559"/>
      <c r="W175" s="37" t="s">
        <v>69</v>
      </c>
      <c r="X175" s="553">
        <f>IFERROR(SUM(X171:X173),"0")</f>
        <v>0</v>
      </c>
      <c r="Y175" s="553">
        <f>IFERROR(SUM(Y171:Y173),"0")</f>
        <v>0</v>
      </c>
      <c r="Z175" s="37"/>
      <c r="AA175" s="554"/>
      <c r="AB175" s="554"/>
      <c r="AC175" s="554"/>
    </row>
    <row r="176" spans="1:68" ht="14.25" hidden="1" customHeight="1" x14ac:dyDescent="0.25">
      <c r="A176" s="555" t="s">
        <v>291</v>
      </c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56"/>
      <c r="P176" s="556"/>
      <c r="Q176" s="556"/>
      <c r="R176" s="556"/>
      <c r="S176" s="556"/>
      <c r="T176" s="556"/>
      <c r="U176" s="556"/>
      <c r="V176" s="556"/>
      <c r="W176" s="556"/>
      <c r="X176" s="556"/>
      <c r="Y176" s="556"/>
      <c r="Z176" s="556"/>
      <c r="AA176" s="546"/>
      <c r="AB176" s="546"/>
      <c r="AC176" s="546"/>
    </row>
    <row r="177" spans="1:68" ht="27" hidden="1" customHeight="1" x14ac:dyDescent="0.25">
      <c r="A177" s="54" t="s">
        <v>292</v>
      </c>
      <c r="B177" s="54" t="s">
        <v>293</v>
      </c>
      <c r="C177" s="31">
        <v>4301170013</v>
      </c>
      <c r="D177" s="560">
        <v>4680115886797</v>
      </c>
      <c r="E177" s="561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80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5"/>
      <c r="R177" s="565"/>
      <c r="S177" s="565"/>
      <c r="T177" s="566"/>
      <c r="U177" s="34"/>
      <c r="V177" s="34"/>
      <c r="W177" s="35" t="s">
        <v>69</v>
      </c>
      <c r="X177" s="551">
        <v>0</v>
      </c>
      <c r="Y177" s="55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2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63"/>
      <c r="P178" s="557" t="s">
        <v>71</v>
      </c>
      <c r="Q178" s="558"/>
      <c r="R178" s="558"/>
      <c r="S178" s="558"/>
      <c r="T178" s="558"/>
      <c r="U178" s="558"/>
      <c r="V178" s="559"/>
      <c r="W178" s="37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hidden="1" x14ac:dyDescent="0.2">
      <c r="A179" s="556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3"/>
      <c r="P179" s="557" t="s">
        <v>71</v>
      </c>
      <c r="Q179" s="558"/>
      <c r="R179" s="558"/>
      <c r="S179" s="558"/>
      <c r="T179" s="558"/>
      <c r="U179" s="558"/>
      <c r="V179" s="559"/>
      <c r="W179" s="37" t="s">
        <v>69</v>
      </c>
      <c r="X179" s="553">
        <f>IFERROR(SUM(X177:X177),"0")</f>
        <v>0</v>
      </c>
      <c r="Y179" s="553">
        <f>IFERROR(SUM(Y177:Y177),"0")</f>
        <v>0</v>
      </c>
      <c r="Z179" s="37"/>
      <c r="AA179" s="554"/>
      <c r="AB179" s="554"/>
      <c r="AC179" s="554"/>
    </row>
    <row r="180" spans="1:68" ht="16.5" hidden="1" customHeight="1" x14ac:dyDescent="0.25">
      <c r="A180" s="604" t="s">
        <v>294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5"/>
      <c r="AB180" s="545"/>
      <c r="AC180" s="545"/>
    </row>
    <row r="181" spans="1:68" ht="14.25" hidden="1" customHeight="1" x14ac:dyDescent="0.25">
      <c r="A181" s="555" t="s">
        <v>103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46"/>
      <c r="AB181" s="546"/>
      <c r="AC181" s="546"/>
    </row>
    <row r="182" spans="1:68" ht="16.5" hidden="1" customHeight="1" x14ac:dyDescent="0.25">
      <c r="A182" s="54" t="s">
        <v>295</v>
      </c>
      <c r="B182" s="54" t="s">
        <v>296</v>
      </c>
      <c r="C182" s="31">
        <v>4301011450</v>
      </c>
      <c r="D182" s="560">
        <v>4680115881402</v>
      </c>
      <c r="E182" s="561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5"/>
      <c r="R182" s="565"/>
      <c r="S182" s="565"/>
      <c r="T182" s="566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298</v>
      </c>
      <c r="B183" s="54" t="s">
        <v>299</v>
      </c>
      <c r="C183" s="31">
        <v>4301011768</v>
      </c>
      <c r="D183" s="560">
        <v>4680115881396</v>
      </c>
      <c r="E183" s="561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5"/>
      <c r="R183" s="565"/>
      <c r="S183" s="565"/>
      <c r="T183" s="566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2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63"/>
      <c r="P184" s="557" t="s">
        <v>71</v>
      </c>
      <c r="Q184" s="558"/>
      <c r="R184" s="558"/>
      <c r="S184" s="558"/>
      <c r="T184" s="558"/>
      <c r="U184" s="558"/>
      <c r="V184" s="559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hidden="1" x14ac:dyDescent="0.2">
      <c r="A185" s="556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3"/>
      <c r="P185" s="557" t="s">
        <v>71</v>
      </c>
      <c r="Q185" s="558"/>
      <c r="R185" s="558"/>
      <c r="S185" s="558"/>
      <c r="T185" s="558"/>
      <c r="U185" s="558"/>
      <c r="V185" s="559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hidden="1" customHeight="1" x14ac:dyDescent="0.25">
      <c r="A186" s="555" t="s">
        <v>139</v>
      </c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56"/>
      <c r="P186" s="556"/>
      <c r="Q186" s="556"/>
      <c r="R186" s="556"/>
      <c r="S186" s="556"/>
      <c r="T186" s="556"/>
      <c r="U186" s="556"/>
      <c r="V186" s="556"/>
      <c r="W186" s="556"/>
      <c r="X186" s="556"/>
      <c r="Y186" s="556"/>
      <c r="Z186" s="556"/>
      <c r="AA186" s="546"/>
      <c r="AB186" s="546"/>
      <c r="AC186" s="546"/>
    </row>
    <row r="187" spans="1:68" ht="16.5" hidden="1" customHeight="1" x14ac:dyDescent="0.25">
      <c r="A187" s="54" t="s">
        <v>300</v>
      </c>
      <c r="B187" s="54" t="s">
        <v>301</v>
      </c>
      <c r="C187" s="31">
        <v>4301020262</v>
      </c>
      <c r="D187" s="560">
        <v>4680115882935</v>
      </c>
      <c r="E187" s="561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5"/>
      <c r="R187" s="565"/>
      <c r="S187" s="565"/>
      <c r="T187" s="566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303</v>
      </c>
      <c r="B188" s="54" t="s">
        <v>304</v>
      </c>
      <c r="C188" s="31">
        <v>4301020220</v>
      </c>
      <c r="D188" s="560">
        <v>4680115880764</v>
      </c>
      <c r="E188" s="561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7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5"/>
      <c r="R188" s="565"/>
      <c r="S188" s="565"/>
      <c r="T188" s="566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2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63"/>
      <c r="P189" s="557" t="s">
        <v>71</v>
      </c>
      <c r="Q189" s="558"/>
      <c r="R189" s="558"/>
      <c r="S189" s="558"/>
      <c r="T189" s="558"/>
      <c r="U189" s="558"/>
      <c r="V189" s="559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hidden="1" x14ac:dyDescent="0.2">
      <c r="A190" s="556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3"/>
      <c r="P190" s="557" t="s">
        <v>71</v>
      </c>
      <c r="Q190" s="558"/>
      <c r="R190" s="558"/>
      <c r="S190" s="558"/>
      <c r="T190" s="558"/>
      <c r="U190" s="558"/>
      <c r="V190" s="559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hidden="1" customHeight="1" x14ac:dyDescent="0.25">
      <c r="A191" s="555" t="s">
        <v>64</v>
      </c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56"/>
      <c r="P191" s="556"/>
      <c r="Q191" s="556"/>
      <c r="R191" s="556"/>
      <c r="S191" s="556"/>
      <c r="T191" s="556"/>
      <c r="U191" s="556"/>
      <c r="V191" s="556"/>
      <c r="W191" s="556"/>
      <c r="X191" s="556"/>
      <c r="Y191" s="556"/>
      <c r="Z191" s="556"/>
      <c r="AA191" s="546"/>
      <c r="AB191" s="546"/>
      <c r="AC191" s="546"/>
    </row>
    <row r="192" spans="1:68" ht="27" hidden="1" customHeight="1" x14ac:dyDescent="0.25">
      <c r="A192" s="54" t="s">
        <v>305</v>
      </c>
      <c r="B192" s="54" t="s">
        <v>306</v>
      </c>
      <c r="C192" s="31">
        <v>4301031224</v>
      </c>
      <c r="D192" s="560">
        <v>4680115882683</v>
      </c>
      <c r="E192" s="561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5"/>
      <c r="R192" s="565"/>
      <c r="S192" s="565"/>
      <c r="T192" s="566"/>
      <c r="U192" s="34"/>
      <c r="V192" s="34"/>
      <c r="W192" s="35" t="s">
        <v>69</v>
      </c>
      <c r="X192" s="551">
        <v>0</v>
      </c>
      <c r="Y192" s="552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4301031230</v>
      </c>
      <c r="D193" s="560">
        <v>4680115882690</v>
      </c>
      <c r="E193" s="561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5"/>
      <c r="R193" s="565"/>
      <c r="S193" s="565"/>
      <c r="T193" s="566"/>
      <c r="U193" s="34"/>
      <c r="V193" s="34"/>
      <c r="W193" s="35" t="s">
        <v>69</v>
      </c>
      <c r="X193" s="551">
        <v>0</v>
      </c>
      <c r="Y193" s="552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4301031220</v>
      </c>
      <c r="D194" s="560">
        <v>4680115882669</v>
      </c>
      <c r="E194" s="561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5"/>
      <c r="R194" s="565"/>
      <c r="S194" s="565"/>
      <c r="T194" s="566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4301031221</v>
      </c>
      <c r="D195" s="560">
        <v>4680115882676</v>
      </c>
      <c r="E195" s="561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5"/>
      <c r="R195" s="565"/>
      <c r="S195" s="565"/>
      <c r="T195" s="566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4301031223</v>
      </c>
      <c r="D196" s="560">
        <v>4680115884014</v>
      </c>
      <c r="E196" s="561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5"/>
      <c r="R196" s="565"/>
      <c r="S196" s="565"/>
      <c r="T196" s="566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4301031222</v>
      </c>
      <c r="D197" s="560">
        <v>4680115884007</v>
      </c>
      <c r="E197" s="561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5"/>
      <c r="R197" s="565"/>
      <c r="S197" s="565"/>
      <c r="T197" s="566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4301031229</v>
      </c>
      <c r="D198" s="560">
        <v>4680115884038</v>
      </c>
      <c r="E198" s="561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5"/>
      <c r="R198" s="565"/>
      <c r="S198" s="565"/>
      <c r="T198" s="566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4301031225</v>
      </c>
      <c r="D199" s="560">
        <v>4680115884021</v>
      </c>
      <c r="E199" s="561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5"/>
      <c r="R199" s="565"/>
      <c r="S199" s="565"/>
      <c r="T199" s="566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idden="1" x14ac:dyDescent="0.2">
      <c r="A200" s="562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63"/>
      <c r="P200" s="557" t="s">
        <v>71</v>
      </c>
      <c r="Q200" s="558"/>
      <c r="R200" s="558"/>
      <c r="S200" s="558"/>
      <c r="T200" s="558"/>
      <c r="U200" s="558"/>
      <c r="V200" s="559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0</v>
      </c>
      <c r="Y200" s="553">
        <f>IFERROR(Y192/H192,"0")+IFERROR(Y193/H193,"0")+IFERROR(Y194/H194,"0")+IFERROR(Y195/H195,"0")+IFERROR(Y196/H196,"0")+IFERROR(Y197/H197,"0")+IFERROR(Y198/H198,"0")+IFERROR(Y199/H199,"0")</f>
        <v>0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54"/>
      <c r="AB200" s="554"/>
      <c r="AC200" s="554"/>
    </row>
    <row r="201" spans="1:68" hidden="1" x14ac:dyDescent="0.2">
      <c r="A201" s="556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3"/>
      <c r="P201" s="557" t="s">
        <v>71</v>
      </c>
      <c r="Q201" s="558"/>
      <c r="R201" s="558"/>
      <c r="S201" s="558"/>
      <c r="T201" s="558"/>
      <c r="U201" s="558"/>
      <c r="V201" s="559"/>
      <c r="W201" s="37" t="s">
        <v>69</v>
      </c>
      <c r="X201" s="553">
        <f>IFERROR(SUM(X192:X199),"0")</f>
        <v>0</v>
      </c>
      <c r="Y201" s="553">
        <f>IFERROR(SUM(Y192:Y199),"0")</f>
        <v>0</v>
      </c>
      <c r="Z201" s="37"/>
      <c r="AA201" s="554"/>
      <c r="AB201" s="554"/>
      <c r="AC201" s="554"/>
    </row>
    <row r="202" spans="1:68" ht="14.25" hidden="1" customHeight="1" x14ac:dyDescent="0.25">
      <c r="A202" s="555" t="s">
        <v>73</v>
      </c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56"/>
      <c r="P202" s="556"/>
      <c r="Q202" s="556"/>
      <c r="R202" s="556"/>
      <c r="S202" s="556"/>
      <c r="T202" s="556"/>
      <c r="U202" s="556"/>
      <c r="V202" s="556"/>
      <c r="W202" s="556"/>
      <c r="X202" s="556"/>
      <c r="Y202" s="556"/>
      <c r="Z202" s="556"/>
      <c r="AA202" s="546"/>
      <c r="AB202" s="546"/>
      <c r="AC202" s="546"/>
    </row>
    <row r="203" spans="1:68" ht="27" hidden="1" customHeight="1" x14ac:dyDescent="0.25">
      <c r="A203" s="54" t="s">
        <v>325</v>
      </c>
      <c r="B203" s="54" t="s">
        <v>326</v>
      </c>
      <c r="C203" s="31">
        <v>4301051408</v>
      </c>
      <c r="D203" s="560">
        <v>4680115881594</v>
      </c>
      <c r="E203" s="561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5"/>
      <c r="R203" s="565"/>
      <c r="S203" s="565"/>
      <c r="T203" s="566"/>
      <c r="U203" s="34"/>
      <c r="V203" s="34"/>
      <c r="W203" s="35" t="s">
        <v>69</v>
      </c>
      <c r="X203" s="551">
        <v>0</v>
      </c>
      <c r="Y203" s="552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4301051411</v>
      </c>
      <c r="D204" s="560">
        <v>4680115881617</v>
      </c>
      <c r="E204" s="561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5"/>
      <c r="R204" s="565"/>
      <c r="S204" s="565"/>
      <c r="T204" s="566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331</v>
      </c>
      <c r="B205" s="54" t="s">
        <v>332</v>
      </c>
      <c r="C205" s="31">
        <v>4301051656</v>
      </c>
      <c r="D205" s="560">
        <v>4680115880573</v>
      </c>
      <c r="E205" s="561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5"/>
      <c r="R205" s="565"/>
      <c r="S205" s="565"/>
      <c r="T205" s="566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4301051407</v>
      </c>
      <c r="D206" s="560">
        <v>4680115882195</v>
      </c>
      <c r="E206" s="561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5"/>
      <c r="R206" s="565"/>
      <c r="S206" s="565"/>
      <c r="T206" s="566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4301051752</v>
      </c>
      <c r="D207" s="560">
        <v>4680115882607</v>
      </c>
      <c r="E207" s="561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5"/>
      <c r="R207" s="565"/>
      <c r="S207" s="565"/>
      <c r="T207" s="566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4301051666</v>
      </c>
      <c r="D208" s="560">
        <v>4680115880092</v>
      </c>
      <c r="E208" s="561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5"/>
      <c r="R208" s="565"/>
      <c r="S208" s="565"/>
      <c r="T208" s="566"/>
      <c r="U208" s="34"/>
      <c r="V208" s="34"/>
      <c r="W208" s="35" t="s">
        <v>69</v>
      </c>
      <c r="X208" s="551">
        <v>80</v>
      </c>
      <c r="Y208" s="552">
        <f t="shared" si="21"/>
        <v>81.599999999999994</v>
      </c>
      <c r="Z208" s="36">
        <f t="shared" si="26"/>
        <v>0.22134000000000001</v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88.40000000000002</v>
      </c>
      <c r="BN208" s="64">
        <f t="shared" si="23"/>
        <v>90.168000000000006</v>
      </c>
      <c r="BO208" s="64">
        <f t="shared" si="24"/>
        <v>0.18315018315018317</v>
      </c>
      <c r="BP208" s="64">
        <f t="shared" si="25"/>
        <v>0.18681318681318682</v>
      </c>
    </row>
    <row r="209" spans="1:68" ht="27" customHeight="1" x14ac:dyDescent="0.25">
      <c r="A209" s="54" t="s">
        <v>341</v>
      </c>
      <c r="B209" s="54" t="s">
        <v>342</v>
      </c>
      <c r="C209" s="31">
        <v>4301051668</v>
      </c>
      <c r="D209" s="560">
        <v>4680115880221</v>
      </c>
      <c r="E209" s="561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5"/>
      <c r="R209" s="565"/>
      <c r="S209" s="565"/>
      <c r="T209" s="566"/>
      <c r="U209" s="34"/>
      <c r="V209" s="34"/>
      <c r="W209" s="35" t="s">
        <v>69</v>
      </c>
      <c r="X209" s="551">
        <v>100</v>
      </c>
      <c r="Y209" s="552">
        <f t="shared" si="21"/>
        <v>100.8</v>
      </c>
      <c r="Z209" s="36">
        <f t="shared" si="26"/>
        <v>0.27342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110.5</v>
      </c>
      <c r="BN209" s="64">
        <f t="shared" si="23"/>
        <v>111.384</v>
      </c>
      <c r="BO209" s="64">
        <f t="shared" si="24"/>
        <v>0.22893772893772898</v>
      </c>
      <c r="BP209" s="64">
        <f t="shared" si="25"/>
        <v>0.23076923076923078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4301051945</v>
      </c>
      <c r="D210" s="560">
        <v>4680115880504</v>
      </c>
      <c r="E210" s="561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5"/>
      <c r="R210" s="565"/>
      <c r="S210" s="565"/>
      <c r="T210" s="566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4301051410</v>
      </c>
      <c r="D211" s="560">
        <v>4680115882164</v>
      </c>
      <c r="E211" s="561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5"/>
      <c r="R211" s="565"/>
      <c r="S211" s="565"/>
      <c r="T211" s="566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62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63"/>
      <c r="P212" s="557" t="s">
        <v>71</v>
      </c>
      <c r="Q212" s="558"/>
      <c r="R212" s="558"/>
      <c r="S212" s="558"/>
      <c r="T212" s="558"/>
      <c r="U212" s="558"/>
      <c r="V212" s="559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75</v>
      </c>
      <c r="Y212" s="553">
        <f>IFERROR(Y203/H203,"0")+IFERROR(Y204/H204,"0")+IFERROR(Y205/H205,"0")+IFERROR(Y206/H206,"0")+IFERROR(Y207/H207,"0")+IFERROR(Y208/H208,"0")+IFERROR(Y209/H209,"0")+IFERROR(Y210/H210,"0")+IFERROR(Y211/H211,"0")</f>
        <v>76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0.49475999999999998</v>
      </c>
      <c r="AA212" s="554"/>
      <c r="AB212" s="554"/>
      <c r="AC212" s="554"/>
    </row>
    <row r="213" spans="1:68" x14ac:dyDescent="0.2">
      <c r="A213" s="556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3"/>
      <c r="P213" s="557" t="s">
        <v>71</v>
      </c>
      <c r="Q213" s="558"/>
      <c r="R213" s="558"/>
      <c r="S213" s="558"/>
      <c r="T213" s="558"/>
      <c r="U213" s="558"/>
      <c r="V213" s="559"/>
      <c r="W213" s="37" t="s">
        <v>69</v>
      </c>
      <c r="X213" s="553">
        <f>IFERROR(SUM(X203:X211),"0")</f>
        <v>180</v>
      </c>
      <c r="Y213" s="553">
        <f>IFERROR(SUM(Y203:Y211),"0")</f>
        <v>182.39999999999998</v>
      </c>
      <c r="Z213" s="37"/>
      <c r="AA213" s="554"/>
      <c r="AB213" s="554"/>
      <c r="AC213" s="554"/>
    </row>
    <row r="214" spans="1:68" ht="14.25" hidden="1" customHeight="1" x14ac:dyDescent="0.25">
      <c r="A214" s="555" t="s">
        <v>169</v>
      </c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56"/>
      <c r="P214" s="556"/>
      <c r="Q214" s="556"/>
      <c r="R214" s="556"/>
      <c r="S214" s="556"/>
      <c r="T214" s="556"/>
      <c r="U214" s="556"/>
      <c r="V214" s="556"/>
      <c r="W214" s="556"/>
      <c r="X214" s="556"/>
      <c r="Y214" s="556"/>
      <c r="Z214" s="556"/>
      <c r="AA214" s="546"/>
      <c r="AB214" s="546"/>
      <c r="AC214" s="546"/>
    </row>
    <row r="215" spans="1:68" ht="27" hidden="1" customHeight="1" x14ac:dyDescent="0.25">
      <c r="A215" s="54" t="s">
        <v>348</v>
      </c>
      <c r="B215" s="54" t="s">
        <v>349</v>
      </c>
      <c r="C215" s="31">
        <v>4301060463</v>
      </c>
      <c r="D215" s="560">
        <v>4680115880818</v>
      </c>
      <c r="E215" s="561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5"/>
      <c r="R215" s="565"/>
      <c r="S215" s="565"/>
      <c r="T215" s="566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4301060389</v>
      </c>
      <c r="D216" s="560">
        <v>4680115880801</v>
      </c>
      <c r="E216" s="561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69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5"/>
      <c r="R216" s="565"/>
      <c r="S216" s="565"/>
      <c r="T216" s="566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62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63"/>
      <c r="P217" s="557" t="s">
        <v>71</v>
      </c>
      <c r="Q217" s="558"/>
      <c r="R217" s="558"/>
      <c r="S217" s="558"/>
      <c r="T217" s="558"/>
      <c r="U217" s="558"/>
      <c r="V217" s="559"/>
      <c r="W217" s="37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hidden="1" x14ac:dyDescent="0.2">
      <c r="A218" s="556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3"/>
      <c r="P218" s="557" t="s">
        <v>71</v>
      </c>
      <c r="Q218" s="558"/>
      <c r="R218" s="558"/>
      <c r="S218" s="558"/>
      <c r="T218" s="558"/>
      <c r="U218" s="558"/>
      <c r="V218" s="559"/>
      <c r="W218" s="37" t="s">
        <v>69</v>
      </c>
      <c r="X218" s="553">
        <f>IFERROR(SUM(X215:X216),"0")</f>
        <v>0</v>
      </c>
      <c r="Y218" s="553">
        <f>IFERROR(SUM(Y215:Y216),"0")</f>
        <v>0</v>
      </c>
      <c r="Z218" s="37"/>
      <c r="AA218" s="554"/>
      <c r="AB218" s="554"/>
      <c r="AC218" s="554"/>
    </row>
    <row r="219" spans="1:68" ht="16.5" hidden="1" customHeight="1" x14ac:dyDescent="0.25">
      <c r="A219" s="604" t="s">
        <v>354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5"/>
      <c r="AB219" s="545"/>
      <c r="AC219" s="545"/>
    </row>
    <row r="220" spans="1:68" ht="14.25" hidden="1" customHeight="1" x14ac:dyDescent="0.25">
      <c r="A220" s="555" t="s">
        <v>103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46"/>
      <c r="AB220" s="546"/>
      <c r="AC220" s="546"/>
    </row>
    <row r="221" spans="1:68" ht="27" hidden="1" customHeight="1" x14ac:dyDescent="0.25">
      <c r="A221" s="54" t="s">
        <v>355</v>
      </c>
      <c r="B221" s="54" t="s">
        <v>356</v>
      </c>
      <c r="C221" s="31">
        <v>4301011826</v>
      </c>
      <c r="D221" s="560">
        <v>4680115884137</v>
      </c>
      <c r="E221" s="561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5"/>
      <c r="R221" s="565"/>
      <c r="S221" s="565"/>
      <c r="T221" s="566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358</v>
      </c>
      <c r="B222" s="54" t="s">
        <v>359</v>
      </c>
      <c r="C222" s="31">
        <v>4301011724</v>
      </c>
      <c r="D222" s="560">
        <v>4680115884236</v>
      </c>
      <c r="E222" s="561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5"/>
      <c r="R222" s="565"/>
      <c r="S222" s="565"/>
      <c r="T222" s="566"/>
      <c r="U222" s="34"/>
      <c r="V222" s="34"/>
      <c r="W222" s="35" t="s">
        <v>69</v>
      </c>
      <c r="X222" s="551">
        <v>0</v>
      </c>
      <c r="Y222" s="552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60">
        <v>4680115884175</v>
      </c>
      <c r="E223" s="561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5"/>
      <c r="R223" s="565"/>
      <c r="S223" s="565"/>
      <c r="T223" s="566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4301012196</v>
      </c>
      <c r="D224" s="560">
        <v>4680115884144</v>
      </c>
      <c r="E224" s="561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41" t="s">
        <v>366</v>
      </c>
      <c r="Q224" s="565"/>
      <c r="R224" s="565"/>
      <c r="S224" s="565"/>
      <c r="T224" s="566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367</v>
      </c>
      <c r="C225" s="31">
        <v>4301011824</v>
      </c>
      <c r="D225" s="560">
        <v>4680115884144</v>
      </c>
      <c r="E225" s="561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5"/>
      <c r="R225" s="565"/>
      <c r="S225" s="565"/>
      <c r="T225" s="566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4301012149</v>
      </c>
      <c r="D226" s="560">
        <v>4680115886551</v>
      </c>
      <c r="E226" s="561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5"/>
      <c r="R226" s="565"/>
      <c r="S226" s="565"/>
      <c r="T226" s="566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4301011726</v>
      </c>
      <c r="D227" s="560">
        <v>4680115884182</v>
      </c>
      <c r="E227" s="561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5"/>
      <c r="R227" s="565"/>
      <c r="S227" s="565"/>
      <c r="T227" s="566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4301012195</v>
      </c>
      <c r="D228" s="560">
        <v>4680115884205</v>
      </c>
      <c r="E228" s="561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2" t="s">
        <v>375</v>
      </c>
      <c r="Q228" s="565"/>
      <c r="R228" s="565"/>
      <c r="S228" s="565"/>
      <c r="T228" s="566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377</v>
      </c>
      <c r="C229" s="31">
        <v>4301011722</v>
      </c>
      <c r="D229" s="560">
        <v>4680115884205</v>
      </c>
      <c r="E229" s="561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5"/>
      <c r="R229" s="565"/>
      <c r="S229" s="565"/>
      <c r="T229" s="566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62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63"/>
      <c r="P230" s="557" t="s">
        <v>71</v>
      </c>
      <c r="Q230" s="558"/>
      <c r="R230" s="558"/>
      <c r="S230" s="558"/>
      <c r="T230" s="558"/>
      <c r="U230" s="558"/>
      <c r="V230" s="559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0</v>
      </c>
      <c r="Y230" s="553">
        <f>IFERROR(Y221/H221,"0")+IFERROR(Y222/H222,"0")+IFERROR(Y223/H223,"0")+IFERROR(Y224/H224,"0")+IFERROR(Y225/H225,"0")+IFERROR(Y226/H226,"0")+IFERROR(Y227/H227,"0")+IFERROR(Y228/H228,"0")+IFERROR(Y229/H229,"0")</f>
        <v>0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4"/>
      <c r="AB230" s="554"/>
      <c r="AC230" s="554"/>
    </row>
    <row r="231" spans="1:68" hidden="1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3"/>
      <c r="P231" s="557" t="s">
        <v>71</v>
      </c>
      <c r="Q231" s="558"/>
      <c r="R231" s="558"/>
      <c r="S231" s="558"/>
      <c r="T231" s="558"/>
      <c r="U231" s="558"/>
      <c r="V231" s="559"/>
      <c r="W231" s="37" t="s">
        <v>69</v>
      </c>
      <c r="X231" s="553">
        <f>IFERROR(SUM(X221:X229),"0")</f>
        <v>0</v>
      </c>
      <c r="Y231" s="553">
        <f>IFERROR(SUM(Y221:Y229),"0")</f>
        <v>0</v>
      </c>
      <c r="Z231" s="37"/>
      <c r="AA231" s="554"/>
      <c r="AB231" s="554"/>
      <c r="AC231" s="554"/>
    </row>
    <row r="232" spans="1:68" ht="14.25" hidden="1" customHeight="1" x14ac:dyDescent="0.25">
      <c r="A232" s="555" t="s">
        <v>139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6"/>
      <c r="AB232" s="546"/>
      <c r="AC232" s="546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60">
        <v>4680115885981</v>
      </c>
      <c r="E233" s="561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5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5"/>
      <c r="R233" s="565"/>
      <c r="S233" s="565"/>
      <c r="T233" s="566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2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63"/>
      <c r="P234" s="557" t="s">
        <v>71</v>
      </c>
      <c r="Q234" s="558"/>
      <c r="R234" s="558"/>
      <c r="S234" s="558"/>
      <c r="T234" s="558"/>
      <c r="U234" s="558"/>
      <c r="V234" s="559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hidden="1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3"/>
      <c r="P235" s="557" t="s">
        <v>71</v>
      </c>
      <c r="Q235" s="558"/>
      <c r="R235" s="558"/>
      <c r="S235" s="558"/>
      <c r="T235" s="558"/>
      <c r="U235" s="558"/>
      <c r="V235" s="559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hidden="1" customHeight="1" x14ac:dyDescent="0.25">
      <c r="A236" s="555" t="s">
        <v>381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6"/>
      <c r="AB236" s="546"/>
      <c r="AC236" s="546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60">
        <v>4680115886803</v>
      </c>
      <c r="E237" s="561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628" t="s">
        <v>384</v>
      </c>
      <c r="Q237" s="565"/>
      <c r="R237" s="565"/>
      <c r="S237" s="565"/>
      <c r="T237" s="566"/>
      <c r="U237" s="34"/>
      <c r="V237" s="34"/>
      <c r="W237" s="35" t="s">
        <v>69</v>
      </c>
      <c r="X237" s="551">
        <v>0</v>
      </c>
      <c r="Y237" s="552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2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63"/>
      <c r="P238" s="557" t="s">
        <v>71</v>
      </c>
      <c r="Q238" s="558"/>
      <c r="R238" s="558"/>
      <c r="S238" s="558"/>
      <c r="T238" s="558"/>
      <c r="U238" s="558"/>
      <c r="V238" s="559"/>
      <c r="W238" s="37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hidden="1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3"/>
      <c r="P239" s="557" t="s">
        <v>71</v>
      </c>
      <c r="Q239" s="558"/>
      <c r="R239" s="558"/>
      <c r="S239" s="558"/>
      <c r="T239" s="558"/>
      <c r="U239" s="558"/>
      <c r="V239" s="559"/>
      <c r="W239" s="37" t="s">
        <v>69</v>
      </c>
      <c r="X239" s="553">
        <f>IFERROR(SUM(X237:X237),"0")</f>
        <v>0</v>
      </c>
      <c r="Y239" s="553">
        <f>IFERROR(SUM(Y237:Y237),"0")</f>
        <v>0</v>
      </c>
      <c r="Z239" s="37"/>
      <c r="AA239" s="554"/>
      <c r="AB239" s="554"/>
      <c r="AC239" s="554"/>
    </row>
    <row r="240" spans="1:68" ht="14.25" hidden="1" customHeight="1" x14ac:dyDescent="0.25">
      <c r="A240" s="555" t="s">
        <v>386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6"/>
      <c r="AB240" s="546"/>
      <c r="AC240" s="546"/>
    </row>
    <row r="241" spans="1:68" ht="27" hidden="1" customHeight="1" x14ac:dyDescent="0.25">
      <c r="A241" s="54" t="s">
        <v>387</v>
      </c>
      <c r="B241" s="54" t="s">
        <v>388</v>
      </c>
      <c r="C241" s="31">
        <v>4301041004</v>
      </c>
      <c r="D241" s="560">
        <v>4680115886704</v>
      </c>
      <c r="E241" s="561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5"/>
      <c r="R241" s="565"/>
      <c r="S241" s="565"/>
      <c r="T241" s="566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390</v>
      </c>
      <c r="B242" s="54" t="s">
        <v>391</v>
      </c>
      <c r="C242" s="31">
        <v>4301041008</v>
      </c>
      <c r="D242" s="560">
        <v>4680115886681</v>
      </c>
      <c r="E242" s="561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6" t="s">
        <v>392</v>
      </c>
      <c r="Q242" s="565"/>
      <c r="R242" s="565"/>
      <c r="S242" s="565"/>
      <c r="T242" s="566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4301041007</v>
      </c>
      <c r="D243" s="560">
        <v>4680115886735</v>
      </c>
      <c r="E243" s="561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5"/>
      <c r="R243" s="565"/>
      <c r="S243" s="565"/>
      <c r="T243" s="566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4301041006</v>
      </c>
      <c r="D244" s="560">
        <v>4680115886728</v>
      </c>
      <c r="E244" s="561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60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5"/>
      <c r="R244" s="565"/>
      <c r="S244" s="565"/>
      <c r="T244" s="566"/>
      <c r="U244" s="34" t="s">
        <v>397</v>
      </c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4301041005</v>
      </c>
      <c r="D245" s="560">
        <v>4680115886711</v>
      </c>
      <c r="E245" s="561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56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5"/>
      <c r="R245" s="565"/>
      <c r="S245" s="565"/>
      <c r="T245" s="566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2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3"/>
      <c r="P246" s="557" t="s">
        <v>71</v>
      </c>
      <c r="Q246" s="558"/>
      <c r="R246" s="558"/>
      <c r="S246" s="558"/>
      <c r="T246" s="558"/>
      <c r="U246" s="558"/>
      <c r="V246" s="559"/>
      <c r="W246" s="37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3"/>
      <c r="P247" s="557" t="s">
        <v>71</v>
      </c>
      <c r="Q247" s="558"/>
      <c r="R247" s="558"/>
      <c r="S247" s="558"/>
      <c r="T247" s="558"/>
      <c r="U247" s="558"/>
      <c r="V247" s="559"/>
      <c r="W247" s="37" t="s">
        <v>69</v>
      </c>
      <c r="X247" s="553">
        <f>IFERROR(SUM(X241:X245),"0")</f>
        <v>0</v>
      </c>
      <c r="Y247" s="553">
        <f>IFERROR(SUM(Y241:Y245),"0")</f>
        <v>0</v>
      </c>
      <c r="Z247" s="37"/>
      <c r="AA247" s="554"/>
      <c r="AB247" s="554"/>
      <c r="AC247" s="554"/>
    </row>
    <row r="248" spans="1:68" ht="16.5" hidden="1" customHeight="1" x14ac:dyDescent="0.25">
      <c r="A248" s="604" t="s">
        <v>400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5"/>
      <c r="AB248" s="545"/>
      <c r="AC248" s="545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6"/>
      <c r="AB249" s="546"/>
      <c r="AC249" s="546"/>
    </row>
    <row r="250" spans="1:68" ht="27" hidden="1" customHeight="1" x14ac:dyDescent="0.25">
      <c r="A250" s="54" t="s">
        <v>401</v>
      </c>
      <c r="B250" s="54" t="s">
        <v>402</v>
      </c>
      <c r="C250" s="31">
        <v>4301011855</v>
      </c>
      <c r="D250" s="560">
        <v>4680115885837</v>
      </c>
      <c r="E250" s="561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3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5"/>
      <c r="R250" s="565"/>
      <c r="S250" s="565"/>
      <c r="T250" s="566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60">
        <v>4680115885851</v>
      </c>
      <c r="E251" s="561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5"/>
      <c r="R251" s="565"/>
      <c r="S251" s="565"/>
      <c r="T251" s="566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4301011850</v>
      </c>
      <c r="D252" s="560">
        <v>4680115885806</v>
      </c>
      <c r="E252" s="561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5"/>
      <c r="R252" s="565"/>
      <c r="S252" s="565"/>
      <c r="T252" s="566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4301011852</v>
      </c>
      <c r="D253" s="560">
        <v>4680115885844</v>
      </c>
      <c r="E253" s="561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5"/>
      <c r="R253" s="565"/>
      <c r="S253" s="565"/>
      <c r="T253" s="566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413</v>
      </c>
      <c r="B254" s="54" t="s">
        <v>414</v>
      </c>
      <c r="C254" s="31">
        <v>4301011851</v>
      </c>
      <c r="D254" s="560">
        <v>4680115885820</v>
      </c>
      <c r="E254" s="561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5"/>
      <c r="R254" s="565"/>
      <c r="S254" s="565"/>
      <c r="T254" s="566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2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3"/>
      <c r="P255" s="557" t="s">
        <v>71</v>
      </c>
      <c r="Q255" s="558"/>
      <c r="R255" s="558"/>
      <c r="S255" s="558"/>
      <c r="T255" s="558"/>
      <c r="U255" s="558"/>
      <c r="V255" s="559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3"/>
      <c r="P256" s="557" t="s">
        <v>71</v>
      </c>
      <c r="Q256" s="558"/>
      <c r="R256" s="558"/>
      <c r="S256" s="558"/>
      <c r="T256" s="558"/>
      <c r="U256" s="558"/>
      <c r="V256" s="559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hidden="1" customHeight="1" x14ac:dyDescent="0.25">
      <c r="A257" s="604" t="s">
        <v>416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5"/>
      <c r="AB257" s="545"/>
      <c r="AC257" s="545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6"/>
      <c r="AB258" s="546"/>
      <c r="AC258" s="546"/>
    </row>
    <row r="259" spans="1:68" ht="27" hidden="1" customHeight="1" x14ac:dyDescent="0.25">
      <c r="A259" s="54" t="s">
        <v>417</v>
      </c>
      <c r="B259" s="54" t="s">
        <v>418</v>
      </c>
      <c r="C259" s="31">
        <v>4301011223</v>
      </c>
      <c r="D259" s="560">
        <v>4607091383423</v>
      </c>
      <c r="E259" s="561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1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5"/>
      <c r="R259" s="565"/>
      <c r="S259" s="565"/>
      <c r="T259" s="566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4301012199</v>
      </c>
      <c r="D260" s="560">
        <v>4680115886957</v>
      </c>
      <c r="E260" s="561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4" t="s">
        <v>421</v>
      </c>
      <c r="Q260" s="565"/>
      <c r="R260" s="565"/>
      <c r="S260" s="565"/>
      <c r="T260" s="566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423</v>
      </c>
      <c r="B261" s="54" t="s">
        <v>424</v>
      </c>
      <c r="C261" s="31">
        <v>4301012098</v>
      </c>
      <c r="D261" s="560">
        <v>4680115885660</v>
      </c>
      <c r="E261" s="561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5"/>
      <c r="R261" s="565"/>
      <c r="S261" s="565"/>
      <c r="T261" s="566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426</v>
      </c>
      <c r="B262" s="54" t="s">
        <v>427</v>
      </c>
      <c r="C262" s="31">
        <v>4301012176</v>
      </c>
      <c r="D262" s="560">
        <v>4680115886773</v>
      </c>
      <c r="E262" s="561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4" t="s">
        <v>428</v>
      </c>
      <c r="Q262" s="565"/>
      <c r="R262" s="565"/>
      <c r="S262" s="565"/>
      <c r="T262" s="566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2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3"/>
      <c r="P263" s="557" t="s">
        <v>71</v>
      </c>
      <c r="Q263" s="558"/>
      <c r="R263" s="558"/>
      <c r="S263" s="558"/>
      <c r="T263" s="558"/>
      <c r="U263" s="558"/>
      <c r="V263" s="559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3"/>
      <c r="P264" s="557" t="s">
        <v>71</v>
      </c>
      <c r="Q264" s="558"/>
      <c r="R264" s="558"/>
      <c r="S264" s="558"/>
      <c r="T264" s="558"/>
      <c r="U264" s="558"/>
      <c r="V264" s="559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604" t="s">
        <v>430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5"/>
      <c r="AB265" s="545"/>
      <c r="AC265" s="545"/>
    </row>
    <row r="266" spans="1:68" ht="14.25" hidden="1" customHeight="1" x14ac:dyDescent="0.25">
      <c r="A266" s="555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6"/>
      <c r="AB266" s="546"/>
      <c r="AC266" s="546"/>
    </row>
    <row r="267" spans="1:68" ht="27" hidden="1" customHeight="1" x14ac:dyDescent="0.25">
      <c r="A267" s="54" t="s">
        <v>431</v>
      </c>
      <c r="B267" s="54" t="s">
        <v>432</v>
      </c>
      <c r="C267" s="31">
        <v>4301051893</v>
      </c>
      <c r="D267" s="560">
        <v>4680115886186</v>
      </c>
      <c r="E267" s="561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5"/>
      <c r="R267" s="565"/>
      <c r="S267" s="565"/>
      <c r="T267" s="566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434</v>
      </c>
      <c r="B268" s="54" t="s">
        <v>435</v>
      </c>
      <c r="C268" s="31">
        <v>4301051795</v>
      </c>
      <c r="D268" s="560">
        <v>4680115881228</v>
      </c>
      <c r="E268" s="561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5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5"/>
      <c r="R268" s="565"/>
      <c r="S268" s="565"/>
      <c r="T268" s="566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437</v>
      </c>
      <c r="B269" s="54" t="s">
        <v>438</v>
      </c>
      <c r="C269" s="31">
        <v>4301051388</v>
      </c>
      <c r="D269" s="560">
        <v>4680115881211</v>
      </c>
      <c r="E269" s="561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5"/>
      <c r="R269" s="565"/>
      <c r="S269" s="565"/>
      <c r="T269" s="566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2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3"/>
      <c r="P270" s="557" t="s">
        <v>71</v>
      </c>
      <c r="Q270" s="558"/>
      <c r="R270" s="558"/>
      <c r="S270" s="558"/>
      <c r="T270" s="558"/>
      <c r="U270" s="558"/>
      <c r="V270" s="559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hidden="1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3"/>
      <c r="P271" s="557" t="s">
        <v>71</v>
      </c>
      <c r="Q271" s="558"/>
      <c r="R271" s="558"/>
      <c r="S271" s="558"/>
      <c r="T271" s="558"/>
      <c r="U271" s="558"/>
      <c r="V271" s="559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hidden="1" customHeight="1" x14ac:dyDescent="0.25">
      <c r="A272" s="604" t="s">
        <v>440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5"/>
      <c r="AB272" s="545"/>
      <c r="AC272" s="545"/>
    </row>
    <row r="273" spans="1:68" ht="14.25" hidden="1" customHeight="1" x14ac:dyDescent="0.25">
      <c r="A273" s="555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6"/>
      <c r="AB273" s="546"/>
      <c r="AC273" s="546"/>
    </row>
    <row r="274" spans="1:68" ht="27" hidden="1" customHeight="1" x14ac:dyDescent="0.25">
      <c r="A274" s="54" t="s">
        <v>441</v>
      </c>
      <c r="B274" s="54" t="s">
        <v>442</v>
      </c>
      <c r="C274" s="31">
        <v>4301031307</v>
      </c>
      <c r="D274" s="560">
        <v>4680115880344</v>
      </c>
      <c r="E274" s="561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8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5"/>
      <c r="R274" s="565"/>
      <c r="S274" s="565"/>
      <c r="T274" s="566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2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3"/>
      <c r="P275" s="557" t="s">
        <v>71</v>
      </c>
      <c r="Q275" s="558"/>
      <c r="R275" s="558"/>
      <c r="S275" s="558"/>
      <c r="T275" s="558"/>
      <c r="U275" s="558"/>
      <c r="V275" s="559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3"/>
      <c r="P276" s="557" t="s">
        <v>71</v>
      </c>
      <c r="Q276" s="558"/>
      <c r="R276" s="558"/>
      <c r="S276" s="558"/>
      <c r="T276" s="558"/>
      <c r="U276" s="558"/>
      <c r="V276" s="559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55" t="s">
        <v>73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46"/>
      <c r="AB277" s="546"/>
      <c r="AC277" s="546"/>
    </row>
    <row r="278" spans="1:68" ht="27" hidden="1" customHeight="1" x14ac:dyDescent="0.25">
      <c r="A278" s="54" t="s">
        <v>444</v>
      </c>
      <c r="B278" s="54" t="s">
        <v>445</v>
      </c>
      <c r="C278" s="31">
        <v>4301051782</v>
      </c>
      <c r="D278" s="560">
        <v>4680115884618</v>
      </c>
      <c r="E278" s="561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5"/>
      <c r="R278" s="565"/>
      <c r="S278" s="565"/>
      <c r="T278" s="566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2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3"/>
      <c r="P279" s="557" t="s">
        <v>71</v>
      </c>
      <c r="Q279" s="558"/>
      <c r="R279" s="558"/>
      <c r="S279" s="558"/>
      <c r="T279" s="558"/>
      <c r="U279" s="558"/>
      <c r="V279" s="559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3"/>
      <c r="P280" s="557" t="s">
        <v>71</v>
      </c>
      <c r="Q280" s="558"/>
      <c r="R280" s="558"/>
      <c r="S280" s="558"/>
      <c r="T280" s="558"/>
      <c r="U280" s="558"/>
      <c r="V280" s="559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hidden="1" customHeight="1" x14ac:dyDescent="0.25">
      <c r="A281" s="604" t="s">
        <v>447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45"/>
      <c r="AB281" s="545"/>
      <c r="AC281" s="545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6"/>
      <c r="AB282" s="546"/>
      <c r="AC282" s="546"/>
    </row>
    <row r="283" spans="1:68" ht="27" hidden="1" customHeight="1" x14ac:dyDescent="0.25">
      <c r="A283" s="54" t="s">
        <v>448</v>
      </c>
      <c r="B283" s="54" t="s">
        <v>449</v>
      </c>
      <c r="C283" s="31">
        <v>4301011662</v>
      </c>
      <c r="D283" s="560">
        <v>4680115883703</v>
      </c>
      <c r="E283" s="561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1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5"/>
      <c r="R283" s="565"/>
      <c r="S283" s="565"/>
      <c r="T283" s="566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2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3"/>
      <c r="P284" s="557" t="s">
        <v>71</v>
      </c>
      <c r="Q284" s="558"/>
      <c r="R284" s="558"/>
      <c r="S284" s="558"/>
      <c r="T284" s="558"/>
      <c r="U284" s="558"/>
      <c r="V284" s="559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3"/>
      <c r="P285" s="557" t="s">
        <v>71</v>
      </c>
      <c r="Q285" s="558"/>
      <c r="R285" s="558"/>
      <c r="S285" s="558"/>
      <c r="T285" s="558"/>
      <c r="U285" s="558"/>
      <c r="V285" s="559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604" t="s">
        <v>452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45"/>
      <c r="AB286" s="545"/>
      <c r="AC286" s="545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6"/>
      <c r="AB287" s="546"/>
      <c r="AC287" s="546"/>
    </row>
    <row r="288" spans="1:68" ht="27" hidden="1" customHeight="1" x14ac:dyDescent="0.25">
      <c r="A288" s="54" t="s">
        <v>453</v>
      </c>
      <c r="B288" s="54" t="s">
        <v>454</v>
      </c>
      <c r="C288" s="31">
        <v>4301012126</v>
      </c>
      <c r="D288" s="560">
        <v>4607091386004</v>
      </c>
      <c r="E288" s="561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0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5"/>
      <c r="R288" s="565"/>
      <c r="S288" s="565"/>
      <c r="T288" s="566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456</v>
      </c>
      <c r="B289" s="54" t="s">
        <v>457</v>
      </c>
      <c r="C289" s="31">
        <v>4301012024</v>
      </c>
      <c r="D289" s="560">
        <v>4680115885615</v>
      </c>
      <c r="E289" s="561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5"/>
      <c r="R289" s="565"/>
      <c r="S289" s="565"/>
      <c r="T289" s="566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hidden="1" customHeight="1" x14ac:dyDescent="0.25">
      <c r="A290" s="54" t="s">
        <v>459</v>
      </c>
      <c r="B290" s="54" t="s">
        <v>460</v>
      </c>
      <c r="C290" s="31">
        <v>4301011858</v>
      </c>
      <c r="D290" s="560">
        <v>4680115885646</v>
      </c>
      <c r="E290" s="561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5"/>
      <c r="R290" s="565"/>
      <c r="S290" s="565"/>
      <c r="T290" s="566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4301012016</v>
      </c>
      <c r="D291" s="560">
        <v>4680115885554</v>
      </c>
      <c r="E291" s="561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5"/>
      <c r="R291" s="565"/>
      <c r="S291" s="565"/>
      <c r="T291" s="566"/>
      <c r="U291" s="34"/>
      <c r="V291" s="34"/>
      <c r="W291" s="35" t="s">
        <v>69</v>
      </c>
      <c r="X291" s="551">
        <v>0</v>
      </c>
      <c r="Y291" s="552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hidden="1" customHeight="1" x14ac:dyDescent="0.25">
      <c r="A292" s="54" t="s">
        <v>465</v>
      </c>
      <c r="B292" s="54" t="s">
        <v>466</v>
      </c>
      <c r="C292" s="31">
        <v>4301011857</v>
      </c>
      <c r="D292" s="560">
        <v>4680115885622</v>
      </c>
      <c r="E292" s="561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5"/>
      <c r="R292" s="565"/>
      <c r="S292" s="565"/>
      <c r="T292" s="566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467</v>
      </c>
      <c r="B293" s="54" t="s">
        <v>468</v>
      </c>
      <c r="C293" s="31">
        <v>4301011859</v>
      </c>
      <c r="D293" s="560">
        <v>4680115885608</v>
      </c>
      <c r="E293" s="561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5"/>
      <c r="R293" s="565"/>
      <c r="S293" s="565"/>
      <c r="T293" s="566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idden="1" x14ac:dyDescent="0.2">
      <c r="A294" s="562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3"/>
      <c r="P294" s="557" t="s">
        <v>71</v>
      </c>
      <c r="Q294" s="558"/>
      <c r="R294" s="558"/>
      <c r="S294" s="558"/>
      <c r="T294" s="558"/>
      <c r="U294" s="558"/>
      <c r="V294" s="559"/>
      <c r="W294" s="37" t="s">
        <v>72</v>
      </c>
      <c r="X294" s="553">
        <f>IFERROR(X288/H288,"0")+IFERROR(X289/H289,"0")+IFERROR(X290/H290,"0")+IFERROR(X291/H291,"0")+IFERROR(X292/H292,"0")+IFERROR(X293/H293,"0")</f>
        <v>0</v>
      </c>
      <c r="Y294" s="553">
        <f>IFERROR(Y288/H288,"0")+IFERROR(Y289/H289,"0")+IFERROR(Y290/H290,"0")+IFERROR(Y291/H291,"0")+IFERROR(Y292/H292,"0")+IFERROR(Y293/H293,"0")</f>
        <v>0</v>
      </c>
      <c r="Z294" s="553">
        <f>IFERROR(IF(Z288="",0,Z288),"0")+IFERROR(IF(Z289="",0,Z289),"0")+IFERROR(IF(Z290="",0,Z290),"0")+IFERROR(IF(Z291="",0,Z291),"0")+IFERROR(IF(Z292="",0,Z292),"0")+IFERROR(IF(Z293="",0,Z293),"0")</f>
        <v>0</v>
      </c>
      <c r="AA294" s="554"/>
      <c r="AB294" s="554"/>
      <c r="AC294" s="554"/>
    </row>
    <row r="295" spans="1:68" hidden="1" x14ac:dyDescent="0.2">
      <c r="A295" s="556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63"/>
      <c r="P295" s="557" t="s">
        <v>71</v>
      </c>
      <c r="Q295" s="558"/>
      <c r="R295" s="558"/>
      <c r="S295" s="558"/>
      <c r="T295" s="558"/>
      <c r="U295" s="558"/>
      <c r="V295" s="559"/>
      <c r="W295" s="37" t="s">
        <v>69</v>
      </c>
      <c r="X295" s="553">
        <f>IFERROR(SUM(X288:X293),"0")</f>
        <v>0</v>
      </c>
      <c r="Y295" s="553">
        <f>IFERROR(SUM(Y288:Y293),"0")</f>
        <v>0</v>
      </c>
      <c r="Z295" s="37"/>
      <c r="AA295" s="554"/>
      <c r="AB295" s="554"/>
      <c r="AC295" s="554"/>
    </row>
    <row r="296" spans="1:68" ht="14.25" hidden="1" customHeight="1" x14ac:dyDescent="0.25">
      <c r="A296" s="555" t="s">
        <v>64</v>
      </c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6"/>
      <c r="P296" s="556"/>
      <c r="Q296" s="556"/>
      <c r="R296" s="556"/>
      <c r="S296" s="556"/>
      <c r="T296" s="556"/>
      <c r="U296" s="556"/>
      <c r="V296" s="556"/>
      <c r="W296" s="556"/>
      <c r="X296" s="556"/>
      <c r="Y296" s="556"/>
      <c r="Z296" s="556"/>
      <c r="AA296" s="546"/>
      <c r="AB296" s="546"/>
      <c r="AC296" s="546"/>
    </row>
    <row r="297" spans="1:68" ht="27" hidden="1" customHeight="1" x14ac:dyDescent="0.25">
      <c r="A297" s="54" t="s">
        <v>470</v>
      </c>
      <c r="B297" s="54" t="s">
        <v>471</v>
      </c>
      <c r="C297" s="31">
        <v>4301030878</v>
      </c>
      <c r="D297" s="560">
        <v>4607091387193</v>
      </c>
      <c r="E297" s="561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5"/>
      <c r="R297" s="565"/>
      <c r="S297" s="565"/>
      <c r="T297" s="566"/>
      <c r="U297" s="34"/>
      <c r="V297" s="34"/>
      <c r="W297" s="35" t="s">
        <v>69</v>
      </c>
      <c r="X297" s="551">
        <v>0</v>
      </c>
      <c r="Y297" s="552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4301031153</v>
      </c>
      <c r="D298" s="560">
        <v>4607091387230</v>
      </c>
      <c r="E298" s="561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5"/>
      <c r="R298" s="565"/>
      <c r="S298" s="565"/>
      <c r="T298" s="566"/>
      <c r="U298" s="34"/>
      <c r="V298" s="34"/>
      <c r="W298" s="35" t="s">
        <v>69</v>
      </c>
      <c r="X298" s="551">
        <v>0</v>
      </c>
      <c r="Y298" s="552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4301031154</v>
      </c>
      <c r="D299" s="560">
        <v>4607091387292</v>
      </c>
      <c r="E299" s="561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5"/>
      <c r="R299" s="565"/>
      <c r="S299" s="565"/>
      <c r="T299" s="566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4301031152</v>
      </c>
      <c r="D300" s="560">
        <v>4607091387285</v>
      </c>
      <c r="E300" s="561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5"/>
      <c r="R300" s="565"/>
      <c r="S300" s="565"/>
      <c r="T300" s="566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4301031305</v>
      </c>
      <c r="D301" s="560">
        <v>4607091389845</v>
      </c>
      <c r="E301" s="561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5"/>
      <c r="R301" s="565"/>
      <c r="S301" s="565"/>
      <c r="T301" s="566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4301031306</v>
      </c>
      <c r="D302" s="560">
        <v>4680115882881</v>
      </c>
      <c r="E302" s="561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5"/>
      <c r="R302" s="565"/>
      <c r="S302" s="565"/>
      <c r="T302" s="566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4301031066</v>
      </c>
      <c r="D303" s="560">
        <v>4607091383836</v>
      </c>
      <c r="E303" s="561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5"/>
      <c r="R303" s="565"/>
      <c r="S303" s="565"/>
      <c r="T303" s="566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hidden="1" x14ac:dyDescent="0.2">
      <c r="A304" s="562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3"/>
      <c r="P304" s="557" t="s">
        <v>71</v>
      </c>
      <c r="Q304" s="558"/>
      <c r="R304" s="558"/>
      <c r="S304" s="558"/>
      <c r="T304" s="558"/>
      <c r="U304" s="558"/>
      <c r="V304" s="559"/>
      <c r="W304" s="37" t="s">
        <v>72</v>
      </c>
      <c r="X304" s="553">
        <f>IFERROR(X297/H297,"0")+IFERROR(X298/H298,"0")+IFERROR(X299/H299,"0")+IFERROR(X300/H300,"0")+IFERROR(X301/H301,"0")+IFERROR(X302/H302,"0")+IFERROR(X303/H303,"0")</f>
        <v>0</v>
      </c>
      <c r="Y304" s="553">
        <f>IFERROR(Y297/H297,"0")+IFERROR(Y298/H298,"0")+IFERROR(Y299/H299,"0")+IFERROR(Y300/H300,"0")+IFERROR(Y301/H301,"0")+IFERROR(Y302/H302,"0")+IFERROR(Y303/H303,"0")</f>
        <v>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4"/>
      <c r="AB304" s="554"/>
      <c r="AC304" s="554"/>
    </row>
    <row r="305" spans="1:68" hidden="1" x14ac:dyDescent="0.2">
      <c r="A305" s="556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63"/>
      <c r="P305" s="557" t="s">
        <v>71</v>
      </c>
      <c r="Q305" s="558"/>
      <c r="R305" s="558"/>
      <c r="S305" s="558"/>
      <c r="T305" s="558"/>
      <c r="U305" s="558"/>
      <c r="V305" s="559"/>
      <c r="W305" s="37" t="s">
        <v>69</v>
      </c>
      <c r="X305" s="553">
        <f>IFERROR(SUM(X297:X303),"0")</f>
        <v>0</v>
      </c>
      <c r="Y305" s="553">
        <f>IFERROR(SUM(Y297:Y303),"0")</f>
        <v>0</v>
      </c>
      <c r="Z305" s="37"/>
      <c r="AA305" s="554"/>
      <c r="AB305" s="554"/>
      <c r="AC305" s="554"/>
    </row>
    <row r="306" spans="1:68" ht="14.25" hidden="1" customHeight="1" x14ac:dyDescent="0.25">
      <c r="A306" s="555" t="s">
        <v>73</v>
      </c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6"/>
      <c r="P306" s="556"/>
      <c r="Q306" s="556"/>
      <c r="R306" s="556"/>
      <c r="S306" s="556"/>
      <c r="T306" s="556"/>
      <c r="U306" s="556"/>
      <c r="V306" s="556"/>
      <c r="W306" s="556"/>
      <c r="X306" s="556"/>
      <c r="Y306" s="556"/>
      <c r="Z306" s="556"/>
      <c r="AA306" s="546"/>
      <c r="AB306" s="546"/>
      <c r="AC306" s="546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60">
        <v>4607091387766</v>
      </c>
      <c r="E307" s="561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5"/>
      <c r="R307" s="565"/>
      <c r="S307" s="565"/>
      <c r="T307" s="566"/>
      <c r="U307" s="34"/>
      <c r="V307" s="34"/>
      <c r="W307" s="35" t="s">
        <v>69</v>
      </c>
      <c r="X307" s="551">
        <v>200</v>
      </c>
      <c r="Y307" s="552">
        <f>IFERROR(IF(X307="",0,CEILING((X307/$H307),1)*$H307),"")</f>
        <v>202.79999999999998</v>
      </c>
      <c r="Z307" s="36">
        <f>IFERROR(IF(Y307=0,"",ROUNDUP(Y307/H307,0)*0.01898),"")</f>
        <v>0.49348000000000003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213.15384615384619</v>
      </c>
      <c r="BN307" s="64">
        <f>IFERROR(Y307*I307/H307,"0")</f>
        <v>216.13799999999998</v>
      </c>
      <c r="BO307" s="64">
        <f>IFERROR(1/J307*(X307/H307),"0")</f>
        <v>0.40064102564102566</v>
      </c>
      <c r="BP307" s="64">
        <f>IFERROR(1/J307*(Y307/H307),"0")</f>
        <v>0.40625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4301051818</v>
      </c>
      <c r="D308" s="560">
        <v>4607091387957</v>
      </c>
      <c r="E308" s="561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5"/>
      <c r="R308" s="565"/>
      <c r="S308" s="565"/>
      <c r="T308" s="566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4301051819</v>
      </c>
      <c r="D309" s="560">
        <v>4607091387964</v>
      </c>
      <c r="E309" s="561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5"/>
      <c r="R309" s="565"/>
      <c r="S309" s="565"/>
      <c r="T309" s="566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4301051734</v>
      </c>
      <c r="D310" s="560">
        <v>4680115884588</v>
      </c>
      <c r="E310" s="561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5"/>
      <c r="R310" s="565"/>
      <c r="S310" s="565"/>
      <c r="T310" s="566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4301051578</v>
      </c>
      <c r="D311" s="560">
        <v>4607091387513</v>
      </c>
      <c r="E311" s="561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5"/>
      <c r="R311" s="565"/>
      <c r="S311" s="565"/>
      <c r="T311" s="566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2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3"/>
      <c r="P312" s="557" t="s">
        <v>71</v>
      </c>
      <c r="Q312" s="558"/>
      <c r="R312" s="558"/>
      <c r="S312" s="558"/>
      <c r="T312" s="558"/>
      <c r="U312" s="558"/>
      <c r="V312" s="559"/>
      <c r="W312" s="37" t="s">
        <v>72</v>
      </c>
      <c r="X312" s="553">
        <f>IFERROR(X307/H307,"0")+IFERROR(X308/H308,"0")+IFERROR(X309/H309,"0")+IFERROR(X310/H310,"0")+IFERROR(X311/H311,"0")</f>
        <v>25.641025641025642</v>
      </c>
      <c r="Y312" s="553">
        <f>IFERROR(Y307/H307,"0")+IFERROR(Y308/H308,"0")+IFERROR(Y309/H309,"0")+IFERROR(Y310/H310,"0")+IFERROR(Y311/H311,"0")</f>
        <v>26</v>
      </c>
      <c r="Z312" s="553">
        <f>IFERROR(IF(Z307="",0,Z307),"0")+IFERROR(IF(Z308="",0,Z308),"0")+IFERROR(IF(Z309="",0,Z309),"0")+IFERROR(IF(Z310="",0,Z310),"0")+IFERROR(IF(Z311="",0,Z311),"0")</f>
        <v>0.49348000000000003</v>
      </c>
      <c r="AA312" s="554"/>
      <c r="AB312" s="554"/>
      <c r="AC312" s="554"/>
    </row>
    <row r="313" spans="1:68" x14ac:dyDescent="0.2">
      <c r="A313" s="556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63"/>
      <c r="P313" s="557" t="s">
        <v>71</v>
      </c>
      <c r="Q313" s="558"/>
      <c r="R313" s="558"/>
      <c r="S313" s="558"/>
      <c r="T313" s="558"/>
      <c r="U313" s="558"/>
      <c r="V313" s="559"/>
      <c r="W313" s="37" t="s">
        <v>69</v>
      </c>
      <c r="X313" s="553">
        <f>IFERROR(SUM(X307:X311),"0")</f>
        <v>200</v>
      </c>
      <c r="Y313" s="553">
        <f>IFERROR(SUM(Y307:Y311),"0")</f>
        <v>202.79999999999998</v>
      </c>
      <c r="Z313" s="37"/>
      <c r="AA313" s="554"/>
      <c r="AB313" s="554"/>
      <c r="AC313" s="554"/>
    </row>
    <row r="314" spans="1:68" ht="14.25" hidden="1" customHeight="1" x14ac:dyDescent="0.25">
      <c r="A314" s="555" t="s">
        <v>169</v>
      </c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6"/>
      <c r="P314" s="556"/>
      <c r="Q314" s="556"/>
      <c r="R314" s="556"/>
      <c r="S314" s="556"/>
      <c r="T314" s="556"/>
      <c r="U314" s="556"/>
      <c r="V314" s="556"/>
      <c r="W314" s="556"/>
      <c r="X314" s="556"/>
      <c r="Y314" s="556"/>
      <c r="Z314" s="556"/>
      <c r="AA314" s="546"/>
      <c r="AB314" s="546"/>
      <c r="AC314" s="546"/>
    </row>
    <row r="315" spans="1:68" ht="27" hidden="1" customHeight="1" x14ac:dyDescent="0.25">
      <c r="A315" s="54" t="s">
        <v>504</v>
      </c>
      <c r="B315" s="54" t="s">
        <v>505</v>
      </c>
      <c r="C315" s="31">
        <v>4301060387</v>
      </c>
      <c r="D315" s="560">
        <v>4607091380880</v>
      </c>
      <c r="E315" s="561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6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5"/>
      <c r="R315" s="565"/>
      <c r="S315" s="565"/>
      <c r="T315" s="566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60">
        <v>4607091384482</v>
      </c>
      <c r="E316" s="561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5"/>
      <c r="R316" s="565"/>
      <c r="S316" s="565"/>
      <c r="T316" s="566"/>
      <c r="U316" s="34"/>
      <c r="V316" s="34"/>
      <c r="W316" s="35" t="s">
        <v>69</v>
      </c>
      <c r="X316" s="551">
        <v>100</v>
      </c>
      <c r="Y316" s="552">
        <f>IFERROR(IF(X316="",0,CEILING((X316/$H316),1)*$H316),"")</f>
        <v>101.39999999999999</v>
      </c>
      <c r="Z316" s="36">
        <f>IFERROR(IF(Y316=0,"",ROUNDUP(Y316/H316,0)*0.01898),"")</f>
        <v>0.24674000000000001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106.65384615384617</v>
      </c>
      <c r="BN316" s="64">
        <f>IFERROR(Y316*I316/H316,"0")</f>
        <v>108.14700000000001</v>
      </c>
      <c r="BO316" s="64">
        <f>IFERROR(1/J316*(X316/H316),"0")</f>
        <v>0.20032051282051283</v>
      </c>
      <c r="BP316" s="64">
        <f>IFERROR(1/J316*(Y316/H316),"0")</f>
        <v>0.203125</v>
      </c>
    </row>
    <row r="317" spans="1:68" ht="16.5" hidden="1" customHeight="1" x14ac:dyDescent="0.25">
      <c r="A317" s="54" t="s">
        <v>510</v>
      </c>
      <c r="B317" s="54" t="s">
        <v>511</v>
      </c>
      <c r="C317" s="31">
        <v>4301060484</v>
      </c>
      <c r="D317" s="560">
        <v>4607091380897</v>
      </c>
      <c r="E317" s="561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5"/>
      <c r="R317" s="565"/>
      <c r="S317" s="565"/>
      <c r="T317" s="566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2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3"/>
      <c r="P318" s="557" t="s">
        <v>71</v>
      </c>
      <c r="Q318" s="558"/>
      <c r="R318" s="558"/>
      <c r="S318" s="558"/>
      <c r="T318" s="558"/>
      <c r="U318" s="558"/>
      <c r="V318" s="559"/>
      <c r="W318" s="37" t="s">
        <v>72</v>
      </c>
      <c r="X318" s="553">
        <f>IFERROR(X315/H315,"0")+IFERROR(X316/H316,"0")+IFERROR(X317/H317,"0")</f>
        <v>12.820512820512821</v>
      </c>
      <c r="Y318" s="553">
        <f>IFERROR(Y315/H315,"0")+IFERROR(Y316/H316,"0")+IFERROR(Y317/H317,"0")</f>
        <v>13</v>
      </c>
      <c r="Z318" s="553">
        <f>IFERROR(IF(Z315="",0,Z315),"0")+IFERROR(IF(Z316="",0,Z316),"0")+IFERROR(IF(Z317="",0,Z317),"0")</f>
        <v>0.24674000000000001</v>
      </c>
      <c r="AA318" s="554"/>
      <c r="AB318" s="554"/>
      <c r="AC318" s="554"/>
    </row>
    <row r="319" spans="1:68" x14ac:dyDescent="0.2">
      <c r="A319" s="556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63"/>
      <c r="P319" s="557" t="s">
        <v>71</v>
      </c>
      <c r="Q319" s="558"/>
      <c r="R319" s="558"/>
      <c r="S319" s="558"/>
      <c r="T319" s="558"/>
      <c r="U319" s="558"/>
      <c r="V319" s="559"/>
      <c r="W319" s="37" t="s">
        <v>69</v>
      </c>
      <c r="X319" s="553">
        <f>IFERROR(SUM(X315:X317),"0")</f>
        <v>100</v>
      </c>
      <c r="Y319" s="553">
        <f>IFERROR(SUM(Y315:Y317),"0")</f>
        <v>101.39999999999999</v>
      </c>
      <c r="Z319" s="37"/>
      <c r="AA319" s="554"/>
      <c r="AB319" s="554"/>
      <c r="AC319" s="554"/>
    </row>
    <row r="320" spans="1:68" ht="14.25" hidden="1" customHeight="1" x14ac:dyDescent="0.25">
      <c r="A320" s="555" t="s">
        <v>95</v>
      </c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6"/>
      <c r="P320" s="556"/>
      <c r="Q320" s="556"/>
      <c r="R320" s="556"/>
      <c r="S320" s="556"/>
      <c r="T320" s="556"/>
      <c r="U320" s="556"/>
      <c r="V320" s="556"/>
      <c r="W320" s="556"/>
      <c r="X320" s="556"/>
      <c r="Y320" s="556"/>
      <c r="Z320" s="556"/>
      <c r="AA320" s="546"/>
      <c r="AB320" s="546"/>
      <c r="AC320" s="546"/>
    </row>
    <row r="321" spans="1:68" ht="27" hidden="1" customHeight="1" x14ac:dyDescent="0.25">
      <c r="A321" s="54" t="s">
        <v>513</v>
      </c>
      <c r="B321" s="54" t="s">
        <v>514</v>
      </c>
      <c r="C321" s="31">
        <v>4301030235</v>
      </c>
      <c r="D321" s="560">
        <v>4607091388381</v>
      </c>
      <c r="E321" s="561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11" t="s">
        <v>515</v>
      </c>
      <c r="Q321" s="565"/>
      <c r="R321" s="565"/>
      <c r="S321" s="565"/>
      <c r="T321" s="566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4301030232</v>
      </c>
      <c r="D322" s="560">
        <v>4607091388374</v>
      </c>
      <c r="E322" s="561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1" t="s">
        <v>519</v>
      </c>
      <c r="Q322" s="565"/>
      <c r="R322" s="565"/>
      <c r="S322" s="565"/>
      <c r="T322" s="566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4301032015</v>
      </c>
      <c r="D323" s="560">
        <v>4607091383102</v>
      </c>
      <c r="E323" s="561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5"/>
      <c r="R323" s="565"/>
      <c r="S323" s="565"/>
      <c r="T323" s="566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4301030233</v>
      </c>
      <c r="D324" s="560">
        <v>4607091388404</v>
      </c>
      <c r="E324" s="561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5"/>
      <c r="R324" s="565"/>
      <c r="S324" s="565"/>
      <c r="T324" s="566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2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3"/>
      <c r="P325" s="557" t="s">
        <v>71</v>
      </c>
      <c r="Q325" s="558"/>
      <c r="R325" s="558"/>
      <c r="S325" s="558"/>
      <c r="T325" s="558"/>
      <c r="U325" s="558"/>
      <c r="V325" s="559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hidden="1" x14ac:dyDescent="0.2">
      <c r="A326" s="556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63"/>
      <c r="P326" s="557" t="s">
        <v>71</v>
      </c>
      <c r="Q326" s="558"/>
      <c r="R326" s="558"/>
      <c r="S326" s="558"/>
      <c r="T326" s="558"/>
      <c r="U326" s="558"/>
      <c r="V326" s="559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hidden="1" customHeight="1" x14ac:dyDescent="0.25">
      <c r="A327" s="555" t="s">
        <v>525</v>
      </c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6"/>
      <c r="P327" s="556"/>
      <c r="Q327" s="556"/>
      <c r="R327" s="556"/>
      <c r="S327" s="556"/>
      <c r="T327" s="556"/>
      <c r="U327" s="556"/>
      <c r="V327" s="556"/>
      <c r="W327" s="556"/>
      <c r="X327" s="556"/>
      <c r="Y327" s="556"/>
      <c r="Z327" s="556"/>
      <c r="AA327" s="546"/>
      <c r="AB327" s="546"/>
      <c r="AC327" s="546"/>
    </row>
    <row r="328" spans="1:68" ht="16.5" hidden="1" customHeight="1" x14ac:dyDescent="0.25">
      <c r="A328" s="54" t="s">
        <v>526</v>
      </c>
      <c r="B328" s="54" t="s">
        <v>527</v>
      </c>
      <c r="C328" s="31">
        <v>4301180007</v>
      </c>
      <c r="D328" s="560">
        <v>4680115881808</v>
      </c>
      <c r="E328" s="561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5"/>
      <c r="R328" s="565"/>
      <c r="S328" s="565"/>
      <c r="T328" s="566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4301180006</v>
      </c>
      <c r="D329" s="560">
        <v>4680115881822</v>
      </c>
      <c r="E329" s="561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5"/>
      <c r="R329" s="565"/>
      <c r="S329" s="565"/>
      <c r="T329" s="566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532</v>
      </c>
      <c r="B330" s="54" t="s">
        <v>533</v>
      </c>
      <c r="C330" s="31">
        <v>4301180001</v>
      </c>
      <c r="D330" s="560">
        <v>4680115880016</v>
      </c>
      <c r="E330" s="561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5"/>
      <c r="R330" s="565"/>
      <c r="S330" s="565"/>
      <c r="T330" s="566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2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3"/>
      <c r="P331" s="557" t="s">
        <v>71</v>
      </c>
      <c r="Q331" s="558"/>
      <c r="R331" s="558"/>
      <c r="S331" s="558"/>
      <c r="T331" s="558"/>
      <c r="U331" s="558"/>
      <c r="V331" s="559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hidden="1" x14ac:dyDescent="0.2">
      <c r="A332" s="556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63"/>
      <c r="P332" s="557" t="s">
        <v>71</v>
      </c>
      <c r="Q332" s="558"/>
      <c r="R332" s="558"/>
      <c r="S332" s="558"/>
      <c r="T332" s="558"/>
      <c r="U332" s="558"/>
      <c r="V332" s="559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hidden="1" customHeight="1" x14ac:dyDescent="0.25">
      <c r="A333" s="604" t="s">
        <v>534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45"/>
      <c r="AB333" s="545"/>
      <c r="AC333" s="545"/>
    </row>
    <row r="334" spans="1:68" ht="14.25" hidden="1" customHeight="1" x14ac:dyDescent="0.25">
      <c r="A334" s="555" t="s">
        <v>73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6"/>
      <c r="AB334" s="546"/>
      <c r="AC334" s="546"/>
    </row>
    <row r="335" spans="1:68" ht="27" hidden="1" customHeight="1" x14ac:dyDescent="0.25">
      <c r="A335" s="54" t="s">
        <v>535</v>
      </c>
      <c r="B335" s="54" t="s">
        <v>536</v>
      </c>
      <c r="C335" s="31">
        <v>4301051489</v>
      </c>
      <c r="D335" s="560">
        <v>4607091387919</v>
      </c>
      <c r="E335" s="561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5"/>
      <c r="R335" s="565"/>
      <c r="S335" s="565"/>
      <c r="T335" s="566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60">
        <v>4680115883604</v>
      </c>
      <c r="E336" s="561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5"/>
      <c r="R336" s="565"/>
      <c r="S336" s="565"/>
      <c r="T336" s="566"/>
      <c r="U336" s="34"/>
      <c r="V336" s="34"/>
      <c r="W336" s="35" t="s">
        <v>69</v>
      </c>
      <c r="X336" s="551">
        <v>210</v>
      </c>
      <c r="Y336" s="552">
        <f>IFERROR(IF(X336="",0,CEILING((X336/$H336),1)*$H336),"")</f>
        <v>210</v>
      </c>
      <c r="Z336" s="36">
        <f>IFERROR(IF(Y336=0,"",ROUNDUP(Y336/H336,0)*0.00651),"")</f>
        <v>0.65100000000000002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235.19999999999996</v>
      </c>
      <c r="BN336" s="64">
        <f>IFERROR(Y336*I336/H336,"0")</f>
        <v>235.19999999999996</v>
      </c>
      <c r="BO336" s="64">
        <f>IFERROR(1/J336*(X336/H336),"0")</f>
        <v>0.5494505494505495</v>
      </c>
      <c r="BP336" s="64">
        <f>IFERROR(1/J336*(Y336/H336),"0")</f>
        <v>0.5494505494505495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60">
        <v>4680115883567</v>
      </c>
      <c r="E337" s="561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5"/>
      <c r="R337" s="565"/>
      <c r="S337" s="565"/>
      <c r="T337" s="566"/>
      <c r="U337" s="34"/>
      <c r="V337" s="34"/>
      <c r="W337" s="35" t="s">
        <v>69</v>
      </c>
      <c r="X337" s="551">
        <v>126</v>
      </c>
      <c r="Y337" s="552">
        <f>IFERROR(IF(X337="",0,CEILING((X337/$H337),1)*$H337),"")</f>
        <v>126</v>
      </c>
      <c r="Z337" s="36">
        <f>IFERROR(IF(Y337=0,"",ROUNDUP(Y337/H337,0)*0.00651),"")</f>
        <v>0.3906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140.39999999999998</v>
      </c>
      <c r="BN337" s="64">
        <f>IFERROR(Y337*I337/H337,"0")</f>
        <v>140.39999999999998</v>
      </c>
      <c r="BO337" s="64">
        <f>IFERROR(1/J337*(X337/H337),"0")</f>
        <v>0.32967032967032972</v>
      </c>
      <c r="BP337" s="64">
        <f>IFERROR(1/J337*(Y337/H337),"0")</f>
        <v>0.32967032967032972</v>
      </c>
    </row>
    <row r="338" spans="1:68" x14ac:dyDescent="0.2">
      <c r="A338" s="562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3"/>
      <c r="P338" s="557" t="s">
        <v>71</v>
      </c>
      <c r="Q338" s="558"/>
      <c r="R338" s="558"/>
      <c r="S338" s="558"/>
      <c r="T338" s="558"/>
      <c r="U338" s="558"/>
      <c r="V338" s="559"/>
      <c r="W338" s="37" t="s">
        <v>72</v>
      </c>
      <c r="X338" s="553">
        <f>IFERROR(X335/H335,"0")+IFERROR(X336/H336,"0")+IFERROR(X337/H337,"0")</f>
        <v>160</v>
      </c>
      <c r="Y338" s="553">
        <f>IFERROR(Y335/H335,"0")+IFERROR(Y336/H336,"0")+IFERROR(Y337/H337,"0")</f>
        <v>160</v>
      </c>
      <c r="Z338" s="553">
        <f>IFERROR(IF(Z335="",0,Z335),"0")+IFERROR(IF(Z336="",0,Z336),"0")+IFERROR(IF(Z337="",0,Z337),"0")</f>
        <v>1.0416000000000001</v>
      </c>
      <c r="AA338" s="554"/>
      <c r="AB338" s="554"/>
      <c r="AC338" s="554"/>
    </row>
    <row r="339" spans="1:68" x14ac:dyDescent="0.2">
      <c r="A339" s="556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63"/>
      <c r="P339" s="557" t="s">
        <v>71</v>
      </c>
      <c r="Q339" s="558"/>
      <c r="R339" s="558"/>
      <c r="S339" s="558"/>
      <c r="T339" s="558"/>
      <c r="U339" s="558"/>
      <c r="V339" s="559"/>
      <c r="W339" s="37" t="s">
        <v>69</v>
      </c>
      <c r="X339" s="553">
        <f>IFERROR(SUM(X335:X337),"0")</f>
        <v>336</v>
      </c>
      <c r="Y339" s="553">
        <f>IFERROR(SUM(Y335:Y337),"0")</f>
        <v>336</v>
      </c>
      <c r="Z339" s="37"/>
      <c r="AA339" s="554"/>
      <c r="AB339" s="554"/>
      <c r="AC339" s="554"/>
    </row>
    <row r="340" spans="1:68" ht="27.75" hidden="1" customHeight="1" x14ac:dyDescent="0.2">
      <c r="A340" s="612" t="s">
        <v>544</v>
      </c>
      <c r="B340" s="613"/>
      <c r="C340" s="613"/>
      <c r="D340" s="613"/>
      <c r="E340" s="613"/>
      <c r="F340" s="613"/>
      <c r="G340" s="613"/>
      <c r="H340" s="613"/>
      <c r="I340" s="613"/>
      <c r="J340" s="613"/>
      <c r="K340" s="613"/>
      <c r="L340" s="613"/>
      <c r="M340" s="613"/>
      <c r="N340" s="613"/>
      <c r="O340" s="613"/>
      <c r="P340" s="613"/>
      <c r="Q340" s="613"/>
      <c r="R340" s="613"/>
      <c r="S340" s="613"/>
      <c r="T340" s="613"/>
      <c r="U340" s="613"/>
      <c r="V340" s="613"/>
      <c r="W340" s="613"/>
      <c r="X340" s="613"/>
      <c r="Y340" s="613"/>
      <c r="Z340" s="613"/>
      <c r="AA340" s="48"/>
      <c r="AB340" s="48"/>
      <c r="AC340" s="48"/>
    </row>
    <row r="341" spans="1:68" ht="16.5" hidden="1" customHeight="1" x14ac:dyDescent="0.25">
      <c r="A341" s="604" t="s">
        <v>545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45"/>
      <c r="AB341" s="545"/>
      <c r="AC341" s="545"/>
    </row>
    <row r="342" spans="1:68" ht="14.25" hidden="1" customHeight="1" x14ac:dyDescent="0.25">
      <c r="A342" s="555" t="s">
        <v>103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6"/>
      <c r="AB342" s="546"/>
      <c r="AC342" s="546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60">
        <v>4680115884847</v>
      </c>
      <c r="E343" s="561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5"/>
      <c r="R343" s="565"/>
      <c r="S343" s="565"/>
      <c r="T343" s="566"/>
      <c r="U343" s="34"/>
      <c r="V343" s="34"/>
      <c r="W343" s="35" t="s">
        <v>69</v>
      </c>
      <c r="X343" s="551">
        <v>500</v>
      </c>
      <c r="Y343" s="552">
        <f t="shared" ref="Y343:Y349" si="43">IFERROR(IF(X343="",0,CEILING((X343/$H343),1)*$H343),"")</f>
        <v>510</v>
      </c>
      <c r="Z343" s="36">
        <f>IFERROR(IF(Y343=0,"",ROUNDUP(Y343/H343,0)*0.02175),"")</f>
        <v>0.73949999999999994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516</v>
      </c>
      <c r="BN343" s="64">
        <f t="shared" ref="BN343:BN349" si="45">IFERROR(Y343*I343/H343,"0")</f>
        <v>526.32000000000005</v>
      </c>
      <c r="BO343" s="64">
        <f t="shared" ref="BO343:BO349" si="46">IFERROR(1/J343*(X343/H343),"0")</f>
        <v>0.69444444444444442</v>
      </c>
      <c r="BP343" s="64">
        <f t="shared" ref="BP343:BP349" si="47">IFERROR(1/J343*(Y343/H343),"0")</f>
        <v>0.70833333333333326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60">
        <v>4680115884854</v>
      </c>
      <c r="E344" s="561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5"/>
      <c r="R344" s="565"/>
      <c r="S344" s="565"/>
      <c r="T344" s="566"/>
      <c r="U344" s="34"/>
      <c r="V344" s="34"/>
      <c r="W344" s="35" t="s">
        <v>69</v>
      </c>
      <c r="X344" s="551">
        <v>500</v>
      </c>
      <c r="Y344" s="552">
        <f t="shared" si="43"/>
        <v>510</v>
      </c>
      <c r="Z344" s="36">
        <f>IFERROR(IF(Y344=0,"",ROUNDUP(Y344/H344,0)*0.02175),"")</f>
        <v>0.73949999999999994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516</v>
      </c>
      <c r="BN344" s="64">
        <f t="shared" si="45"/>
        <v>526.32000000000005</v>
      </c>
      <c r="BO344" s="64">
        <f t="shared" si="46"/>
        <v>0.69444444444444442</v>
      </c>
      <c r="BP344" s="64">
        <f t="shared" si="47"/>
        <v>0.70833333333333326</v>
      </c>
    </row>
    <row r="345" spans="1:68" ht="27" hidden="1" customHeight="1" x14ac:dyDescent="0.25">
      <c r="A345" s="54" t="s">
        <v>552</v>
      </c>
      <c r="B345" s="54" t="s">
        <v>553</v>
      </c>
      <c r="C345" s="31">
        <v>4301011832</v>
      </c>
      <c r="D345" s="560">
        <v>4607091383997</v>
      </c>
      <c r="E345" s="561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5"/>
      <c r="R345" s="565"/>
      <c r="S345" s="565"/>
      <c r="T345" s="566"/>
      <c r="U345" s="34"/>
      <c r="V345" s="34"/>
      <c r="W345" s="35" t="s">
        <v>69</v>
      </c>
      <c r="X345" s="551">
        <v>0</v>
      </c>
      <c r="Y345" s="552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60">
        <v>4680115884830</v>
      </c>
      <c r="E346" s="561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5"/>
      <c r="R346" s="565"/>
      <c r="S346" s="565"/>
      <c r="T346" s="566"/>
      <c r="U346" s="34"/>
      <c r="V346" s="34"/>
      <c r="W346" s="35" t="s">
        <v>69</v>
      </c>
      <c r="X346" s="551">
        <v>1000</v>
      </c>
      <c r="Y346" s="552">
        <f t="shared" si="43"/>
        <v>1005</v>
      </c>
      <c r="Z346" s="36">
        <f>IFERROR(IF(Y346=0,"",ROUNDUP(Y346/H346,0)*0.02175),"")</f>
        <v>1.4572499999999999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1032</v>
      </c>
      <c r="BN346" s="64">
        <f t="shared" si="45"/>
        <v>1037.1600000000001</v>
      </c>
      <c r="BO346" s="64">
        <f t="shared" si="46"/>
        <v>1.3888888888888888</v>
      </c>
      <c r="BP346" s="64">
        <f t="shared" si="47"/>
        <v>1.3958333333333333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4301011433</v>
      </c>
      <c r="D347" s="560">
        <v>4680115882638</v>
      </c>
      <c r="E347" s="561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5"/>
      <c r="R347" s="565"/>
      <c r="S347" s="565"/>
      <c r="T347" s="566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561</v>
      </c>
      <c r="B348" s="54" t="s">
        <v>562</v>
      </c>
      <c r="C348" s="31">
        <v>4301011952</v>
      </c>
      <c r="D348" s="560">
        <v>4680115884922</v>
      </c>
      <c r="E348" s="561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5"/>
      <c r="R348" s="565"/>
      <c r="S348" s="565"/>
      <c r="T348" s="566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563</v>
      </c>
      <c r="B349" s="54" t="s">
        <v>564</v>
      </c>
      <c r="C349" s="31">
        <v>4301011868</v>
      </c>
      <c r="D349" s="560">
        <v>4680115884861</v>
      </c>
      <c r="E349" s="561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5"/>
      <c r="R349" s="565"/>
      <c r="S349" s="565"/>
      <c r="T349" s="566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2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3"/>
      <c r="P350" s="557" t="s">
        <v>71</v>
      </c>
      <c r="Q350" s="558"/>
      <c r="R350" s="558"/>
      <c r="S350" s="558"/>
      <c r="T350" s="558"/>
      <c r="U350" s="558"/>
      <c r="V350" s="559"/>
      <c r="W350" s="37" t="s">
        <v>72</v>
      </c>
      <c r="X350" s="553">
        <f>IFERROR(X343/H343,"0")+IFERROR(X344/H344,"0")+IFERROR(X345/H345,"0")+IFERROR(X346/H346,"0")+IFERROR(X347/H347,"0")+IFERROR(X348/H348,"0")+IFERROR(X349/H349,"0")</f>
        <v>133.33333333333334</v>
      </c>
      <c r="Y350" s="553">
        <f>IFERROR(Y343/H343,"0")+IFERROR(Y344/H344,"0")+IFERROR(Y345/H345,"0")+IFERROR(Y346/H346,"0")+IFERROR(Y347/H347,"0")+IFERROR(Y348/H348,"0")+IFERROR(Y349/H349,"0")</f>
        <v>135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2.9362499999999998</v>
      </c>
      <c r="AA350" s="554"/>
      <c r="AB350" s="554"/>
      <c r="AC350" s="554"/>
    </row>
    <row r="351" spans="1:68" x14ac:dyDescent="0.2">
      <c r="A351" s="556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63"/>
      <c r="P351" s="557" t="s">
        <v>71</v>
      </c>
      <c r="Q351" s="558"/>
      <c r="R351" s="558"/>
      <c r="S351" s="558"/>
      <c r="T351" s="558"/>
      <c r="U351" s="558"/>
      <c r="V351" s="559"/>
      <c r="W351" s="37" t="s">
        <v>69</v>
      </c>
      <c r="X351" s="553">
        <f>IFERROR(SUM(X343:X349),"0")</f>
        <v>2000</v>
      </c>
      <c r="Y351" s="553">
        <f>IFERROR(SUM(Y343:Y349),"0")</f>
        <v>2025</v>
      </c>
      <c r="Z351" s="37"/>
      <c r="AA351" s="554"/>
      <c r="AB351" s="554"/>
      <c r="AC351" s="554"/>
    </row>
    <row r="352" spans="1:68" ht="14.25" hidden="1" customHeight="1" x14ac:dyDescent="0.25">
      <c r="A352" s="555" t="s">
        <v>139</v>
      </c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6"/>
      <c r="P352" s="556"/>
      <c r="Q352" s="556"/>
      <c r="R352" s="556"/>
      <c r="S352" s="556"/>
      <c r="T352" s="556"/>
      <c r="U352" s="556"/>
      <c r="V352" s="556"/>
      <c r="W352" s="556"/>
      <c r="X352" s="556"/>
      <c r="Y352" s="556"/>
      <c r="Z352" s="556"/>
      <c r="AA352" s="546"/>
      <c r="AB352" s="546"/>
      <c r="AC352" s="546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60">
        <v>4607091383980</v>
      </c>
      <c r="E353" s="561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5"/>
      <c r="R353" s="565"/>
      <c r="S353" s="565"/>
      <c r="T353" s="566"/>
      <c r="U353" s="34"/>
      <c r="V353" s="34"/>
      <c r="W353" s="35" t="s">
        <v>69</v>
      </c>
      <c r="X353" s="551">
        <v>1000</v>
      </c>
      <c r="Y353" s="552">
        <f>IFERROR(IF(X353="",0,CEILING((X353/$H353),1)*$H353),"")</f>
        <v>1005</v>
      </c>
      <c r="Z353" s="36">
        <f>IFERROR(IF(Y353=0,"",ROUNDUP(Y353/H353,0)*0.02175),"")</f>
        <v>1.4572499999999999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1032</v>
      </c>
      <c r="BN353" s="64">
        <f>IFERROR(Y353*I353/H353,"0")</f>
        <v>1037.1600000000001</v>
      </c>
      <c r="BO353" s="64">
        <f>IFERROR(1/J353*(X353/H353),"0")</f>
        <v>1.3888888888888888</v>
      </c>
      <c r="BP353" s="64">
        <f>IFERROR(1/J353*(Y353/H353),"0")</f>
        <v>1.3958333333333333</v>
      </c>
    </row>
    <row r="354" spans="1:68" ht="16.5" hidden="1" customHeight="1" x14ac:dyDescent="0.25">
      <c r="A354" s="54" t="s">
        <v>568</v>
      </c>
      <c r="B354" s="54" t="s">
        <v>569</v>
      </c>
      <c r="C354" s="31">
        <v>4301020179</v>
      </c>
      <c r="D354" s="560">
        <v>4607091384178</v>
      </c>
      <c r="E354" s="561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5"/>
      <c r="R354" s="565"/>
      <c r="S354" s="565"/>
      <c r="T354" s="566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2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3"/>
      <c r="P355" s="557" t="s">
        <v>71</v>
      </c>
      <c r="Q355" s="558"/>
      <c r="R355" s="558"/>
      <c r="S355" s="558"/>
      <c r="T355" s="558"/>
      <c r="U355" s="558"/>
      <c r="V355" s="559"/>
      <c r="W355" s="37" t="s">
        <v>72</v>
      </c>
      <c r="X355" s="553">
        <f>IFERROR(X353/H353,"0")+IFERROR(X354/H354,"0")</f>
        <v>66.666666666666671</v>
      </c>
      <c r="Y355" s="553">
        <f>IFERROR(Y353/H353,"0")+IFERROR(Y354/H354,"0")</f>
        <v>67</v>
      </c>
      <c r="Z355" s="553">
        <f>IFERROR(IF(Z353="",0,Z353),"0")+IFERROR(IF(Z354="",0,Z354),"0")</f>
        <v>1.4572499999999999</v>
      </c>
      <c r="AA355" s="554"/>
      <c r="AB355" s="554"/>
      <c r="AC355" s="554"/>
    </row>
    <row r="356" spans="1:68" x14ac:dyDescent="0.2">
      <c r="A356" s="556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63"/>
      <c r="P356" s="557" t="s">
        <v>71</v>
      </c>
      <c r="Q356" s="558"/>
      <c r="R356" s="558"/>
      <c r="S356" s="558"/>
      <c r="T356" s="558"/>
      <c r="U356" s="558"/>
      <c r="V356" s="559"/>
      <c r="W356" s="37" t="s">
        <v>69</v>
      </c>
      <c r="X356" s="553">
        <f>IFERROR(SUM(X353:X354),"0")</f>
        <v>1000</v>
      </c>
      <c r="Y356" s="553">
        <f>IFERROR(SUM(Y353:Y354),"0")</f>
        <v>1005</v>
      </c>
      <c r="Z356" s="37"/>
      <c r="AA356" s="554"/>
      <c r="AB356" s="554"/>
      <c r="AC356" s="554"/>
    </row>
    <row r="357" spans="1:68" ht="14.25" hidden="1" customHeight="1" x14ac:dyDescent="0.25">
      <c r="A357" s="555" t="s">
        <v>73</v>
      </c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6"/>
      <c r="P357" s="556"/>
      <c r="Q357" s="556"/>
      <c r="R357" s="556"/>
      <c r="S357" s="556"/>
      <c r="T357" s="556"/>
      <c r="U357" s="556"/>
      <c r="V357" s="556"/>
      <c r="W357" s="556"/>
      <c r="X357" s="556"/>
      <c r="Y357" s="556"/>
      <c r="Z357" s="556"/>
      <c r="AA357" s="546"/>
      <c r="AB357" s="546"/>
      <c r="AC357" s="546"/>
    </row>
    <row r="358" spans="1:68" ht="27" hidden="1" customHeight="1" x14ac:dyDescent="0.25">
      <c r="A358" s="54" t="s">
        <v>570</v>
      </c>
      <c r="B358" s="54" t="s">
        <v>571</v>
      </c>
      <c r="C358" s="31">
        <v>4301051903</v>
      </c>
      <c r="D358" s="560">
        <v>4607091383928</v>
      </c>
      <c r="E358" s="561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5"/>
      <c r="R358" s="565"/>
      <c r="S358" s="565"/>
      <c r="T358" s="566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573</v>
      </c>
      <c r="B359" s="54" t="s">
        <v>574</v>
      </c>
      <c r="C359" s="31">
        <v>4301051897</v>
      </c>
      <c r="D359" s="560">
        <v>4607091384260</v>
      </c>
      <c r="E359" s="561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5"/>
      <c r="R359" s="565"/>
      <c r="S359" s="565"/>
      <c r="T359" s="566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2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3"/>
      <c r="P360" s="557" t="s">
        <v>71</v>
      </c>
      <c r="Q360" s="558"/>
      <c r="R360" s="558"/>
      <c r="S360" s="558"/>
      <c r="T360" s="558"/>
      <c r="U360" s="558"/>
      <c r="V360" s="559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hidden="1" x14ac:dyDescent="0.2">
      <c r="A361" s="556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63"/>
      <c r="P361" s="557" t="s">
        <v>71</v>
      </c>
      <c r="Q361" s="558"/>
      <c r="R361" s="558"/>
      <c r="S361" s="558"/>
      <c r="T361" s="558"/>
      <c r="U361" s="558"/>
      <c r="V361" s="559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hidden="1" customHeight="1" x14ac:dyDescent="0.25">
      <c r="A362" s="555" t="s">
        <v>169</v>
      </c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6"/>
      <c r="P362" s="556"/>
      <c r="Q362" s="556"/>
      <c r="R362" s="556"/>
      <c r="S362" s="556"/>
      <c r="T362" s="556"/>
      <c r="U362" s="556"/>
      <c r="V362" s="556"/>
      <c r="W362" s="556"/>
      <c r="X362" s="556"/>
      <c r="Y362" s="556"/>
      <c r="Z362" s="556"/>
      <c r="AA362" s="546"/>
      <c r="AB362" s="546"/>
      <c r="AC362" s="546"/>
    </row>
    <row r="363" spans="1:68" ht="16.5" hidden="1" customHeight="1" x14ac:dyDescent="0.25">
      <c r="A363" s="54" t="s">
        <v>576</v>
      </c>
      <c r="B363" s="54" t="s">
        <v>577</v>
      </c>
      <c r="C363" s="31">
        <v>4301060524</v>
      </c>
      <c r="D363" s="560">
        <v>4607091384673</v>
      </c>
      <c r="E363" s="561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75" t="s">
        <v>578</v>
      </c>
      <c r="Q363" s="565"/>
      <c r="R363" s="565"/>
      <c r="S363" s="565"/>
      <c r="T363" s="566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2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3"/>
      <c r="P364" s="557" t="s">
        <v>71</v>
      </c>
      <c r="Q364" s="558"/>
      <c r="R364" s="558"/>
      <c r="S364" s="558"/>
      <c r="T364" s="558"/>
      <c r="U364" s="558"/>
      <c r="V364" s="559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56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63"/>
      <c r="P365" s="557" t="s">
        <v>71</v>
      </c>
      <c r="Q365" s="558"/>
      <c r="R365" s="558"/>
      <c r="S365" s="558"/>
      <c r="T365" s="558"/>
      <c r="U365" s="558"/>
      <c r="V365" s="559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604" t="s">
        <v>580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45"/>
      <c r="AB366" s="545"/>
      <c r="AC366" s="545"/>
    </row>
    <row r="367" spans="1:68" ht="14.25" hidden="1" customHeight="1" x14ac:dyDescent="0.25">
      <c r="A367" s="555" t="s">
        <v>103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6"/>
      <c r="AB367" s="546"/>
      <c r="AC367" s="546"/>
    </row>
    <row r="368" spans="1:68" ht="37.5" hidden="1" customHeight="1" x14ac:dyDescent="0.25">
      <c r="A368" s="54" t="s">
        <v>581</v>
      </c>
      <c r="B368" s="54" t="s">
        <v>582</v>
      </c>
      <c r="C368" s="31">
        <v>4301011873</v>
      </c>
      <c r="D368" s="560">
        <v>4680115881907</v>
      </c>
      <c r="E368" s="561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5"/>
      <c r="R368" s="565"/>
      <c r="S368" s="565"/>
      <c r="T368" s="566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4301011875</v>
      </c>
      <c r="D369" s="560">
        <v>4680115884885</v>
      </c>
      <c r="E369" s="561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5"/>
      <c r="R369" s="565"/>
      <c r="S369" s="565"/>
      <c r="T369" s="566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587</v>
      </c>
      <c r="B370" s="54" t="s">
        <v>588</v>
      </c>
      <c r="C370" s="31">
        <v>4301011871</v>
      </c>
      <c r="D370" s="560">
        <v>4680115884908</v>
      </c>
      <c r="E370" s="561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5"/>
      <c r="R370" s="565"/>
      <c r="S370" s="565"/>
      <c r="T370" s="566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2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3"/>
      <c r="P371" s="557" t="s">
        <v>71</v>
      </c>
      <c r="Q371" s="558"/>
      <c r="R371" s="558"/>
      <c r="S371" s="558"/>
      <c r="T371" s="558"/>
      <c r="U371" s="558"/>
      <c r="V371" s="559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63"/>
      <c r="P372" s="557" t="s">
        <v>71</v>
      </c>
      <c r="Q372" s="558"/>
      <c r="R372" s="558"/>
      <c r="S372" s="558"/>
      <c r="T372" s="558"/>
      <c r="U372" s="558"/>
      <c r="V372" s="559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55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6"/>
      <c r="AB373" s="546"/>
      <c r="AC373" s="546"/>
    </row>
    <row r="374" spans="1:68" ht="27" hidden="1" customHeight="1" x14ac:dyDescent="0.25">
      <c r="A374" s="54" t="s">
        <v>589</v>
      </c>
      <c r="B374" s="54" t="s">
        <v>590</v>
      </c>
      <c r="C374" s="31">
        <v>4301031303</v>
      </c>
      <c r="D374" s="560">
        <v>4607091384802</v>
      </c>
      <c r="E374" s="561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5"/>
      <c r="R374" s="565"/>
      <c r="S374" s="565"/>
      <c r="T374" s="566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2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3"/>
      <c r="P375" s="557" t="s">
        <v>71</v>
      </c>
      <c r="Q375" s="558"/>
      <c r="R375" s="558"/>
      <c r="S375" s="558"/>
      <c r="T375" s="558"/>
      <c r="U375" s="558"/>
      <c r="V375" s="559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56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63"/>
      <c r="P376" s="557" t="s">
        <v>71</v>
      </c>
      <c r="Q376" s="558"/>
      <c r="R376" s="558"/>
      <c r="S376" s="558"/>
      <c r="T376" s="558"/>
      <c r="U376" s="558"/>
      <c r="V376" s="559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55" t="s">
        <v>73</v>
      </c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6"/>
      <c r="P377" s="556"/>
      <c r="Q377" s="556"/>
      <c r="R377" s="556"/>
      <c r="S377" s="556"/>
      <c r="T377" s="556"/>
      <c r="U377" s="556"/>
      <c r="V377" s="556"/>
      <c r="W377" s="556"/>
      <c r="X377" s="556"/>
      <c r="Y377" s="556"/>
      <c r="Z377" s="556"/>
      <c r="AA377" s="546"/>
      <c r="AB377" s="546"/>
      <c r="AC377" s="546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60">
        <v>4607091384246</v>
      </c>
      <c r="E378" s="561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5"/>
      <c r="R378" s="565"/>
      <c r="S378" s="565"/>
      <c r="T378" s="566"/>
      <c r="U378" s="34"/>
      <c r="V378" s="34"/>
      <c r="W378" s="35" t="s">
        <v>69</v>
      </c>
      <c r="X378" s="551">
        <v>1500</v>
      </c>
      <c r="Y378" s="552">
        <f>IFERROR(IF(X378="",0,CEILING((X378/$H378),1)*$H378),"")</f>
        <v>1503</v>
      </c>
      <c r="Z378" s="36">
        <f>IFERROR(IF(Y378=0,"",ROUNDUP(Y378/H378,0)*0.01898),"")</f>
        <v>3.1696599999999999</v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1586.5</v>
      </c>
      <c r="BN378" s="64">
        <f>IFERROR(Y378*I378/H378,"0")</f>
        <v>1589.673</v>
      </c>
      <c r="BO378" s="64">
        <f>IFERROR(1/J378*(X378/H378),"0")</f>
        <v>2.6041666666666665</v>
      </c>
      <c r="BP378" s="64">
        <f>IFERROR(1/J378*(Y378/H378),"0")</f>
        <v>2.609375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60">
        <v>4607091384253</v>
      </c>
      <c r="E379" s="561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5"/>
      <c r="R379" s="565"/>
      <c r="S379" s="565"/>
      <c r="T379" s="566"/>
      <c r="U379" s="34"/>
      <c r="V379" s="34"/>
      <c r="W379" s="35" t="s">
        <v>69</v>
      </c>
      <c r="X379" s="551">
        <v>40</v>
      </c>
      <c r="Y379" s="552">
        <f>IFERROR(IF(X379="",0,CEILING((X379/$H379),1)*$H379),"")</f>
        <v>40.799999999999997</v>
      </c>
      <c r="Z379" s="36">
        <f>IFERROR(IF(Y379=0,"",ROUNDUP(Y379/H379,0)*0.00651),"")</f>
        <v>0.11067</v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44.400000000000006</v>
      </c>
      <c r="BN379" s="64">
        <f>IFERROR(Y379*I379/H379,"0")</f>
        <v>45.287999999999997</v>
      </c>
      <c r="BO379" s="64">
        <f>IFERROR(1/J379*(X379/H379),"0")</f>
        <v>9.1575091575091583E-2</v>
      </c>
      <c r="BP379" s="64">
        <f>IFERROR(1/J379*(Y379/H379),"0")</f>
        <v>9.3406593406593408E-2</v>
      </c>
    </row>
    <row r="380" spans="1:68" x14ac:dyDescent="0.2">
      <c r="A380" s="562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3"/>
      <c r="P380" s="557" t="s">
        <v>71</v>
      </c>
      <c r="Q380" s="558"/>
      <c r="R380" s="558"/>
      <c r="S380" s="558"/>
      <c r="T380" s="558"/>
      <c r="U380" s="558"/>
      <c r="V380" s="559"/>
      <c r="W380" s="37" t="s">
        <v>72</v>
      </c>
      <c r="X380" s="553">
        <f>IFERROR(X378/H378,"0")+IFERROR(X379/H379,"0")</f>
        <v>183.33333333333331</v>
      </c>
      <c r="Y380" s="553">
        <f>IFERROR(Y378/H378,"0")+IFERROR(Y379/H379,"0")</f>
        <v>184</v>
      </c>
      <c r="Z380" s="553">
        <f>IFERROR(IF(Z378="",0,Z378),"0")+IFERROR(IF(Z379="",0,Z379),"0")</f>
        <v>3.2803299999999997</v>
      </c>
      <c r="AA380" s="554"/>
      <c r="AB380" s="554"/>
      <c r="AC380" s="554"/>
    </row>
    <row r="381" spans="1:68" x14ac:dyDescent="0.2">
      <c r="A381" s="556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63"/>
      <c r="P381" s="557" t="s">
        <v>71</v>
      </c>
      <c r="Q381" s="558"/>
      <c r="R381" s="558"/>
      <c r="S381" s="558"/>
      <c r="T381" s="558"/>
      <c r="U381" s="558"/>
      <c r="V381" s="559"/>
      <c r="W381" s="37" t="s">
        <v>69</v>
      </c>
      <c r="X381" s="553">
        <f>IFERROR(SUM(X378:X379),"0")</f>
        <v>1540</v>
      </c>
      <c r="Y381" s="553">
        <f>IFERROR(SUM(Y378:Y379),"0")</f>
        <v>1543.8</v>
      </c>
      <c r="Z381" s="37"/>
      <c r="AA381" s="554"/>
      <c r="AB381" s="554"/>
      <c r="AC381" s="554"/>
    </row>
    <row r="382" spans="1:68" ht="14.25" hidden="1" customHeight="1" x14ac:dyDescent="0.25">
      <c r="A382" s="555" t="s">
        <v>169</v>
      </c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6"/>
      <c r="P382" s="556"/>
      <c r="Q382" s="556"/>
      <c r="R382" s="556"/>
      <c r="S382" s="556"/>
      <c r="T382" s="556"/>
      <c r="U382" s="556"/>
      <c r="V382" s="556"/>
      <c r="W382" s="556"/>
      <c r="X382" s="556"/>
      <c r="Y382" s="556"/>
      <c r="Z382" s="556"/>
      <c r="AA382" s="546"/>
      <c r="AB382" s="546"/>
      <c r="AC382" s="546"/>
    </row>
    <row r="383" spans="1:68" ht="27" hidden="1" customHeight="1" x14ac:dyDescent="0.25">
      <c r="A383" s="54" t="s">
        <v>597</v>
      </c>
      <c r="B383" s="54" t="s">
        <v>598</v>
      </c>
      <c r="C383" s="31">
        <v>4301060441</v>
      </c>
      <c r="D383" s="560">
        <v>4607091389357</v>
      </c>
      <c r="E383" s="561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5"/>
      <c r="R383" s="565"/>
      <c r="S383" s="565"/>
      <c r="T383" s="566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2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3"/>
      <c r="P384" s="557" t="s">
        <v>71</v>
      </c>
      <c r="Q384" s="558"/>
      <c r="R384" s="558"/>
      <c r="S384" s="558"/>
      <c r="T384" s="558"/>
      <c r="U384" s="558"/>
      <c r="V384" s="559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56"/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63"/>
      <c r="P385" s="557" t="s">
        <v>71</v>
      </c>
      <c r="Q385" s="558"/>
      <c r="R385" s="558"/>
      <c r="S385" s="558"/>
      <c r="T385" s="558"/>
      <c r="U385" s="558"/>
      <c r="V385" s="559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612" t="s">
        <v>600</v>
      </c>
      <c r="B386" s="613"/>
      <c r="C386" s="613"/>
      <c r="D386" s="613"/>
      <c r="E386" s="613"/>
      <c r="F386" s="613"/>
      <c r="G386" s="613"/>
      <c r="H386" s="613"/>
      <c r="I386" s="613"/>
      <c r="J386" s="613"/>
      <c r="K386" s="613"/>
      <c r="L386" s="613"/>
      <c r="M386" s="613"/>
      <c r="N386" s="613"/>
      <c r="O386" s="613"/>
      <c r="P386" s="613"/>
      <c r="Q386" s="613"/>
      <c r="R386" s="613"/>
      <c r="S386" s="613"/>
      <c r="T386" s="613"/>
      <c r="U386" s="613"/>
      <c r="V386" s="613"/>
      <c r="W386" s="613"/>
      <c r="X386" s="613"/>
      <c r="Y386" s="613"/>
      <c r="Z386" s="613"/>
      <c r="AA386" s="48"/>
      <c r="AB386" s="48"/>
      <c r="AC386" s="48"/>
    </row>
    <row r="387" spans="1:68" ht="16.5" hidden="1" customHeight="1" x14ac:dyDescent="0.25">
      <c r="A387" s="604" t="s">
        <v>601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45"/>
      <c r="AB387" s="545"/>
      <c r="AC387" s="545"/>
    </row>
    <row r="388" spans="1:68" ht="14.25" hidden="1" customHeight="1" x14ac:dyDescent="0.25">
      <c r="A388" s="555" t="s">
        <v>64</v>
      </c>
      <c r="B388" s="556"/>
      <c r="C388" s="556"/>
      <c r="D388" s="556"/>
      <c r="E388" s="556"/>
      <c r="F388" s="556"/>
      <c r="G388" s="556"/>
      <c r="H388" s="556"/>
      <c r="I388" s="556"/>
      <c r="J388" s="556"/>
      <c r="K388" s="556"/>
      <c r="L388" s="556"/>
      <c r="M388" s="556"/>
      <c r="N388" s="556"/>
      <c r="O388" s="556"/>
      <c r="P388" s="556"/>
      <c r="Q388" s="556"/>
      <c r="R388" s="556"/>
      <c r="S388" s="556"/>
      <c r="T388" s="556"/>
      <c r="U388" s="556"/>
      <c r="V388" s="556"/>
      <c r="W388" s="556"/>
      <c r="X388" s="556"/>
      <c r="Y388" s="556"/>
      <c r="Z388" s="556"/>
      <c r="AA388" s="546"/>
      <c r="AB388" s="546"/>
      <c r="AC388" s="546"/>
    </row>
    <row r="389" spans="1:68" ht="27" hidden="1" customHeight="1" x14ac:dyDescent="0.25">
      <c r="A389" s="54" t="s">
        <v>602</v>
      </c>
      <c r="B389" s="54" t="s">
        <v>603</v>
      </c>
      <c r="C389" s="31">
        <v>4301031405</v>
      </c>
      <c r="D389" s="560">
        <v>4680115886100</v>
      </c>
      <c r="E389" s="561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5"/>
      <c r="R389" s="565"/>
      <c r="S389" s="565"/>
      <c r="T389" s="566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hidden="1" customHeight="1" x14ac:dyDescent="0.25">
      <c r="A390" s="54" t="s">
        <v>605</v>
      </c>
      <c r="B390" s="54" t="s">
        <v>606</v>
      </c>
      <c r="C390" s="31">
        <v>4301031406</v>
      </c>
      <c r="D390" s="560">
        <v>4680115886117</v>
      </c>
      <c r="E390" s="561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5"/>
      <c r="R390" s="565"/>
      <c r="S390" s="565"/>
      <c r="T390" s="566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605</v>
      </c>
      <c r="B391" s="54" t="s">
        <v>608</v>
      </c>
      <c r="C391" s="31">
        <v>4301031382</v>
      </c>
      <c r="D391" s="560">
        <v>4680115886117</v>
      </c>
      <c r="E391" s="561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5"/>
      <c r="R391" s="565"/>
      <c r="S391" s="565"/>
      <c r="T391" s="566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4301031402</v>
      </c>
      <c r="D392" s="560">
        <v>4680115886124</v>
      </c>
      <c r="E392" s="561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5"/>
      <c r="R392" s="565"/>
      <c r="S392" s="565"/>
      <c r="T392" s="566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612</v>
      </c>
      <c r="B393" s="54" t="s">
        <v>613</v>
      </c>
      <c r="C393" s="31">
        <v>4301031366</v>
      </c>
      <c r="D393" s="560">
        <v>4680115883147</v>
      </c>
      <c r="E393" s="561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5"/>
      <c r="R393" s="565"/>
      <c r="S393" s="565"/>
      <c r="T393" s="566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4301031362</v>
      </c>
      <c r="D394" s="560">
        <v>4607091384338</v>
      </c>
      <c r="E394" s="561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5"/>
      <c r="R394" s="565"/>
      <c r="S394" s="565"/>
      <c r="T394" s="566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hidden="1" customHeight="1" x14ac:dyDescent="0.25">
      <c r="A395" s="54" t="s">
        <v>616</v>
      </c>
      <c r="B395" s="54" t="s">
        <v>617</v>
      </c>
      <c r="C395" s="31">
        <v>4301031361</v>
      </c>
      <c r="D395" s="560">
        <v>4607091389524</v>
      </c>
      <c r="E395" s="561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5"/>
      <c r="R395" s="565"/>
      <c r="S395" s="565"/>
      <c r="T395" s="566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4301031364</v>
      </c>
      <c r="D396" s="560">
        <v>4680115883161</v>
      </c>
      <c r="E396" s="561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5"/>
      <c r="R396" s="565"/>
      <c r="S396" s="565"/>
      <c r="T396" s="566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622</v>
      </c>
      <c r="B397" s="54" t="s">
        <v>623</v>
      </c>
      <c r="C397" s="31">
        <v>4301031358</v>
      </c>
      <c r="D397" s="560">
        <v>4607091389531</v>
      </c>
      <c r="E397" s="561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5"/>
      <c r="R397" s="565"/>
      <c r="S397" s="565"/>
      <c r="T397" s="566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hidden="1" customHeight="1" x14ac:dyDescent="0.25">
      <c r="A398" s="54" t="s">
        <v>625</v>
      </c>
      <c r="B398" s="54" t="s">
        <v>626</v>
      </c>
      <c r="C398" s="31">
        <v>4301031360</v>
      </c>
      <c r="D398" s="560">
        <v>4607091384345</v>
      </c>
      <c r="E398" s="561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5"/>
      <c r="R398" s="565"/>
      <c r="S398" s="565"/>
      <c r="T398" s="566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idden="1" x14ac:dyDescent="0.2">
      <c r="A399" s="562"/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63"/>
      <c r="P399" s="557" t="s">
        <v>71</v>
      </c>
      <c r="Q399" s="558"/>
      <c r="R399" s="558"/>
      <c r="S399" s="558"/>
      <c r="T399" s="558"/>
      <c r="U399" s="558"/>
      <c r="V399" s="559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hidden="1" x14ac:dyDescent="0.2">
      <c r="A400" s="556"/>
      <c r="B400" s="556"/>
      <c r="C400" s="556"/>
      <c r="D400" s="556"/>
      <c r="E400" s="556"/>
      <c r="F400" s="556"/>
      <c r="G400" s="556"/>
      <c r="H400" s="556"/>
      <c r="I400" s="556"/>
      <c r="J400" s="556"/>
      <c r="K400" s="556"/>
      <c r="L400" s="556"/>
      <c r="M400" s="556"/>
      <c r="N400" s="556"/>
      <c r="O400" s="563"/>
      <c r="P400" s="557" t="s">
        <v>71</v>
      </c>
      <c r="Q400" s="558"/>
      <c r="R400" s="558"/>
      <c r="S400" s="558"/>
      <c r="T400" s="558"/>
      <c r="U400" s="558"/>
      <c r="V400" s="559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hidden="1" customHeight="1" x14ac:dyDescent="0.25">
      <c r="A401" s="555" t="s">
        <v>73</v>
      </c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6"/>
      <c r="P401" s="556"/>
      <c r="Q401" s="556"/>
      <c r="R401" s="556"/>
      <c r="S401" s="556"/>
      <c r="T401" s="556"/>
      <c r="U401" s="556"/>
      <c r="V401" s="556"/>
      <c r="W401" s="556"/>
      <c r="X401" s="556"/>
      <c r="Y401" s="556"/>
      <c r="Z401" s="556"/>
      <c r="AA401" s="546"/>
      <c r="AB401" s="546"/>
      <c r="AC401" s="546"/>
    </row>
    <row r="402" spans="1:68" ht="27" hidden="1" customHeight="1" x14ac:dyDescent="0.25">
      <c r="A402" s="54" t="s">
        <v>627</v>
      </c>
      <c r="B402" s="54" t="s">
        <v>628</v>
      </c>
      <c r="C402" s="31">
        <v>4301051284</v>
      </c>
      <c r="D402" s="560">
        <v>4607091384352</v>
      </c>
      <c r="E402" s="561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5"/>
      <c r="R402" s="565"/>
      <c r="S402" s="565"/>
      <c r="T402" s="566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4301051431</v>
      </c>
      <c r="D403" s="560">
        <v>4607091389654</v>
      </c>
      <c r="E403" s="561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5"/>
      <c r="R403" s="565"/>
      <c r="S403" s="565"/>
      <c r="T403" s="566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2"/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63"/>
      <c r="P404" s="557" t="s">
        <v>71</v>
      </c>
      <c r="Q404" s="558"/>
      <c r="R404" s="558"/>
      <c r="S404" s="558"/>
      <c r="T404" s="558"/>
      <c r="U404" s="558"/>
      <c r="V404" s="559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56"/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63"/>
      <c r="P405" s="557" t="s">
        <v>71</v>
      </c>
      <c r="Q405" s="558"/>
      <c r="R405" s="558"/>
      <c r="S405" s="558"/>
      <c r="T405" s="558"/>
      <c r="U405" s="558"/>
      <c r="V405" s="559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604" t="s">
        <v>633</v>
      </c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6"/>
      <c r="P406" s="556"/>
      <c r="Q406" s="556"/>
      <c r="R406" s="556"/>
      <c r="S406" s="556"/>
      <c r="T406" s="556"/>
      <c r="U406" s="556"/>
      <c r="V406" s="556"/>
      <c r="W406" s="556"/>
      <c r="X406" s="556"/>
      <c r="Y406" s="556"/>
      <c r="Z406" s="556"/>
      <c r="AA406" s="545"/>
      <c r="AB406" s="545"/>
      <c r="AC406" s="545"/>
    </row>
    <row r="407" spans="1:68" ht="14.25" hidden="1" customHeight="1" x14ac:dyDescent="0.25">
      <c r="A407" s="555" t="s">
        <v>139</v>
      </c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6"/>
      <c r="P407" s="556"/>
      <c r="Q407" s="556"/>
      <c r="R407" s="556"/>
      <c r="S407" s="556"/>
      <c r="T407" s="556"/>
      <c r="U407" s="556"/>
      <c r="V407" s="556"/>
      <c r="W407" s="556"/>
      <c r="X407" s="556"/>
      <c r="Y407" s="556"/>
      <c r="Z407" s="556"/>
      <c r="AA407" s="546"/>
      <c r="AB407" s="546"/>
      <c r="AC407" s="546"/>
    </row>
    <row r="408" spans="1:68" ht="27" hidden="1" customHeight="1" x14ac:dyDescent="0.25">
      <c r="A408" s="54" t="s">
        <v>634</v>
      </c>
      <c r="B408" s="54" t="s">
        <v>635</v>
      </c>
      <c r="C408" s="31">
        <v>4301020319</v>
      </c>
      <c r="D408" s="560">
        <v>4680115885240</v>
      </c>
      <c r="E408" s="561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7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5"/>
      <c r="R408" s="565"/>
      <c r="S408" s="565"/>
      <c r="T408" s="566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2"/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63"/>
      <c r="P409" s="557" t="s">
        <v>71</v>
      </c>
      <c r="Q409" s="558"/>
      <c r="R409" s="558"/>
      <c r="S409" s="558"/>
      <c r="T409" s="558"/>
      <c r="U409" s="558"/>
      <c r="V409" s="559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56"/>
      <c r="B410" s="556"/>
      <c r="C410" s="556"/>
      <c r="D410" s="556"/>
      <c r="E410" s="556"/>
      <c r="F410" s="556"/>
      <c r="G410" s="556"/>
      <c r="H410" s="556"/>
      <c r="I410" s="556"/>
      <c r="J410" s="556"/>
      <c r="K410" s="556"/>
      <c r="L410" s="556"/>
      <c r="M410" s="556"/>
      <c r="N410" s="556"/>
      <c r="O410" s="563"/>
      <c r="P410" s="557" t="s">
        <v>71</v>
      </c>
      <c r="Q410" s="558"/>
      <c r="R410" s="558"/>
      <c r="S410" s="558"/>
      <c r="T410" s="558"/>
      <c r="U410" s="558"/>
      <c r="V410" s="559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55" t="s">
        <v>64</v>
      </c>
      <c r="B411" s="556"/>
      <c r="C411" s="556"/>
      <c r="D411" s="556"/>
      <c r="E411" s="556"/>
      <c r="F411" s="556"/>
      <c r="G411" s="556"/>
      <c r="H411" s="556"/>
      <c r="I411" s="556"/>
      <c r="J411" s="556"/>
      <c r="K411" s="556"/>
      <c r="L411" s="556"/>
      <c r="M411" s="556"/>
      <c r="N411" s="556"/>
      <c r="O411" s="556"/>
      <c r="P411" s="556"/>
      <c r="Q411" s="556"/>
      <c r="R411" s="556"/>
      <c r="S411" s="556"/>
      <c r="T411" s="556"/>
      <c r="U411" s="556"/>
      <c r="V411" s="556"/>
      <c r="W411" s="556"/>
      <c r="X411" s="556"/>
      <c r="Y411" s="556"/>
      <c r="Z411" s="556"/>
      <c r="AA411" s="546"/>
      <c r="AB411" s="546"/>
      <c r="AC411" s="546"/>
    </row>
    <row r="412" spans="1:68" ht="27" hidden="1" customHeight="1" x14ac:dyDescent="0.25">
      <c r="A412" s="54" t="s">
        <v>637</v>
      </c>
      <c r="B412" s="54" t="s">
        <v>638</v>
      </c>
      <c r="C412" s="31">
        <v>4301031403</v>
      </c>
      <c r="D412" s="560">
        <v>4680115886094</v>
      </c>
      <c r="E412" s="561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5"/>
      <c r="R412" s="565"/>
      <c r="S412" s="565"/>
      <c r="T412" s="566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4301031363</v>
      </c>
      <c r="D413" s="560">
        <v>4607091389425</v>
      </c>
      <c r="E413" s="561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5"/>
      <c r="R413" s="565"/>
      <c r="S413" s="565"/>
      <c r="T413" s="566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643</v>
      </c>
      <c r="B414" s="54" t="s">
        <v>644</v>
      </c>
      <c r="C414" s="31">
        <v>4301031373</v>
      </c>
      <c r="D414" s="560">
        <v>4680115880771</v>
      </c>
      <c r="E414" s="561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5"/>
      <c r="R414" s="565"/>
      <c r="S414" s="565"/>
      <c r="T414" s="566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646</v>
      </c>
      <c r="B415" s="54" t="s">
        <v>647</v>
      </c>
      <c r="C415" s="31">
        <v>4301031359</v>
      </c>
      <c r="D415" s="560">
        <v>4607091389500</v>
      </c>
      <c r="E415" s="561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5"/>
      <c r="R415" s="565"/>
      <c r="S415" s="565"/>
      <c r="T415" s="566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2"/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63"/>
      <c r="P416" s="557" t="s">
        <v>71</v>
      </c>
      <c r="Q416" s="558"/>
      <c r="R416" s="558"/>
      <c r="S416" s="558"/>
      <c r="T416" s="558"/>
      <c r="U416" s="558"/>
      <c r="V416" s="559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hidden="1" x14ac:dyDescent="0.2">
      <c r="A417" s="556"/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63"/>
      <c r="P417" s="557" t="s">
        <v>71</v>
      </c>
      <c r="Q417" s="558"/>
      <c r="R417" s="558"/>
      <c r="S417" s="558"/>
      <c r="T417" s="558"/>
      <c r="U417" s="558"/>
      <c r="V417" s="559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hidden="1" customHeight="1" x14ac:dyDescent="0.25">
      <c r="A418" s="604" t="s">
        <v>648</v>
      </c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6"/>
      <c r="P418" s="556"/>
      <c r="Q418" s="556"/>
      <c r="R418" s="556"/>
      <c r="S418" s="556"/>
      <c r="T418" s="556"/>
      <c r="U418" s="556"/>
      <c r="V418" s="556"/>
      <c r="W418" s="556"/>
      <c r="X418" s="556"/>
      <c r="Y418" s="556"/>
      <c r="Z418" s="556"/>
      <c r="AA418" s="545"/>
      <c r="AB418" s="545"/>
      <c r="AC418" s="545"/>
    </row>
    <row r="419" spans="1:68" ht="14.25" hidden="1" customHeight="1" x14ac:dyDescent="0.25">
      <c r="A419" s="555" t="s">
        <v>64</v>
      </c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6"/>
      <c r="P419" s="556"/>
      <c r="Q419" s="556"/>
      <c r="R419" s="556"/>
      <c r="S419" s="556"/>
      <c r="T419" s="556"/>
      <c r="U419" s="556"/>
      <c r="V419" s="556"/>
      <c r="W419" s="556"/>
      <c r="X419" s="556"/>
      <c r="Y419" s="556"/>
      <c r="Z419" s="556"/>
      <c r="AA419" s="546"/>
      <c r="AB419" s="546"/>
      <c r="AC419" s="546"/>
    </row>
    <row r="420" spans="1:68" ht="27" hidden="1" customHeight="1" x14ac:dyDescent="0.25">
      <c r="A420" s="54" t="s">
        <v>649</v>
      </c>
      <c r="B420" s="54" t="s">
        <v>650</v>
      </c>
      <c r="C420" s="31">
        <v>4301031347</v>
      </c>
      <c r="D420" s="560">
        <v>4680115885110</v>
      </c>
      <c r="E420" s="561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2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5"/>
      <c r="R420" s="565"/>
      <c r="S420" s="565"/>
      <c r="T420" s="566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2"/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63"/>
      <c r="P421" s="557" t="s">
        <v>71</v>
      </c>
      <c r="Q421" s="558"/>
      <c r="R421" s="558"/>
      <c r="S421" s="558"/>
      <c r="T421" s="558"/>
      <c r="U421" s="558"/>
      <c r="V421" s="559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56"/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63"/>
      <c r="P422" s="557" t="s">
        <v>71</v>
      </c>
      <c r="Q422" s="558"/>
      <c r="R422" s="558"/>
      <c r="S422" s="558"/>
      <c r="T422" s="558"/>
      <c r="U422" s="558"/>
      <c r="V422" s="559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604" t="s">
        <v>652</v>
      </c>
      <c r="B423" s="556"/>
      <c r="C423" s="556"/>
      <c r="D423" s="556"/>
      <c r="E423" s="556"/>
      <c r="F423" s="556"/>
      <c r="G423" s="556"/>
      <c r="H423" s="556"/>
      <c r="I423" s="556"/>
      <c r="J423" s="556"/>
      <c r="K423" s="556"/>
      <c r="L423" s="556"/>
      <c r="M423" s="556"/>
      <c r="N423" s="556"/>
      <c r="O423" s="556"/>
      <c r="P423" s="556"/>
      <c r="Q423" s="556"/>
      <c r="R423" s="556"/>
      <c r="S423" s="556"/>
      <c r="T423" s="556"/>
      <c r="U423" s="556"/>
      <c r="V423" s="556"/>
      <c r="W423" s="556"/>
      <c r="X423" s="556"/>
      <c r="Y423" s="556"/>
      <c r="Z423" s="556"/>
      <c r="AA423" s="545"/>
      <c r="AB423" s="545"/>
      <c r="AC423" s="545"/>
    </row>
    <row r="424" spans="1:68" ht="14.25" hidden="1" customHeight="1" x14ac:dyDescent="0.25">
      <c r="A424" s="555" t="s">
        <v>64</v>
      </c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56"/>
      <c r="P424" s="556"/>
      <c r="Q424" s="556"/>
      <c r="R424" s="556"/>
      <c r="S424" s="556"/>
      <c r="T424" s="556"/>
      <c r="U424" s="556"/>
      <c r="V424" s="556"/>
      <c r="W424" s="556"/>
      <c r="X424" s="556"/>
      <c r="Y424" s="556"/>
      <c r="Z424" s="556"/>
      <c r="AA424" s="546"/>
      <c r="AB424" s="546"/>
      <c r="AC424" s="546"/>
    </row>
    <row r="425" spans="1:68" ht="27" hidden="1" customHeight="1" x14ac:dyDescent="0.25">
      <c r="A425" s="54" t="s">
        <v>653</v>
      </c>
      <c r="B425" s="54" t="s">
        <v>654</v>
      </c>
      <c r="C425" s="31">
        <v>4301031261</v>
      </c>
      <c r="D425" s="560">
        <v>4680115885103</v>
      </c>
      <c r="E425" s="561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5"/>
      <c r="R425" s="565"/>
      <c r="S425" s="565"/>
      <c r="T425" s="566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2"/>
      <c r="B426" s="556"/>
      <c r="C426" s="556"/>
      <c r="D426" s="556"/>
      <c r="E426" s="556"/>
      <c r="F426" s="556"/>
      <c r="G426" s="556"/>
      <c r="H426" s="556"/>
      <c r="I426" s="556"/>
      <c r="J426" s="556"/>
      <c r="K426" s="556"/>
      <c r="L426" s="556"/>
      <c r="M426" s="556"/>
      <c r="N426" s="556"/>
      <c r="O426" s="563"/>
      <c r="P426" s="557" t="s">
        <v>71</v>
      </c>
      <c r="Q426" s="558"/>
      <c r="R426" s="558"/>
      <c r="S426" s="558"/>
      <c r="T426" s="558"/>
      <c r="U426" s="558"/>
      <c r="V426" s="559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56"/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63"/>
      <c r="P427" s="557" t="s">
        <v>71</v>
      </c>
      <c r="Q427" s="558"/>
      <c r="R427" s="558"/>
      <c r="S427" s="558"/>
      <c r="T427" s="558"/>
      <c r="U427" s="558"/>
      <c r="V427" s="559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612" t="s">
        <v>656</v>
      </c>
      <c r="B428" s="613"/>
      <c r="C428" s="613"/>
      <c r="D428" s="613"/>
      <c r="E428" s="613"/>
      <c r="F428" s="613"/>
      <c r="G428" s="613"/>
      <c r="H428" s="613"/>
      <c r="I428" s="613"/>
      <c r="J428" s="613"/>
      <c r="K428" s="613"/>
      <c r="L428" s="613"/>
      <c r="M428" s="613"/>
      <c r="N428" s="613"/>
      <c r="O428" s="613"/>
      <c r="P428" s="613"/>
      <c r="Q428" s="613"/>
      <c r="R428" s="613"/>
      <c r="S428" s="613"/>
      <c r="T428" s="613"/>
      <c r="U428" s="613"/>
      <c r="V428" s="613"/>
      <c r="W428" s="613"/>
      <c r="X428" s="613"/>
      <c r="Y428" s="613"/>
      <c r="Z428" s="613"/>
      <c r="AA428" s="48"/>
      <c r="AB428" s="48"/>
      <c r="AC428" s="48"/>
    </row>
    <row r="429" spans="1:68" ht="16.5" hidden="1" customHeight="1" x14ac:dyDescent="0.25">
      <c r="A429" s="604" t="s">
        <v>656</v>
      </c>
      <c r="B429" s="556"/>
      <c r="C429" s="556"/>
      <c r="D429" s="556"/>
      <c r="E429" s="556"/>
      <c r="F429" s="556"/>
      <c r="G429" s="556"/>
      <c r="H429" s="556"/>
      <c r="I429" s="556"/>
      <c r="J429" s="556"/>
      <c r="K429" s="556"/>
      <c r="L429" s="556"/>
      <c r="M429" s="556"/>
      <c r="N429" s="556"/>
      <c r="O429" s="556"/>
      <c r="P429" s="556"/>
      <c r="Q429" s="556"/>
      <c r="R429" s="556"/>
      <c r="S429" s="556"/>
      <c r="T429" s="556"/>
      <c r="U429" s="556"/>
      <c r="V429" s="556"/>
      <c r="W429" s="556"/>
      <c r="X429" s="556"/>
      <c r="Y429" s="556"/>
      <c r="Z429" s="556"/>
      <c r="AA429" s="545"/>
      <c r="AB429" s="545"/>
      <c r="AC429" s="545"/>
    </row>
    <row r="430" spans="1:68" ht="14.25" hidden="1" customHeight="1" x14ac:dyDescent="0.25">
      <c r="A430" s="555" t="s">
        <v>103</v>
      </c>
      <c r="B430" s="556"/>
      <c r="C430" s="556"/>
      <c r="D430" s="556"/>
      <c r="E430" s="556"/>
      <c r="F430" s="556"/>
      <c r="G430" s="556"/>
      <c r="H430" s="556"/>
      <c r="I430" s="556"/>
      <c r="J430" s="556"/>
      <c r="K430" s="556"/>
      <c r="L430" s="556"/>
      <c r="M430" s="556"/>
      <c r="N430" s="556"/>
      <c r="O430" s="556"/>
      <c r="P430" s="556"/>
      <c r="Q430" s="556"/>
      <c r="R430" s="556"/>
      <c r="S430" s="556"/>
      <c r="T430" s="556"/>
      <c r="U430" s="556"/>
      <c r="V430" s="556"/>
      <c r="W430" s="556"/>
      <c r="X430" s="556"/>
      <c r="Y430" s="556"/>
      <c r="Z430" s="556"/>
      <c r="AA430" s="546"/>
      <c r="AB430" s="546"/>
      <c r="AC430" s="546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60">
        <v>4607091389067</v>
      </c>
      <c r="E431" s="561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5"/>
      <c r="R431" s="565"/>
      <c r="S431" s="565"/>
      <c r="T431" s="566"/>
      <c r="U431" s="34"/>
      <c r="V431" s="34"/>
      <c r="W431" s="35" t="s">
        <v>69</v>
      </c>
      <c r="X431" s="551">
        <v>200</v>
      </c>
      <c r="Y431" s="552">
        <f t="shared" ref="Y431:Y443" si="54">IFERROR(IF(X431="",0,CEILING((X431/$H431),1)*$H431),"")</f>
        <v>200.64000000000001</v>
      </c>
      <c r="Z431" s="36">
        <f t="shared" ref="Z431:Z437" si="55">IFERROR(IF(Y431=0,"",ROUNDUP(Y431/H431,0)*0.01196),"")</f>
        <v>0.45448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213.63636363636363</v>
      </c>
      <c r="BN431" s="64">
        <f t="shared" ref="BN431:BN443" si="57">IFERROR(Y431*I431/H431,"0")</f>
        <v>214.32</v>
      </c>
      <c r="BO431" s="64">
        <f t="shared" ref="BO431:BO443" si="58">IFERROR(1/J431*(X431/H431),"0")</f>
        <v>0.36421911421911418</v>
      </c>
      <c r="BP431" s="64">
        <f t="shared" ref="BP431:BP443" si="59">IFERROR(1/J431*(Y431/H431),"0")</f>
        <v>0.36538461538461542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60">
        <v>4680115885271</v>
      </c>
      <c r="E432" s="561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5"/>
      <c r="R432" s="565"/>
      <c r="S432" s="565"/>
      <c r="T432" s="566"/>
      <c r="U432" s="34"/>
      <c r="V432" s="34"/>
      <c r="W432" s="35" t="s">
        <v>69</v>
      </c>
      <c r="X432" s="551">
        <v>200</v>
      </c>
      <c r="Y432" s="552">
        <f t="shared" si="54"/>
        <v>200.64000000000001</v>
      </c>
      <c r="Z432" s="36">
        <f t="shared" si="55"/>
        <v>0.45448</v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213.63636363636363</v>
      </c>
      <c r="BN432" s="64">
        <f t="shared" si="57"/>
        <v>214.32</v>
      </c>
      <c r="BO432" s="64">
        <f t="shared" si="58"/>
        <v>0.36421911421911418</v>
      </c>
      <c r="BP432" s="64">
        <f t="shared" si="59"/>
        <v>0.36538461538461542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60">
        <v>4680115885226</v>
      </c>
      <c r="E433" s="561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5"/>
      <c r="R433" s="565"/>
      <c r="S433" s="565"/>
      <c r="T433" s="566"/>
      <c r="U433" s="34"/>
      <c r="V433" s="34"/>
      <c r="W433" s="35" t="s">
        <v>69</v>
      </c>
      <c r="X433" s="551">
        <v>1000</v>
      </c>
      <c r="Y433" s="552">
        <f t="shared" si="54"/>
        <v>1003.2</v>
      </c>
      <c r="Z433" s="36">
        <f t="shared" si="55"/>
        <v>2.2724000000000002</v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1068.1818181818182</v>
      </c>
      <c r="BN433" s="64">
        <f t="shared" si="57"/>
        <v>1071.5999999999999</v>
      </c>
      <c r="BO433" s="64">
        <f t="shared" si="58"/>
        <v>1.821095571095571</v>
      </c>
      <c r="BP433" s="64">
        <f t="shared" si="59"/>
        <v>1.8269230769230771</v>
      </c>
    </row>
    <row r="434" spans="1:68" ht="27" hidden="1" customHeight="1" x14ac:dyDescent="0.25">
      <c r="A434" s="54" t="s">
        <v>666</v>
      </c>
      <c r="B434" s="54" t="s">
        <v>667</v>
      </c>
      <c r="C434" s="31">
        <v>4301012145</v>
      </c>
      <c r="D434" s="560">
        <v>4607091383522</v>
      </c>
      <c r="E434" s="561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1" t="s">
        <v>668</v>
      </c>
      <c r="Q434" s="565"/>
      <c r="R434" s="565"/>
      <c r="S434" s="565"/>
      <c r="T434" s="566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hidden="1" customHeight="1" x14ac:dyDescent="0.25">
      <c r="A435" s="54" t="s">
        <v>670</v>
      </c>
      <c r="B435" s="54" t="s">
        <v>671</v>
      </c>
      <c r="C435" s="31">
        <v>4301011774</v>
      </c>
      <c r="D435" s="560">
        <v>4680115884502</v>
      </c>
      <c r="E435" s="561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5"/>
      <c r="R435" s="565"/>
      <c r="S435" s="565"/>
      <c r="T435" s="566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60">
        <v>4607091389104</v>
      </c>
      <c r="E436" s="561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5"/>
      <c r="R436" s="565"/>
      <c r="S436" s="565"/>
      <c r="T436" s="566"/>
      <c r="U436" s="34"/>
      <c r="V436" s="34"/>
      <c r="W436" s="35" t="s">
        <v>69</v>
      </c>
      <c r="X436" s="551">
        <v>1000</v>
      </c>
      <c r="Y436" s="552">
        <f t="shared" si="54"/>
        <v>1003.2</v>
      </c>
      <c r="Z436" s="36">
        <f t="shared" si="55"/>
        <v>2.2724000000000002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1068.1818181818182</v>
      </c>
      <c r="BN436" s="64">
        <f t="shared" si="57"/>
        <v>1071.5999999999999</v>
      </c>
      <c r="BO436" s="64">
        <f t="shared" si="58"/>
        <v>1.821095571095571</v>
      </c>
      <c r="BP436" s="64">
        <f t="shared" si="59"/>
        <v>1.8269230769230771</v>
      </c>
    </row>
    <row r="437" spans="1:68" ht="16.5" hidden="1" customHeight="1" x14ac:dyDescent="0.25">
      <c r="A437" s="54" t="s">
        <v>676</v>
      </c>
      <c r="B437" s="54" t="s">
        <v>677</v>
      </c>
      <c r="C437" s="31">
        <v>4301011799</v>
      </c>
      <c r="D437" s="560">
        <v>4680115884519</v>
      </c>
      <c r="E437" s="561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6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5"/>
      <c r="R437" s="565"/>
      <c r="S437" s="565"/>
      <c r="T437" s="566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679</v>
      </c>
      <c r="B438" s="54" t="s">
        <v>680</v>
      </c>
      <c r="C438" s="31">
        <v>4301012125</v>
      </c>
      <c r="D438" s="560">
        <v>4680115886391</v>
      </c>
      <c r="E438" s="561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5"/>
      <c r="R438" s="565"/>
      <c r="S438" s="565"/>
      <c r="T438" s="566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4301012035</v>
      </c>
      <c r="D439" s="560">
        <v>4680115880603</v>
      </c>
      <c r="E439" s="561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5"/>
      <c r="R439" s="565"/>
      <c r="S439" s="565"/>
      <c r="T439" s="566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4301012146</v>
      </c>
      <c r="D440" s="560">
        <v>4607091389999</v>
      </c>
      <c r="E440" s="561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50" t="s">
        <v>685</v>
      </c>
      <c r="Q440" s="565"/>
      <c r="R440" s="565"/>
      <c r="S440" s="565"/>
      <c r="T440" s="566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4301012036</v>
      </c>
      <c r="D441" s="560">
        <v>4680115882782</v>
      </c>
      <c r="E441" s="561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5"/>
      <c r="R441" s="565"/>
      <c r="S441" s="565"/>
      <c r="T441" s="566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4301012050</v>
      </c>
      <c r="D442" s="560">
        <v>4680115885479</v>
      </c>
      <c r="E442" s="561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5"/>
      <c r="R442" s="565"/>
      <c r="S442" s="565"/>
      <c r="T442" s="566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4301012034</v>
      </c>
      <c r="D443" s="560">
        <v>4607091389982</v>
      </c>
      <c r="E443" s="561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5"/>
      <c r="R443" s="565"/>
      <c r="S443" s="565"/>
      <c r="T443" s="566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2"/>
      <c r="B444" s="556"/>
      <c r="C444" s="556"/>
      <c r="D444" s="556"/>
      <c r="E444" s="556"/>
      <c r="F444" s="556"/>
      <c r="G444" s="556"/>
      <c r="H444" s="556"/>
      <c r="I444" s="556"/>
      <c r="J444" s="556"/>
      <c r="K444" s="556"/>
      <c r="L444" s="556"/>
      <c r="M444" s="556"/>
      <c r="N444" s="556"/>
      <c r="O444" s="563"/>
      <c r="P444" s="557" t="s">
        <v>71</v>
      </c>
      <c r="Q444" s="558"/>
      <c r="R444" s="558"/>
      <c r="S444" s="558"/>
      <c r="T444" s="558"/>
      <c r="U444" s="558"/>
      <c r="V444" s="559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454.5454545454545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456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5.4537600000000008</v>
      </c>
      <c r="AA444" s="554"/>
      <c r="AB444" s="554"/>
      <c r="AC444" s="554"/>
    </row>
    <row r="445" spans="1:68" x14ac:dyDescent="0.2">
      <c r="A445" s="556"/>
      <c r="B445" s="556"/>
      <c r="C445" s="556"/>
      <c r="D445" s="556"/>
      <c r="E445" s="556"/>
      <c r="F445" s="556"/>
      <c r="G445" s="556"/>
      <c r="H445" s="556"/>
      <c r="I445" s="556"/>
      <c r="J445" s="556"/>
      <c r="K445" s="556"/>
      <c r="L445" s="556"/>
      <c r="M445" s="556"/>
      <c r="N445" s="556"/>
      <c r="O445" s="563"/>
      <c r="P445" s="557" t="s">
        <v>71</v>
      </c>
      <c r="Q445" s="558"/>
      <c r="R445" s="558"/>
      <c r="S445" s="558"/>
      <c r="T445" s="558"/>
      <c r="U445" s="558"/>
      <c r="V445" s="559"/>
      <c r="W445" s="37" t="s">
        <v>69</v>
      </c>
      <c r="X445" s="553">
        <f>IFERROR(SUM(X431:X443),"0")</f>
        <v>2400</v>
      </c>
      <c r="Y445" s="553">
        <f>IFERROR(SUM(Y431:Y443),"0")</f>
        <v>2407.6800000000003</v>
      </c>
      <c r="Z445" s="37"/>
      <c r="AA445" s="554"/>
      <c r="AB445" s="554"/>
      <c r="AC445" s="554"/>
    </row>
    <row r="446" spans="1:68" ht="14.25" hidden="1" customHeight="1" x14ac:dyDescent="0.25">
      <c r="A446" s="555" t="s">
        <v>139</v>
      </c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56"/>
      <c r="P446" s="556"/>
      <c r="Q446" s="556"/>
      <c r="R446" s="556"/>
      <c r="S446" s="556"/>
      <c r="T446" s="556"/>
      <c r="U446" s="556"/>
      <c r="V446" s="556"/>
      <c r="W446" s="556"/>
      <c r="X446" s="556"/>
      <c r="Y446" s="556"/>
      <c r="Z446" s="556"/>
      <c r="AA446" s="546"/>
      <c r="AB446" s="546"/>
      <c r="AC446" s="546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60">
        <v>4607091388930</v>
      </c>
      <c r="E447" s="561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5"/>
      <c r="R447" s="565"/>
      <c r="S447" s="565"/>
      <c r="T447" s="566"/>
      <c r="U447" s="34"/>
      <c r="V447" s="34"/>
      <c r="W447" s="35" t="s">
        <v>69</v>
      </c>
      <c r="X447" s="551">
        <v>1000</v>
      </c>
      <c r="Y447" s="552">
        <f>IFERROR(IF(X447="",0,CEILING((X447/$H447),1)*$H447),"")</f>
        <v>1003.2</v>
      </c>
      <c r="Z447" s="36">
        <f>IFERROR(IF(Y447=0,"",ROUNDUP(Y447/H447,0)*0.01196),"")</f>
        <v>2.2724000000000002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1068.1818181818182</v>
      </c>
      <c r="BN447" s="64">
        <f>IFERROR(Y447*I447/H447,"0")</f>
        <v>1071.5999999999999</v>
      </c>
      <c r="BO447" s="64">
        <f>IFERROR(1/J447*(X447/H447),"0")</f>
        <v>1.821095571095571</v>
      </c>
      <c r="BP447" s="64">
        <f>IFERROR(1/J447*(Y447/H447),"0")</f>
        <v>1.8269230769230771</v>
      </c>
    </row>
    <row r="448" spans="1:68" ht="16.5" hidden="1" customHeight="1" x14ac:dyDescent="0.25">
      <c r="A448" s="54" t="s">
        <v>695</v>
      </c>
      <c r="B448" s="54" t="s">
        <v>696</v>
      </c>
      <c r="C448" s="31">
        <v>4301020384</v>
      </c>
      <c r="D448" s="560">
        <v>4680115886407</v>
      </c>
      <c r="E448" s="561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5"/>
      <c r="R448" s="565"/>
      <c r="S448" s="565"/>
      <c r="T448" s="566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697</v>
      </c>
      <c r="B449" s="54" t="s">
        <v>698</v>
      </c>
      <c r="C449" s="31">
        <v>4301020385</v>
      </c>
      <c r="D449" s="560">
        <v>4680115880054</v>
      </c>
      <c r="E449" s="561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7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5"/>
      <c r="R449" s="565"/>
      <c r="S449" s="565"/>
      <c r="T449" s="566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2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63"/>
      <c r="P450" s="557" t="s">
        <v>71</v>
      </c>
      <c r="Q450" s="558"/>
      <c r="R450" s="558"/>
      <c r="S450" s="558"/>
      <c r="T450" s="558"/>
      <c r="U450" s="558"/>
      <c r="V450" s="559"/>
      <c r="W450" s="37" t="s">
        <v>72</v>
      </c>
      <c r="X450" s="553">
        <f>IFERROR(X447/H447,"0")+IFERROR(X448/H448,"0")+IFERROR(X449/H449,"0")</f>
        <v>189.39393939393938</v>
      </c>
      <c r="Y450" s="553">
        <f>IFERROR(Y447/H447,"0")+IFERROR(Y448/H448,"0")+IFERROR(Y449/H449,"0")</f>
        <v>190</v>
      </c>
      <c r="Z450" s="553">
        <f>IFERROR(IF(Z447="",0,Z447),"0")+IFERROR(IF(Z448="",0,Z448),"0")+IFERROR(IF(Z449="",0,Z449),"0")</f>
        <v>2.2724000000000002</v>
      </c>
      <c r="AA450" s="554"/>
      <c r="AB450" s="554"/>
      <c r="AC450" s="554"/>
    </row>
    <row r="451" spans="1:68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63"/>
      <c r="P451" s="557" t="s">
        <v>71</v>
      </c>
      <c r="Q451" s="558"/>
      <c r="R451" s="558"/>
      <c r="S451" s="558"/>
      <c r="T451" s="558"/>
      <c r="U451" s="558"/>
      <c r="V451" s="559"/>
      <c r="W451" s="37" t="s">
        <v>69</v>
      </c>
      <c r="X451" s="553">
        <f>IFERROR(SUM(X447:X449),"0")</f>
        <v>1000</v>
      </c>
      <c r="Y451" s="553">
        <f>IFERROR(SUM(Y447:Y449),"0")</f>
        <v>1003.2</v>
      </c>
      <c r="Z451" s="37"/>
      <c r="AA451" s="554"/>
      <c r="AB451" s="554"/>
      <c r="AC451" s="554"/>
    </row>
    <row r="452" spans="1:68" ht="14.25" hidden="1" customHeight="1" x14ac:dyDescent="0.25">
      <c r="A452" s="555" t="s">
        <v>64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6"/>
      <c r="AB452" s="546"/>
      <c r="AC452" s="546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60">
        <v>4680115883116</v>
      </c>
      <c r="E453" s="561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1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5"/>
      <c r="R453" s="565"/>
      <c r="S453" s="565"/>
      <c r="T453" s="566"/>
      <c r="U453" s="34"/>
      <c r="V453" s="34"/>
      <c r="W453" s="35" t="s">
        <v>69</v>
      </c>
      <c r="X453" s="551">
        <v>500</v>
      </c>
      <c r="Y453" s="552">
        <f t="shared" ref="Y453:Y458" si="60">IFERROR(IF(X453="",0,CEILING((X453/$H453),1)*$H453),"")</f>
        <v>501.6</v>
      </c>
      <c r="Z453" s="36">
        <f>IFERROR(IF(Y453=0,"",ROUNDUP(Y453/H453,0)*0.01196),"")</f>
        <v>1.1362000000000001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534.09090909090912</v>
      </c>
      <c r="BN453" s="64">
        <f t="shared" ref="BN453:BN458" si="62">IFERROR(Y453*I453/H453,"0")</f>
        <v>535.79999999999995</v>
      </c>
      <c r="BO453" s="64">
        <f t="shared" ref="BO453:BO458" si="63">IFERROR(1/J453*(X453/H453),"0")</f>
        <v>0.91054778554778548</v>
      </c>
      <c r="BP453" s="64">
        <f t="shared" ref="BP453:BP458" si="64">IFERROR(1/J453*(Y453/H453),"0")</f>
        <v>0.91346153846153855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60">
        <v>4680115883093</v>
      </c>
      <c r="E454" s="561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5"/>
      <c r="R454" s="565"/>
      <c r="S454" s="565"/>
      <c r="T454" s="566"/>
      <c r="U454" s="34"/>
      <c r="V454" s="34"/>
      <c r="W454" s="35" t="s">
        <v>69</v>
      </c>
      <c r="X454" s="551">
        <v>500</v>
      </c>
      <c r="Y454" s="552">
        <f t="shared" si="60"/>
        <v>501.6</v>
      </c>
      <c r="Z454" s="36">
        <f>IFERROR(IF(Y454=0,"",ROUNDUP(Y454/H454,0)*0.01196),"")</f>
        <v>1.1362000000000001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534.09090909090912</v>
      </c>
      <c r="BN454" s="64">
        <f t="shared" si="62"/>
        <v>535.79999999999995</v>
      </c>
      <c r="BO454" s="64">
        <f t="shared" si="63"/>
        <v>0.91054778554778548</v>
      </c>
      <c r="BP454" s="64">
        <f t="shared" si="64"/>
        <v>0.91346153846153855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60">
        <v>4680115883109</v>
      </c>
      <c r="E455" s="561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7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5"/>
      <c r="R455" s="565"/>
      <c r="S455" s="565"/>
      <c r="T455" s="566"/>
      <c r="U455" s="34"/>
      <c r="V455" s="34"/>
      <c r="W455" s="35" t="s">
        <v>69</v>
      </c>
      <c r="X455" s="551">
        <v>500</v>
      </c>
      <c r="Y455" s="552">
        <f t="shared" si="60"/>
        <v>501.6</v>
      </c>
      <c r="Z455" s="36">
        <f>IFERROR(IF(Y455=0,"",ROUNDUP(Y455/H455,0)*0.01196),"")</f>
        <v>1.1362000000000001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534.09090909090912</v>
      </c>
      <c r="BN455" s="64">
        <f t="shared" si="62"/>
        <v>535.79999999999995</v>
      </c>
      <c r="BO455" s="64">
        <f t="shared" si="63"/>
        <v>0.91054778554778548</v>
      </c>
      <c r="BP455" s="64">
        <f t="shared" si="64"/>
        <v>0.91346153846153855</v>
      </c>
    </row>
    <row r="456" spans="1:68" ht="27" hidden="1" customHeight="1" x14ac:dyDescent="0.25">
      <c r="A456" s="54" t="s">
        <v>708</v>
      </c>
      <c r="B456" s="54" t="s">
        <v>709</v>
      </c>
      <c r="C456" s="31">
        <v>4301031419</v>
      </c>
      <c r="D456" s="560">
        <v>4680115882072</v>
      </c>
      <c r="E456" s="561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5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5"/>
      <c r="R456" s="565"/>
      <c r="S456" s="565"/>
      <c r="T456" s="566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hidden="1" customHeight="1" x14ac:dyDescent="0.25">
      <c r="A457" s="54" t="s">
        <v>710</v>
      </c>
      <c r="B457" s="54" t="s">
        <v>711</v>
      </c>
      <c r="C457" s="31">
        <v>4301031418</v>
      </c>
      <c r="D457" s="560">
        <v>4680115882102</v>
      </c>
      <c r="E457" s="561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5"/>
      <c r="R457" s="565"/>
      <c r="S457" s="565"/>
      <c r="T457" s="566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4301031417</v>
      </c>
      <c r="D458" s="560">
        <v>4680115882096</v>
      </c>
      <c r="E458" s="561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5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5"/>
      <c r="R458" s="565"/>
      <c r="S458" s="565"/>
      <c r="T458" s="566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2"/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63"/>
      <c r="P459" s="557" t="s">
        <v>71</v>
      </c>
      <c r="Q459" s="558"/>
      <c r="R459" s="558"/>
      <c r="S459" s="558"/>
      <c r="T459" s="558"/>
      <c r="U459" s="558"/>
      <c r="V459" s="559"/>
      <c r="W459" s="37" t="s">
        <v>72</v>
      </c>
      <c r="X459" s="553">
        <f>IFERROR(X453/H453,"0")+IFERROR(X454/H454,"0")+IFERROR(X455/H455,"0")+IFERROR(X456/H456,"0")+IFERROR(X457/H457,"0")+IFERROR(X458/H458,"0")</f>
        <v>284.09090909090907</v>
      </c>
      <c r="Y459" s="553">
        <f>IFERROR(Y453/H453,"0")+IFERROR(Y454/H454,"0")+IFERROR(Y455/H455,"0")+IFERROR(Y456/H456,"0")+IFERROR(Y457/H457,"0")+IFERROR(Y458/H458,"0")</f>
        <v>285</v>
      </c>
      <c r="Z459" s="553">
        <f>IFERROR(IF(Z453="",0,Z453),"0")+IFERROR(IF(Z454="",0,Z454),"0")+IFERROR(IF(Z455="",0,Z455),"0")+IFERROR(IF(Z456="",0,Z456),"0")+IFERROR(IF(Z457="",0,Z457),"0")+IFERROR(IF(Z458="",0,Z458),"0")</f>
        <v>3.4086000000000003</v>
      </c>
      <c r="AA459" s="554"/>
      <c r="AB459" s="554"/>
      <c r="AC459" s="554"/>
    </row>
    <row r="460" spans="1:68" x14ac:dyDescent="0.2">
      <c r="A460" s="556"/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63"/>
      <c r="P460" s="557" t="s">
        <v>71</v>
      </c>
      <c r="Q460" s="558"/>
      <c r="R460" s="558"/>
      <c r="S460" s="558"/>
      <c r="T460" s="558"/>
      <c r="U460" s="558"/>
      <c r="V460" s="559"/>
      <c r="W460" s="37" t="s">
        <v>69</v>
      </c>
      <c r="X460" s="553">
        <f>IFERROR(SUM(X453:X458),"0")</f>
        <v>1500</v>
      </c>
      <c r="Y460" s="553">
        <f>IFERROR(SUM(Y453:Y458),"0")</f>
        <v>1504.8000000000002</v>
      </c>
      <c r="Z460" s="37"/>
      <c r="AA460" s="554"/>
      <c r="AB460" s="554"/>
      <c r="AC460" s="554"/>
    </row>
    <row r="461" spans="1:68" ht="14.25" hidden="1" customHeight="1" x14ac:dyDescent="0.25">
      <c r="A461" s="555" t="s">
        <v>73</v>
      </c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56"/>
      <c r="P461" s="556"/>
      <c r="Q461" s="556"/>
      <c r="R461" s="556"/>
      <c r="S461" s="556"/>
      <c r="T461" s="556"/>
      <c r="U461" s="556"/>
      <c r="V461" s="556"/>
      <c r="W461" s="556"/>
      <c r="X461" s="556"/>
      <c r="Y461" s="556"/>
      <c r="Z461" s="556"/>
      <c r="AA461" s="546"/>
      <c r="AB461" s="546"/>
      <c r="AC461" s="546"/>
    </row>
    <row r="462" spans="1:68" ht="16.5" hidden="1" customHeight="1" x14ac:dyDescent="0.25">
      <c r="A462" s="54" t="s">
        <v>714</v>
      </c>
      <c r="B462" s="54" t="s">
        <v>715</v>
      </c>
      <c r="C462" s="31">
        <v>4301051232</v>
      </c>
      <c r="D462" s="560">
        <v>4607091383409</v>
      </c>
      <c r="E462" s="561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7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5"/>
      <c r="R462" s="565"/>
      <c r="S462" s="565"/>
      <c r="T462" s="566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717</v>
      </c>
      <c r="B463" s="54" t="s">
        <v>718</v>
      </c>
      <c r="C463" s="31">
        <v>4301051233</v>
      </c>
      <c r="D463" s="560">
        <v>4607091383416</v>
      </c>
      <c r="E463" s="561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73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5"/>
      <c r="R463" s="565"/>
      <c r="S463" s="565"/>
      <c r="T463" s="566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720</v>
      </c>
      <c r="B464" s="54" t="s">
        <v>721</v>
      </c>
      <c r="C464" s="31">
        <v>4301051064</v>
      </c>
      <c r="D464" s="560">
        <v>4680115883536</v>
      </c>
      <c r="E464" s="561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7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5"/>
      <c r="R464" s="565"/>
      <c r="S464" s="565"/>
      <c r="T464" s="566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2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63"/>
      <c r="P465" s="557" t="s">
        <v>71</v>
      </c>
      <c r="Q465" s="558"/>
      <c r="R465" s="558"/>
      <c r="S465" s="558"/>
      <c r="T465" s="558"/>
      <c r="U465" s="558"/>
      <c r="V465" s="559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63"/>
      <c r="P466" s="557" t="s">
        <v>71</v>
      </c>
      <c r="Q466" s="558"/>
      <c r="R466" s="558"/>
      <c r="S466" s="558"/>
      <c r="T466" s="558"/>
      <c r="U466" s="558"/>
      <c r="V466" s="559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612" t="s">
        <v>723</v>
      </c>
      <c r="B467" s="613"/>
      <c r="C467" s="613"/>
      <c r="D467" s="613"/>
      <c r="E467" s="613"/>
      <c r="F467" s="613"/>
      <c r="G467" s="613"/>
      <c r="H467" s="613"/>
      <c r="I467" s="613"/>
      <c r="J467" s="613"/>
      <c r="K467" s="613"/>
      <c r="L467" s="613"/>
      <c r="M467" s="613"/>
      <c r="N467" s="613"/>
      <c r="O467" s="613"/>
      <c r="P467" s="613"/>
      <c r="Q467" s="613"/>
      <c r="R467" s="613"/>
      <c r="S467" s="613"/>
      <c r="T467" s="613"/>
      <c r="U467" s="613"/>
      <c r="V467" s="613"/>
      <c r="W467" s="613"/>
      <c r="X467" s="613"/>
      <c r="Y467" s="613"/>
      <c r="Z467" s="613"/>
      <c r="AA467" s="48"/>
      <c r="AB467" s="48"/>
      <c r="AC467" s="48"/>
    </row>
    <row r="468" spans="1:68" ht="16.5" hidden="1" customHeight="1" x14ac:dyDescent="0.25">
      <c r="A468" s="604" t="s">
        <v>723</v>
      </c>
      <c r="B468" s="556"/>
      <c r="C468" s="556"/>
      <c r="D468" s="556"/>
      <c r="E468" s="556"/>
      <c r="F468" s="556"/>
      <c r="G468" s="556"/>
      <c r="H468" s="556"/>
      <c r="I468" s="556"/>
      <c r="J468" s="556"/>
      <c r="K468" s="556"/>
      <c r="L468" s="556"/>
      <c r="M468" s="556"/>
      <c r="N468" s="556"/>
      <c r="O468" s="556"/>
      <c r="P468" s="556"/>
      <c r="Q468" s="556"/>
      <c r="R468" s="556"/>
      <c r="S468" s="556"/>
      <c r="T468" s="556"/>
      <c r="U468" s="556"/>
      <c r="V468" s="556"/>
      <c r="W468" s="556"/>
      <c r="X468" s="556"/>
      <c r="Y468" s="556"/>
      <c r="Z468" s="556"/>
      <c r="AA468" s="545"/>
      <c r="AB468" s="545"/>
      <c r="AC468" s="545"/>
    </row>
    <row r="469" spans="1:68" ht="14.25" hidden="1" customHeight="1" x14ac:dyDescent="0.25">
      <c r="A469" s="555" t="s">
        <v>103</v>
      </c>
      <c r="B469" s="556"/>
      <c r="C469" s="556"/>
      <c r="D469" s="556"/>
      <c r="E469" s="556"/>
      <c r="F469" s="556"/>
      <c r="G469" s="556"/>
      <c r="H469" s="556"/>
      <c r="I469" s="556"/>
      <c r="J469" s="556"/>
      <c r="K469" s="556"/>
      <c r="L469" s="556"/>
      <c r="M469" s="556"/>
      <c r="N469" s="556"/>
      <c r="O469" s="556"/>
      <c r="P469" s="556"/>
      <c r="Q469" s="556"/>
      <c r="R469" s="556"/>
      <c r="S469" s="556"/>
      <c r="T469" s="556"/>
      <c r="U469" s="556"/>
      <c r="V469" s="556"/>
      <c r="W469" s="556"/>
      <c r="X469" s="556"/>
      <c r="Y469" s="556"/>
      <c r="Z469" s="556"/>
      <c r="AA469" s="546"/>
      <c r="AB469" s="546"/>
      <c r="AC469" s="546"/>
    </row>
    <row r="470" spans="1:68" ht="27" hidden="1" customHeight="1" x14ac:dyDescent="0.25">
      <c r="A470" s="54" t="s">
        <v>724</v>
      </c>
      <c r="B470" s="54" t="s">
        <v>725</v>
      </c>
      <c r="C470" s="31">
        <v>4301011763</v>
      </c>
      <c r="D470" s="560">
        <v>4640242181011</v>
      </c>
      <c r="E470" s="561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5"/>
      <c r="R470" s="565"/>
      <c r="S470" s="565"/>
      <c r="T470" s="566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4301011585</v>
      </c>
      <c r="D471" s="560">
        <v>4640242180441</v>
      </c>
      <c r="E471" s="561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1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5"/>
      <c r="R471" s="565"/>
      <c r="S471" s="565"/>
      <c r="T471" s="566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60">
        <v>4640242180564</v>
      </c>
      <c r="E472" s="561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7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5"/>
      <c r="R472" s="565"/>
      <c r="S472" s="565"/>
      <c r="T472" s="566"/>
      <c r="U472" s="34"/>
      <c r="V472" s="34"/>
      <c r="W472" s="35" t="s">
        <v>69</v>
      </c>
      <c r="X472" s="551">
        <v>200</v>
      </c>
      <c r="Y472" s="552">
        <f>IFERROR(IF(X472="",0,CEILING((X472/$H472),1)*$H472),"")</f>
        <v>204</v>
      </c>
      <c r="Z472" s="36">
        <f>IFERROR(IF(Y472=0,"",ROUNDUP(Y472/H472,0)*0.01898),"")</f>
        <v>0.32266</v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207.25</v>
      </c>
      <c r="BN472" s="64">
        <f>IFERROR(Y472*I472/H472,"0")</f>
        <v>211.39500000000001</v>
      </c>
      <c r="BO472" s="64">
        <f>IFERROR(1/J472*(X472/H472),"0")</f>
        <v>0.26041666666666669</v>
      </c>
      <c r="BP472" s="64">
        <f>IFERROR(1/J472*(Y472/H472),"0")</f>
        <v>0.265625</v>
      </c>
    </row>
    <row r="473" spans="1:68" ht="27" hidden="1" customHeight="1" x14ac:dyDescent="0.25">
      <c r="A473" s="54" t="s">
        <v>733</v>
      </c>
      <c r="B473" s="54" t="s">
        <v>734</v>
      </c>
      <c r="C473" s="31">
        <v>4301011764</v>
      </c>
      <c r="D473" s="560">
        <v>4640242181189</v>
      </c>
      <c r="E473" s="561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1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5"/>
      <c r="R473" s="565"/>
      <c r="S473" s="565"/>
      <c r="T473" s="566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2"/>
      <c r="B474" s="556"/>
      <c r="C474" s="556"/>
      <c r="D474" s="556"/>
      <c r="E474" s="556"/>
      <c r="F474" s="556"/>
      <c r="G474" s="556"/>
      <c r="H474" s="556"/>
      <c r="I474" s="556"/>
      <c r="J474" s="556"/>
      <c r="K474" s="556"/>
      <c r="L474" s="556"/>
      <c r="M474" s="556"/>
      <c r="N474" s="556"/>
      <c r="O474" s="563"/>
      <c r="P474" s="557" t="s">
        <v>71</v>
      </c>
      <c r="Q474" s="558"/>
      <c r="R474" s="558"/>
      <c r="S474" s="558"/>
      <c r="T474" s="558"/>
      <c r="U474" s="558"/>
      <c r="V474" s="559"/>
      <c r="W474" s="37" t="s">
        <v>72</v>
      </c>
      <c r="X474" s="553">
        <f>IFERROR(X470/H470,"0")+IFERROR(X471/H471,"0")+IFERROR(X472/H472,"0")+IFERROR(X473/H473,"0")</f>
        <v>16.666666666666668</v>
      </c>
      <c r="Y474" s="553">
        <f>IFERROR(Y470/H470,"0")+IFERROR(Y471/H471,"0")+IFERROR(Y472/H472,"0")+IFERROR(Y473/H473,"0")</f>
        <v>17</v>
      </c>
      <c r="Z474" s="553">
        <f>IFERROR(IF(Z470="",0,Z470),"0")+IFERROR(IF(Z471="",0,Z471),"0")+IFERROR(IF(Z472="",0,Z472),"0")+IFERROR(IF(Z473="",0,Z473),"0")</f>
        <v>0.32266</v>
      </c>
      <c r="AA474" s="554"/>
      <c r="AB474" s="554"/>
      <c r="AC474" s="554"/>
    </row>
    <row r="475" spans="1:68" x14ac:dyDescent="0.2">
      <c r="A475" s="556"/>
      <c r="B475" s="556"/>
      <c r="C475" s="556"/>
      <c r="D475" s="556"/>
      <c r="E475" s="556"/>
      <c r="F475" s="556"/>
      <c r="G475" s="556"/>
      <c r="H475" s="556"/>
      <c r="I475" s="556"/>
      <c r="J475" s="556"/>
      <c r="K475" s="556"/>
      <c r="L475" s="556"/>
      <c r="M475" s="556"/>
      <c r="N475" s="556"/>
      <c r="O475" s="563"/>
      <c r="P475" s="557" t="s">
        <v>71</v>
      </c>
      <c r="Q475" s="558"/>
      <c r="R475" s="558"/>
      <c r="S475" s="558"/>
      <c r="T475" s="558"/>
      <c r="U475" s="558"/>
      <c r="V475" s="559"/>
      <c r="W475" s="37" t="s">
        <v>69</v>
      </c>
      <c r="X475" s="553">
        <f>IFERROR(SUM(X470:X473),"0")</f>
        <v>200</v>
      </c>
      <c r="Y475" s="553">
        <f>IFERROR(SUM(Y470:Y473),"0")</f>
        <v>204</v>
      </c>
      <c r="Z475" s="37"/>
      <c r="AA475" s="554"/>
      <c r="AB475" s="554"/>
      <c r="AC475" s="554"/>
    </row>
    <row r="476" spans="1:68" ht="14.25" hidden="1" customHeight="1" x14ac:dyDescent="0.25">
      <c r="A476" s="555" t="s">
        <v>139</v>
      </c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6"/>
      <c r="P476" s="556"/>
      <c r="Q476" s="556"/>
      <c r="R476" s="556"/>
      <c r="S476" s="556"/>
      <c r="T476" s="556"/>
      <c r="U476" s="556"/>
      <c r="V476" s="556"/>
      <c r="W476" s="556"/>
      <c r="X476" s="556"/>
      <c r="Y476" s="556"/>
      <c r="Z476" s="556"/>
      <c r="AA476" s="546"/>
      <c r="AB476" s="546"/>
      <c r="AC476" s="546"/>
    </row>
    <row r="477" spans="1:68" ht="27" hidden="1" customHeight="1" x14ac:dyDescent="0.25">
      <c r="A477" s="54" t="s">
        <v>735</v>
      </c>
      <c r="B477" s="54" t="s">
        <v>736</v>
      </c>
      <c r="C477" s="31">
        <v>4301020400</v>
      </c>
      <c r="D477" s="560">
        <v>4640242180519</v>
      </c>
      <c r="E477" s="561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5"/>
      <c r="R477" s="565"/>
      <c r="S477" s="565"/>
      <c r="T477" s="566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4301020260</v>
      </c>
      <c r="D478" s="560">
        <v>4640242180526</v>
      </c>
      <c r="E478" s="561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22" t="s">
        <v>740</v>
      </c>
      <c r="Q478" s="565"/>
      <c r="R478" s="565"/>
      <c r="S478" s="565"/>
      <c r="T478" s="566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742</v>
      </c>
      <c r="B479" s="54" t="s">
        <v>743</v>
      </c>
      <c r="C479" s="31">
        <v>4301020295</v>
      </c>
      <c r="D479" s="560">
        <v>4640242181363</v>
      </c>
      <c r="E479" s="561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5"/>
      <c r="R479" s="565"/>
      <c r="S479" s="565"/>
      <c r="T479" s="566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2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63"/>
      <c r="P480" s="557" t="s">
        <v>71</v>
      </c>
      <c r="Q480" s="558"/>
      <c r="R480" s="558"/>
      <c r="S480" s="558"/>
      <c r="T480" s="558"/>
      <c r="U480" s="558"/>
      <c r="V480" s="559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3"/>
      <c r="P481" s="557" t="s">
        <v>71</v>
      </c>
      <c r="Q481" s="558"/>
      <c r="R481" s="558"/>
      <c r="S481" s="558"/>
      <c r="T481" s="558"/>
      <c r="U481" s="558"/>
      <c r="V481" s="559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55" t="s">
        <v>64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6"/>
      <c r="AB482" s="546"/>
      <c r="AC482" s="546"/>
    </row>
    <row r="483" spans="1:68" ht="27" hidden="1" customHeight="1" x14ac:dyDescent="0.25">
      <c r="A483" s="54" t="s">
        <v>745</v>
      </c>
      <c r="B483" s="54" t="s">
        <v>746</v>
      </c>
      <c r="C483" s="31">
        <v>4301031280</v>
      </c>
      <c r="D483" s="560">
        <v>4640242180816</v>
      </c>
      <c r="E483" s="561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5"/>
      <c r="R483" s="565"/>
      <c r="S483" s="565"/>
      <c r="T483" s="566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748</v>
      </c>
      <c r="B484" s="54" t="s">
        <v>749</v>
      </c>
      <c r="C484" s="31">
        <v>4301031244</v>
      </c>
      <c r="D484" s="560">
        <v>4640242180595</v>
      </c>
      <c r="E484" s="561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1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5"/>
      <c r="R484" s="565"/>
      <c r="S484" s="565"/>
      <c r="T484" s="566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2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3"/>
      <c r="P485" s="557" t="s">
        <v>71</v>
      </c>
      <c r="Q485" s="558"/>
      <c r="R485" s="558"/>
      <c r="S485" s="558"/>
      <c r="T485" s="558"/>
      <c r="U485" s="558"/>
      <c r="V485" s="559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hidden="1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3"/>
      <c r="P486" s="557" t="s">
        <v>71</v>
      </c>
      <c r="Q486" s="558"/>
      <c r="R486" s="558"/>
      <c r="S486" s="558"/>
      <c r="T486" s="558"/>
      <c r="U486" s="558"/>
      <c r="V486" s="559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hidden="1" customHeight="1" x14ac:dyDescent="0.25">
      <c r="A487" s="555" t="s">
        <v>73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6"/>
      <c r="AB487" s="546"/>
      <c r="AC487" s="546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60">
        <v>4640242180533</v>
      </c>
      <c r="E488" s="561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80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5"/>
      <c r="R488" s="565"/>
      <c r="S488" s="565"/>
      <c r="T488" s="566"/>
      <c r="U488" s="34"/>
      <c r="V488" s="34"/>
      <c r="W488" s="35" t="s">
        <v>69</v>
      </c>
      <c r="X488" s="551">
        <v>100</v>
      </c>
      <c r="Y488" s="552">
        <f>IFERROR(IF(X488="",0,CEILING((X488/$H488),1)*$H488),"")</f>
        <v>108</v>
      </c>
      <c r="Z488" s="36">
        <f>IFERROR(IF(Y488=0,"",ROUNDUP(Y488/H488,0)*0.01898),"")</f>
        <v>0.22776000000000002</v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105.76666666666667</v>
      </c>
      <c r="BN488" s="64">
        <f>IFERROR(Y488*I488/H488,"0")</f>
        <v>114.22799999999999</v>
      </c>
      <c r="BO488" s="64">
        <f>IFERROR(1/J488*(X488/H488),"0")</f>
        <v>0.1736111111111111</v>
      </c>
      <c r="BP488" s="64">
        <f>IFERROR(1/J488*(Y488/H488),"0")</f>
        <v>0.1875</v>
      </c>
    </row>
    <row r="489" spans="1:68" ht="27" hidden="1" customHeight="1" x14ac:dyDescent="0.25">
      <c r="A489" s="54" t="s">
        <v>754</v>
      </c>
      <c r="B489" s="54" t="s">
        <v>755</v>
      </c>
      <c r="C489" s="31">
        <v>4301051920</v>
      </c>
      <c r="D489" s="560">
        <v>4640242181233</v>
      </c>
      <c r="E489" s="561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638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5"/>
      <c r="R489" s="565"/>
      <c r="S489" s="565"/>
      <c r="T489" s="566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2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3"/>
      <c r="P490" s="557" t="s">
        <v>71</v>
      </c>
      <c r="Q490" s="558"/>
      <c r="R490" s="558"/>
      <c r="S490" s="558"/>
      <c r="T490" s="558"/>
      <c r="U490" s="558"/>
      <c r="V490" s="559"/>
      <c r="W490" s="37" t="s">
        <v>72</v>
      </c>
      <c r="X490" s="553">
        <f>IFERROR(X488/H488,"0")+IFERROR(X489/H489,"0")</f>
        <v>11.111111111111111</v>
      </c>
      <c r="Y490" s="553">
        <f>IFERROR(Y488/H488,"0")+IFERROR(Y489/H489,"0")</f>
        <v>12</v>
      </c>
      <c r="Z490" s="553">
        <f>IFERROR(IF(Z488="",0,Z488),"0")+IFERROR(IF(Z489="",0,Z489),"0")</f>
        <v>0.22776000000000002</v>
      </c>
      <c r="AA490" s="554"/>
      <c r="AB490" s="554"/>
      <c r="AC490" s="554"/>
    </row>
    <row r="491" spans="1:68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3"/>
      <c r="P491" s="557" t="s">
        <v>71</v>
      </c>
      <c r="Q491" s="558"/>
      <c r="R491" s="558"/>
      <c r="S491" s="558"/>
      <c r="T491" s="558"/>
      <c r="U491" s="558"/>
      <c r="V491" s="559"/>
      <c r="W491" s="37" t="s">
        <v>69</v>
      </c>
      <c r="X491" s="553">
        <f>IFERROR(SUM(X488:X489),"0")</f>
        <v>100</v>
      </c>
      <c r="Y491" s="553">
        <f>IFERROR(SUM(Y488:Y489),"0")</f>
        <v>108</v>
      </c>
      <c r="Z491" s="37"/>
      <c r="AA491" s="554"/>
      <c r="AB491" s="554"/>
      <c r="AC491" s="554"/>
    </row>
    <row r="492" spans="1:68" ht="14.25" hidden="1" customHeight="1" x14ac:dyDescent="0.25">
      <c r="A492" s="555" t="s">
        <v>169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46"/>
      <c r="AB492" s="546"/>
      <c r="AC492" s="546"/>
    </row>
    <row r="493" spans="1:68" ht="27" hidden="1" customHeight="1" x14ac:dyDescent="0.25">
      <c r="A493" s="54" t="s">
        <v>756</v>
      </c>
      <c r="B493" s="54" t="s">
        <v>757</v>
      </c>
      <c r="C493" s="31">
        <v>4301060491</v>
      </c>
      <c r="D493" s="560">
        <v>4640242180120</v>
      </c>
      <c r="E493" s="561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5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5"/>
      <c r="R493" s="565"/>
      <c r="S493" s="565"/>
      <c r="T493" s="566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4301060493</v>
      </c>
      <c r="D494" s="560">
        <v>4640242180137</v>
      </c>
      <c r="E494" s="561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5"/>
      <c r="R494" s="565"/>
      <c r="S494" s="565"/>
      <c r="T494" s="566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2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3"/>
      <c r="P495" s="557" t="s">
        <v>71</v>
      </c>
      <c r="Q495" s="558"/>
      <c r="R495" s="558"/>
      <c r="S495" s="558"/>
      <c r="T495" s="558"/>
      <c r="U495" s="558"/>
      <c r="V495" s="559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3"/>
      <c r="P496" s="557" t="s">
        <v>71</v>
      </c>
      <c r="Q496" s="558"/>
      <c r="R496" s="558"/>
      <c r="S496" s="558"/>
      <c r="T496" s="558"/>
      <c r="U496" s="558"/>
      <c r="V496" s="559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604" t="s">
        <v>762</v>
      </c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56"/>
      <c r="P497" s="556"/>
      <c r="Q497" s="556"/>
      <c r="R497" s="556"/>
      <c r="S497" s="556"/>
      <c r="T497" s="556"/>
      <c r="U497" s="556"/>
      <c r="V497" s="556"/>
      <c r="W497" s="556"/>
      <c r="X497" s="556"/>
      <c r="Y497" s="556"/>
      <c r="Z497" s="556"/>
      <c r="AA497" s="545"/>
      <c r="AB497" s="545"/>
      <c r="AC497" s="545"/>
    </row>
    <row r="498" spans="1:68" ht="14.25" hidden="1" customHeight="1" x14ac:dyDescent="0.25">
      <c r="A498" s="555" t="s">
        <v>139</v>
      </c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556"/>
      <c r="P498" s="556"/>
      <c r="Q498" s="556"/>
      <c r="R498" s="556"/>
      <c r="S498" s="556"/>
      <c r="T498" s="556"/>
      <c r="U498" s="556"/>
      <c r="V498" s="556"/>
      <c r="W498" s="556"/>
      <c r="X498" s="556"/>
      <c r="Y498" s="556"/>
      <c r="Z498" s="556"/>
      <c r="AA498" s="546"/>
      <c r="AB498" s="546"/>
      <c r="AC498" s="546"/>
    </row>
    <row r="499" spans="1:68" ht="27" hidden="1" customHeight="1" x14ac:dyDescent="0.25">
      <c r="A499" s="54" t="s">
        <v>763</v>
      </c>
      <c r="B499" s="54" t="s">
        <v>764</v>
      </c>
      <c r="C499" s="31">
        <v>4301020314</v>
      </c>
      <c r="D499" s="560">
        <v>4640242180090</v>
      </c>
      <c r="E499" s="561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740" t="s">
        <v>765</v>
      </c>
      <c r="Q499" s="565"/>
      <c r="R499" s="565"/>
      <c r="S499" s="565"/>
      <c r="T499" s="566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2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563"/>
      <c r="P500" s="557" t="s">
        <v>71</v>
      </c>
      <c r="Q500" s="558"/>
      <c r="R500" s="558"/>
      <c r="S500" s="558"/>
      <c r="T500" s="558"/>
      <c r="U500" s="558"/>
      <c r="V500" s="559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563"/>
      <c r="P501" s="557" t="s">
        <v>71</v>
      </c>
      <c r="Q501" s="558"/>
      <c r="R501" s="558"/>
      <c r="S501" s="558"/>
      <c r="T501" s="558"/>
      <c r="U501" s="558"/>
      <c r="V501" s="559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3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37"/>
      <c r="P502" s="581" t="s">
        <v>767</v>
      </c>
      <c r="Q502" s="582"/>
      <c r="R502" s="582"/>
      <c r="S502" s="582"/>
      <c r="T502" s="582"/>
      <c r="U502" s="582"/>
      <c r="V502" s="583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14668.5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14779.380000000001</v>
      </c>
      <c r="Z502" s="37"/>
      <c r="AA502" s="554"/>
      <c r="AB502" s="554"/>
      <c r="AC502" s="554"/>
    </row>
    <row r="503" spans="1:68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637"/>
      <c r="P503" s="581" t="s">
        <v>768</v>
      </c>
      <c r="Q503" s="582"/>
      <c r="R503" s="582"/>
      <c r="S503" s="582"/>
      <c r="T503" s="582"/>
      <c r="U503" s="582"/>
      <c r="V503" s="583"/>
      <c r="W503" s="37" t="s">
        <v>69</v>
      </c>
      <c r="X503" s="553">
        <f>IFERROR(SUM(BM22:BM499),"0")</f>
        <v>15545.319897694897</v>
      </c>
      <c r="Y503" s="553">
        <f>IFERROR(SUM(BN22:BN499),"0")</f>
        <v>15661.709999999997</v>
      </c>
      <c r="Z503" s="37"/>
      <c r="AA503" s="554"/>
      <c r="AB503" s="554"/>
      <c r="AC503" s="554"/>
    </row>
    <row r="504" spans="1:68" x14ac:dyDescent="0.2">
      <c r="A504" s="556"/>
      <c r="B504" s="556"/>
      <c r="C504" s="556"/>
      <c r="D504" s="556"/>
      <c r="E504" s="556"/>
      <c r="F504" s="556"/>
      <c r="G504" s="556"/>
      <c r="H504" s="556"/>
      <c r="I504" s="556"/>
      <c r="J504" s="556"/>
      <c r="K504" s="556"/>
      <c r="L504" s="556"/>
      <c r="M504" s="556"/>
      <c r="N504" s="556"/>
      <c r="O504" s="637"/>
      <c r="P504" s="581" t="s">
        <v>769</v>
      </c>
      <c r="Q504" s="582"/>
      <c r="R504" s="582"/>
      <c r="S504" s="582"/>
      <c r="T504" s="582"/>
      <c r="U504" s="582"/>
      <c r="V504" s="583"/>
      <c r="W504" s="37" t="s">
        <v>770</v>
      </c>
      <c r="X504" s="38">
        <f>ROUNDUP(SUM(BO22:BO499),0)</f>
        <v>26</v>
      </c>
      <c r="Y504" s="38">
        <f>ROUNDUP(SUM(BP22:BP499),0)</f>
        <v>26</v>
      </c>
      <c r="Z504" s="37"/>
      <c r="AA504" s="554"/>
      <c r="AB504" s="554"/>
      <c r="AC504" s="554"/>
    </row>
    <row r="505" spans="1:68" x14ac:dyDescent="0.2">
      <c r="A505" s="556"/>
      <c r="B505" s="556"/>
      <c r="C505" s="556"/>
      <c r="D505" s="556"/>
      <c r="E505" s="556"/>
      <c r="F505" s="556"/>
      <c r="G505" s="556"/>
      <c r="H505" s="556"/>
      <c r="I505" s="556"/>
      <c r="J505" s="556"/>
      <c r="K505" s="556"/>
      <c r="L505" s="556"/>
      <c r="M505" s="556"/>
      <c r="N505" s="556"/>
      <c r="O505" s="637"/>
      <c r="P505" s="581" t="s">
        <v>771</v>
      </c>
      <c r="Q505" s="582"/>
      <c r="R505" s="582"/>
      <c r="S505" s="582"/>
      <c r="T505" s="582"/>
      <c r="U505" s="582"/>
      <c r="V505" s="583"/>
      <c r="W505" s="37" t="s">
        <v>69</v>
      </c>
      <c r="X505" s="553">
        <f>GrossWeightTotal+PalletQtyTotal*25</f>
        <v>16195.319897694897</v>
      </c>
      <c r="Y505" s="553">
        <f>GrossWeightTotalR+PalletQtyTotalR*25</f>
        <v>16311.709999999997</v>
      </c>
      <c r="Z505" s="37"/>
      <c r="AA505" s="554"/>
      <c r="AB505" s="554"/>
      <c r="AC505" s="554"/>
    </row>
    <row r="506" spans="1:68" x14ac:dyDescent="0.2">
      <c r="A506" s="556"/>
      <c r="B506" s="556"/>
      <c r="C506" s="556"/>
      <c r="D506" s="556"/>
      <c r="E506" s="556"/>
      <c r="F506" s="556"/>
      <c r="G506" s="556"/>
      <c r="H506" s="556"/>
      <c r="I506" s="556"/>
      <c r="J506" s="556"/>
      <c r="K506" s="556"/>
      <c r="L506" s="556"/>
      <c r="M506" s="556"/>
      <c r="N506" s="556"/>
      <c r="O506" s="637"/>
      <c r="P506" s="581" t="s">
        <v>772</v>
      </c>
      <c r="Q506" s="582"/>
      <c r="R506" s="582"/>
      <c r="S506" s="582"/>
      <c r="T506" s="582"/>
      <c r="U506" s="582"/>
      <c r="V506" s="583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2427.4177674177672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2441</v>
      </c>
      <c r="Z506" s="37"/>
      <c r="AA506" s="554"/>
      <c r="AB506" s="554"/>
      <c r="AC506" s="554"/>
    </row>
    <row r="507" spans="1:68" ht="14.25" hidden="1" customHeight="1" x14ac:dyDescent="0.2">
      <c r="A507" s="556"/>
      <c r="B507" s="556"/>
      <c r="C507" s="556"/>
      <c r="D507" s="556"/>
      <c r="E507" s="556"/>
      <c r="F507" s="556"/>
      <c r="G507" s="556"/>
      <c r="H507" s="556"/>
      <c r="I507" s="556"/>
      <c r="J507" s="556"/>
      <c r="K507" s="556"/>
      <c r="L507" s="556"/>
      <c r="M507" s="556"/>
      <c r="N507" s="556"/>
      <c r="O507" s="637"/>
      <c r="P507" s="581" t="s">
        <v>773</v>
      </c>
      <c r="Q507" s="582"/>
      <c r="R507" s="582"/>
      <c r="S507" s="582"/>
      <c r="T507" s="582"/>
      <c r="U507" s="582"/>
      <c r="V507" s="583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30.427980000000005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3" t="s">
        <v>63</v>
      </c>
      <c r="C509" s="572" t="s">
        <v>101</v>
      </c>
      <c r="D509" s="641"/>
      <c r="E509" s="641"/>
      <c r="F509" s="641"/>
      <c r="G509" s="641"/>
      <c r="H509" s="580"/>
      <c r="I509" s="572" t="s">
        <v>253</v>
      </c>
      <c r="J509" s="641"/>
      <c r="K509" s="641"/>
      <c r="L509" s="641"/>
      <c r="M509" s="641"/>
      <c r="N509" s="641"/>
      <c r="O509" s="641"/>
      <c r="P509" s="641"/>
      <c r="Q509" s="641"/>
      <c r="R509" s="641"/>
      <c r="S509" s="580"/>
      <c r="T509" s="572" t="s">
        <v>544</v>
      </c>
      <c r="U509" s="580"/>
      <c r="V509" s="572" t="s">
        <v>600</v>
      </c>
      <c r="W509" s="641"/>
      <c r="X509" s="641"/>
      <c r="Y509" s="580"/>
      <c r="Z509" s="543" t="s">
        <v>656</v>
      </c>
      <c r="AA509" s="572" t="s">
        <v>723</v>
      </c>
      <c r="AB509" s="580"/>
      <c r="AC509" s="52"/>
      <c r="AF509" s="544"/>
    </row>
    <row r="510" spans="1:68" ht="14.25" customHeight="1" thickTop="1" x14ac:dyDescent="0.2">
      <c r="A510" s="761" t="s">
        <v>776</v>
      </c>
      <c r="B510" s="572" t="s">
        <v>63</v>
      </c>
      <c r="C510" s="572" t="s">
        <v>102</v>
      </c>
      <c r="D510" s="572" t="s">
        <v>119</v>
      </c>
      <c r="E510" s="572" t="s">
        <v>176</v>
      </c>
      <c r="F510" s="572" t="s">
        <v>196</v>
      </c>
      <c r="G510" s="572" t="s">
        <v>229</v>
      </c>
      <c r="H510" s="572" t="s">
        <v>101</v>
      </c>
      <c r="I510" s="572" t="s">
        <v>254</v>
      </c>
      <c r="J510" s="572" t="s">
        <v>294</v>
      </c>
      <c r="K510" s="572" t="s">
        <v>354</v>
      </c>
      <c r="L510" s="572" t="s">
        <v>400</v>
      </c>
      <c r="M510" s="572" t="s">
        <v>416</v>
      </c>
      <c r="N510" s="544"/>
      <c r="O510" s="572" t="s">
        <v>430</v>
      </c>
      <c r="P510" s="572" t="s">
        <v>440</v>
      </c>
      <c r="Q510" s="572" t="s">
        <v>447</v>
      </c>
      <c r="R510" s="572" t="s">
        <v>452</v>
      </c>
      <c r="S510" s="572" t="s">
        <v>534</v>
      </c>
      <c r="T510" s="572" t="s">
        <v>545</v>
      </c>
      <c r="U510" s="572" t="s">
        <v>580</v>
      </c>
      <c r="V510" s="572" t="s">
        <v>601</v>
      </c>
      <c r="W510" s="572" t="s">
        <v>633</v>
      </c>
      <c r="X510" s="572" t="s">
        <v>648</v>
      </c>
      <c r="Y510" s="572" t="s">
        <v>652</v>
      </c>
      <c r="Z510" s="572" t="s">
        <v>656</v>
      </c>
      <c r="AA510" s="572" t="s">
        <v>723</v>
      </c>
      <c r="AB510" s="572" t="s">
        <v>762</v>
      </c>
      <c r="AC510" s="52"/>
      <c r="AF510" s="544"/>
    </row>
    <row r="511" spans="1:68" ht="13.5" customHeight="1" thickBot="1" x14ac:dyDescent="0.25">
      <c r="A511" s="762"/>
      <c r="B511" s="573"/>
      <c r="C511" s="573"/>
      <c r="D511" s="573"/>
      <c r="E511" s="573"/>
      <c r="F511" s="573"/>
      <c r="G511" s="573"/>
      <c r="H511" s="573"/>
      <c r="I511" s="573"/>
      <c r="J511" s="573"/>
      <c r="K511" s="573"/>
      <c r="L511" s="573"/>
      <c r="M511" s="573"/>
      <c r="N511" s="544"/>
      <c r="O511" s="573"/>
      <c r="P511" s="573"/>
      <c r="Q511" s="573"/>
      <c r="R511" s="573"/>
      <c r="S511" s="573"/>
      <c r="T511" s="573"/>
      <c r="U511" s="573"/>
      <c r="V511" s="573"/>
      <c r="W511" s="573"/>
      <c r="X511" s="573"/>
      <c r="Y511" s="573"/>
      <c r="Z511" s="573"/>
      <c r="AA511" s="573"/>
      <c r="AB511" s="573"/>
      <c r="AC511" s="52"/>
      <c r="AF511" s="544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108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658.80000000000007</v>
      </c>
      <c r="E512" s="46">
        <f>IFERROR(Y87*1,"0")+IFERROR(Y88*1,"0")+IFERROR(Y89*1,"0")+IFERROR(Y93*1,"0")+IFERROR(Y94*1,"0")+IFERROR(Y95*1,"0")+IFERROR(Y96*1,"0")</f>
        <v>1776.6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1611.9</v>
      </c>
      <c r="G512" s="46">
        <f>IFERROR(Y127*1,"0")+IFERROR(Y128*1,"0")+IFERROR(Y132*1,"0")+IFERROR(Y133*1,"0")+IFERROR(Y137*1,"0")+IFERROR(Y138*1,"0")</f>
        <v>0</v>
      </c>
      <c r="H512" s="46">
        <f>IFERROR(Y143*1,"0")+IFERROR(Y147*1,"0")+IFERROR(Y148*1,"0")+IFERROR(Y149*1,"0")</f>
        <v>0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182.39999999999998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4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304.2</v>
      </c>
      <c r="S512" s="46">
        <f>IFERROR(Y335*1,"0")+IFERROR(Y336*1,"0")+IFERROR(Y337*1,"0")</f>
        <v>336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3030</v>
      </c>
      <c r="U512" s="46">
        <f>IFERROR(Y368*1,"0")+IFERROR(Y369*1,"0")+IFERROR(Y370*1,"0")+IFERROR(Y374*1,"0")+IFERROR(Y378*1,"0")+IFERROR(Y379*1,"0")+IFERROR(Y383*1,"0")</f>
        <v>1543.8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4915.68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312</v>
      </c>
      <c r="AB512" s="46">
        <f>IFERROR(Y499*1,"0")</f>
        <v>0</v>
      </c>
      <c r="AC512" s="52"/>
      <c r="AF512" s="544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262,50"/>
        <filter val="1 500,00"/>
        <filter val="1 540,00"/>
        <filter val="100,00"/>
        <filter val="11,11"/>
        <filter val="12,82"/>
        <filter val="126,00"/>
        <filter val="13,89"/>
        <filter val="133,33"/>
        <filter val="14 668,50"/>
        <filter val="15 545,32"/>
        <filter val="150,00"/>
        <filter val="16 195,32"/>
        <filter val="16,67"/>
        <filter val="160,00"/>
        <filter val="180,00"/>
        <filter val="183,33"/>
        <filter val="189,39"/>
        <filter val="2 000,00"/>
        <filter val="2 400,00"/>
        <filter val="2 427,42"/>
        <filter val="200,00"/>
        <filter val="210,00"/>
        <filter val="25,64"/>
        <filter val="26"/>
        <filter val="284,09"/>
        <filter val="294,75"/>
        <filter val="336,00"/>
        <filter val="358,02"/>
        <filter val="40,00"/>
        <filter val="454,55"/>
        <filter val="46,30"/>
        <filter val="500,00"/>
        <filter val="562,50"/>
        <filter val="66,67"/>
        <filter val="700,00"/>
        <filter val="75,00"/>
        <filter val="80,00"/>
        <filter val="9,26"/>
        <filter val="900,00"/>
      </filters>
    </filterColumn>
    <filterColumn colId="29" showButton="0"/>
    <filterColumn colId="30" showButton="0"/>
  </autoFilter>
  <mergeCells count="896">
    <mergeCell ref="Y17:Y18"/>
    <mergeCell ref="P372:V372"/>
    <mergeCell ref="D57:E57"/>
    <mergeCell ref="N17:N18"/>
    <mergeCell ref="A58:O59"/>
    <mergeCell ref="P239:V239"/>
    <mergeCell ref="A257:Z257"/>
    <mergeCell ref="A191:Z191"/>
    <mergeCell ref="P354:T354"/>
    <mergeCell ref="A263:O264"/>
    <mergeCell ref="P121:T121"/>
    <mergeCell ref="D216:E216"/>
    <mergeCell ref="P344:T344"/>
    <mergeCell ref="A134:O135"/>
    <mergeCell ref="D22:E22"/>
    <mergeCell ref="H17:H18"/>
    <mergeCell ref="A146:Z146"/>
    <mergeCell ref="A8:C8"/>
    <mergeCell ref="P447:T447"/>
    <mergeCell ref="D293:E293"/>
    <mergeCell ref="A153:Z153"/>
    <mergeCell ref="D268:E268"/>
    <mergeCell ref="D395:E395"/>
    <mergeCell ref="A10:C10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D42:E42"/>
    <mergeCell ref="A181:Z181"/>
    <mergeCell ref="P356:V356"/>
    <mergeCell ref="P363:T363"/>
    <mergeCell ref="D17:E18"/>
    <mergeCell ref="A39:Z39"/>
    <mergeCell ref="P285:V285"/>
    <mergeCell ref="A44:O45"/>
    <mergeCell ref="P383:T383"/>
    <mergeCell ref="P496:V496"/>
    <mergeCell ref="A497:Z497"/>
    <mergeCell ref="D173:E173"/>
    <mergeCell ref="D344:E344"/>
    <mergeCell ref="D471:E471"/>
    <mergeCell ref="A131:Z131"/>
    <mergeCell ref="P371:V371"/>
    <mergeCell ref="D252:E252"/>
    <mergeCell ref="P110:T110"/>
    <mergeCell ref="P408:T408"/>
    <mergeCell ref="A249:Z249"/>
    <mergeCell ref="P495:V495"/>
    <mergeCell ref="A320:Z320"/>
    <mergeCell ref="P351:V351"/>
    <mergeCell ref="A176:Z176"/>
    <mergeCell ref="A314:Z314"/>
    <mergeCell ref="P422:V422"/>
    <mergeCell ref="P307:T307"/>
    <mergeCell ref="D250:E250"/>
    <mergeCell ref="D110:E110"/>
    <mergeCell ref="D408:E408"/>
    <mergeCell ref="D394:E394"/>
    <mergeCell ref="R510:R511"/>
    <mergeCell ref="Q6:R6"/>
    <mergeCell ref="P243:T243"/>
    <mergeCell ref="P436:T436"/>
    <mergeCell ref="A118:O119"/>
    <mergeCell ref="P292:T292"/>
    <mergeCell ref="A189:O190"/>
    <mergeCell ref="D102:E102"/>
    <mergeCell ref="A360:O361"/>
    <mergeCell ref="P450:V450"/>
    <mergeCell ref="D196:E196"/>
    <mergeCell ref="P23:V23"/>
    <mergeCell ref="P145:V145"/>
    <mergeCell ref="D133:E133"/>
    <mergeCell ref="P381:V381"/>
    <mergeCell ref="A333:Z333"/>
    <mergeCell ref="D54:E54"/>
    <mergeCell ref="P185:V185"/>
    <mergeCell ref="P427:V427"/>
    <mergeCell ref="D483:E483"/>
    <mergeCell ref="V12:W12"/>
    <mergeCell ref="P501:V501"/>
    <mergeCell ref="A500:O501"/>
    <mergeCell ref="D291:E291"/>
    <mergeCell ref="Q5:R5"/>
    <mergeCell ref="F17:F18"/>
    <mergeCell ref="P199:T199"/>
    <mergeCell ref="D242:E242"/>
    <mergeCell ref="P370:T370"/>
    <mergeCell ref="P297:T297"/>
    <mergeCell ref="P435:T435"/>
    <mergeCell ref="D278:E278"/>
    <mergeCell ref="D163:E163"/>
    <mergeCell ref="P291:T291"/>
    <mergeCell ref="P288:T288"/>
    <mergeCell ref="P305:V305"/>
    <mergeCell ref="P434:T434"/>
    <mergeCell ref="D244:E244"/>
    <mergeCell ref="P228:T228"/>
    <mergeCell ref="D171:E171"/>
    <mergeCell ref="A200:O201"/>
    <mergeCell ref="D262:E262"/>
    <mergeCell ref="D433:E433"/>
    <mergeCell ref="P368:T368"/>
    <mergeCell ref="A362:Z362"/>
    <mergeCell ref="D237:E237"/>
    <mergeCell ref="A20:Z20"/>
    <mergeCell ref="A125:Z125"/>
    <mergeCell ref="AD17:AF18"/>
    <mergeCell ref="D101:E101"/>
    <mergeCell ref="A430:Z430"/>
    <mergeCell ref="D76:E76"/>
    <mergeCell ref="D392:E392"/>
    <mergeCell ref="A469:Z469"/>
    <mergeCell ref="A248:Z248"/>
    <mergeCell ref="P350:V350"/>
    <mergeCell ref="P410:V410"/>
    <mergeCell ref="P102:T102"/>
    <mergeCell ref="P189:V189"/>
    <mergeCell ref="P196:T196"/>
    <mergeCell ref="D177:E177"/>
    <mergeCell ref="P183:T183"/>
    <mergeCell ref="D226:E226"/>
    <mergeCell ref="D164:E164"/>
    <mergeCell ref="P293:T293"/>
    <mergeCell ref="D336:E336"/>
    <mergeCell ref="D95:E95"/>
    <mergeCell ref="P149:T149"/>
    <mergeCell ref="A279:O280"/>
    <mergeCell ref="P449:T449"/>
    <mergeCell ref="X17:X18"/>
    <mergeCell ref="U17:V17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82:T82"/>
    <mergeCell ref="D221:E221"/>
    <mergeCell ref="V11:W11"/>
    <mergeCell ref="P253:T253"/>
    <mergeCell ref="P57:T57"/>
    <mergeCell ref="D165:E165"/>
    <mergeCell ref="P75:T75"/>
    <mergeCell ref="P317:T317"/>
    <mergeCell ref="D323:E323"/>
    <mergeCell ref="D223:E223"/>
    <mergeCell ref="M17:M18"/>
    <mergeCell ref="A168:O169"/>
    <mergeCell ref="O17:O18"/>
    <mergeCell ref="P336:T336"/>
    <mergeCell ref="P174:V174"/>
    <mergeCell ref="P2:W3"/>
    <mergeCell ref="P133:T133"/>
    <mergeCell ref="P127:T127"/>
    <mergeCell ref="D437:E437"/>
    <mergeCell ref="P298:T298"/>
    <mergeCell ref="P198:T198"/>
    <mergeCell ref="F510:F511"/>
    <mergeCell ref="P218:V218"/>
    <mergeCell ref="P54:T54"/>
    <mergeCell ref="D241:E241"/>
    <mergeCell ref="D35:E35"/>
    <mergeCell ref="A170:Z170"/>
    <mergeCell ref="D228:E228"/>
    <mergeCell ref="P347:T347"/>
    <mergeCell ref="P312:V312"/>
    <mergeCell ref="A371:O372"/>
    <mergeCell ref="P412:T412"/>
    <mergeCell ref="D10:E10"/>
    <mergeCell ref="A23:O24"/>
    <mergeCell ref="F10:G10"/>
    <mergeCell ref="D243:E243"/>
    <mergeCell ref="P349:T349"/>
    <mergeCell ref="P78:V78"/>
    <mergeCell ref="D397:E397"/>
    <mergeCell ref="AA510:AA511"/>
    <mergeCell ref="D449:E449"/>
    <mergeCell ref="P284:V284"/>
    <mergeCell ref="P478:T478"/>
    <mergeCell ref="P278:T278"/>
    <mergeCell ref="D321:E321"/>
    <mergeCell ref="P129:V129"/>
    <mergeCell ref="P101:T101"/>
    <mergeCell ref="D215:E215"/>
    <mergeCell ref="A255:O256"/>
    <mergeCell ref="A426:O427"/>
    <mergeCell ref="A364:O365"/>
    <mergeCell ref="P415:T415"/>
    <mergeCell ref="P481:V481"/>
    <mergeCell ref="G510:G511"/>
    <mergeCell ref="D457:E457"/>
    <mergeCell ref="I509:S509"/>
    <mergeCell ref="P439:T439"/>
    <mergeCell ref="A107:Z107"/>
    <mergeCell ref="P262:T262"/>
    <mergeCell ref="P433:T433"/>
    <mergeCell ref="A476:Z476"/>
    <mergeCell ref="D478:E478"/>
    <mergeCell ref="P510:P511"/>
    <mergeCell ref="A9:C9"/>
    <mergeCell ref="P321:T321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Q13:R13"/>
    <mergeCell ref="P97:V97"/>
    <mergeCell ref="P134:V134"/>
    <mergeCell ref="P339:V339"/>
    <mergeCell ref="A220:Z220"/>
    <mergeCell ref="D389:E389"/>
    <mergeCell ref="A318:O319"/>
    <mergeCell ref="P114:T114"/>
    <mergeCell ref="P241:T241"/>
    <mergeCell ref="P41:T41"/>
    <mergeCell ref="P483:T483"/>
    <mergeCell ref="D462:E462"/>
    <mergeCell ref="I510:I511"/>
    <mergeCell ref="A296:Z296"/>
    <mergeCell ref="A467:Z467"/>
    <mergeCell ref="D288:E288"/>
    <mergeCell ref="A461:Z461"/>
    <mergeCell ref="P123:V123"/>
    <mergeCell ref="P421:V421"/>
    <mergeCell ref="D434:E434"/>
    <mergeCell ref="P488:T488"/>
    <mergeCell ref="D225:E225"/>
    <mergeCell ref="A399:O400"/>
    <mergeCell ref="A273:Z273"/>
    <mergeCell ref="P359:T359"/>
    <mergeCell ref="A178:O179"/>
    <mergeCell ref="D436:E436"/>
    <mergeCell ref="D292:E292"/>
    <mergeCell ref="P346:T346"/>
    <mergeCell ref="D227:E227"/>
    <mergeCell ref="D155:E155"/>
    <mergeCell ref="D149:E149"/>
    <mergeCell ref="P470:T470"/>
    <mergeCell ref="D447:E447"/>
    <mergeCell ref="P255:V255"/>
    <mergeCell ref="P301:T301"/>
    <mergeCell ref="H5:M5"/>
    <mergeCell ref="A154:Z154"/>
    <mergeCell ref="A214:Z214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P331:V331"/>
    <mergeCell ref="P227:T227"/>
    <mergeCell ref="A384:O385"/>
    <mergeCell ref="P398:T398"/>
    <mergeCell ref="D368:E368"/>
    <mergeCell ref="P177:T177"/>
    <mergeCell ref="P93:T93"/>
    <mergeCell ref="P226:T226"/>
    <mergeCell ref="P164:T164"/>
    <mergeCell ref="A150:O151"/>
    <mergeCell ref="D207:E207"/>
    <mergeCell ref="V6:W9"/>
    <mergeCell ref="D128:E128"/>
    <mergeCell ref="D199:E199"/>
    <mergeCell ref="P109:T109"/>
    <mergeCell ref="P234:V234"/>
    <mergeCell ref="A404:O405"/>
    <mergeCell ref="P274:T274"/>
    <mergeCell ref="D413:E413"/>
    <mergeCell ref="P345:T345"/>
    <mergeCell ref="P222:T222"/>
    <mergeCell ref="P22:T22"/>
    <mergeCell ref="P193:T193"/>
    <mergeCell ref="D194:E194"/>
    <mergeCell ref="P271:V271"/>
    <mergeCell ref="A388:Z388"/>
    <mergeCell ref="A277:Z277"/>
    <mergeCell ref="P44:V44"/>
    <mergeCell ref="P269:T269"/>
    <mergeCell ref="A294:O295"/>
    <mergeCell ref="P335:T335"/>
    <mergeCell ref="D383:E383"/>
    <mergeCell ref="D299:E299"/>
    <mergeCell ref="D370:E370"/>
    <mergeCell ref="P405:V405"/>
    <mergeCell ref="H10:M10"/>
    <mergeCell ref="AA17:AA18"/>
    <mergeCell ref="A377:Z377"/>
    <mergeCell ref="AC17:AC18"/>
    <mergeCell ref="A409:O410"/>
    <mergeCell ref="P108:T108"/>
    <mergeCell ref="D89:E89"/>
    <mergeCell ref="D393:E393"/>
    <mergeCell ref="P472:T472"/>
    <mergeCell ref="A72:Z72"/>
    <mergeCell ref="P254:T254"/>
    <mergeCell ref="P251:T251"/>
    <mergeCell ref="P445:V445"/>
    <mergeCell ref="P343:T343"/>
    <mergeCell ref="D420:E420"/>
    <mergeCell ref="D435:E435"/>
    <mergeCell ref="D415:E415"/>
    <mergeCell ref="Z17:Z18"/>
    <mergeCell ref="AB17:AB18"/>
    <mergeCell ref="D441:E441"/>
    <mergeCell ref="P462:T462"/>
    <mergeCell ref="A401:Z401"/>
    <mergeCell ref="D222:E222"/>
    <mergeCell ref="P35:T35"/>
    <mergeCell ref="P27:T27"/>
    <mergeCell ref="A284:O285"/>
    <mergeCell ref="D75:E75"/>
    <mergeCell ref="A78:O79"/>
    <mergeCell ref="D206:E206"/>
    <mergeCell ref="P247:V247"/>
    <mergeCell ref="P390:T390"/>
    <mergeCell ref="A66:Z66"/>
    <mergeCell ref="D298:E298"/>
    <mergeCell ref="A158:Z158"/>
    <mergeCell ref="P105:V105"/>
    <mergeCell ref="A141:Z141"/>
    <mergeCell ref="A144:O145"/>
    <mergeCell ref="P184:V184"/>
    <mergeCell ref="P88:T88"/>
    <mergeCell ref="A156:O157"/>
    <mergeCell ref="P62:T62"/>
    <mergeCell ref="P376:V376"/>
    <mergeCell ref="P128:T128"/>
    <mergeCell ref="D310:E310"/>
    <mergeCell ref="A51:Z51"/>
    <mergeCell ref="A83:O84"/>
    <mergeCell ref="G17:G18"/>
    <mergeCell ref="T510:T511"/>
    <mergeCell ref="A40:Z40"/>
    <mergeCell ref="P393:T393"/>
    <mergeCell ref="V510:V511"/>
    <mergeCell ref="D203:E203"/>
    <mergeCell ref="D374:E374"/>
    <mergeCell ref="A186:Z186"/>
    <mergeCell ref="P159:T159"/>
    <mergeCell ref="P330:T330"/>
    <mergeCell ref="D267:E267"/>
    <mergeCell ref="P395:T395"/>
    <mergeCell ref="A340:Z340"/>
    <mergeCell ref="D438:E438"/>
    <mergeCell ref="D425:E425"/>
    <mergeCell ref="D359:E359"/>
    <mergeCell ref="P96:T96"/>
    <mergeCell ref="D489:E489"/>
    <mergeCell ref="A444:O445"/>
    <mergeCell ref="A510:A511"/>
    <mergeCell ref="D484:E484"/>
    <mergeCell ref="P502:V502"/>
    <mergeCell ref="U510:U511"/>
    <mergeCell ref="S510:S511"/>
    <mergeCell ref="J9:M9"/>
    <mergeCell ref="D283:E283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233:T233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P207:T207"/>
    <mergeCell ref="P299:T299"/>
    <mergeCell ref="A498:Z498"/>
    <mergeCell ref="D346:E346"/>
    <mergeCell ref="P229:T229"/>
    <mergeCell ref="A419:Z419"/>
    <mergeCell ref="D477:E477"/>
    <mergeCell ref="P77:T77"/>
    <mergeCell ref="P204:T204"/>
    <mergeCell ref="P448:T448"/>
    <mergeCell ref="P441:T441"/>
    <mergeCell ref="P477:T477"/>
    <mergeCell ref="P150:V150"/>
    <mergeCell ref="P326:V326"/>
    <mergeCell ref="D138:E138"/>
    <mergeCell ref="P261:T261"/>
    <mergeCell ref="P161:T161"/>
    <mergeCell ref="D204:E204"/>
    <mergeCell ref="D198:E198"/>
    <mergeCell ref="D269:E269"/>
    <mergeCell ref="D440:E440"/>
    <mergeCell ref="P275:V275"/>
    <mergeCell ref="P404:V404"/>
    <mergeCell ref="P484:T484"/>
    <mergeCell ref="P420:T420"/>
    <mergeCell ref="D455:E455"/>
    <mergeCell ref="P507:V507"/>
    <mergeCell ref="A92:Z92"/>
    <mergeCell ref="P338:V338"/>
    <mergeCell ref="P71:V71"/>
    <mergeCell ref="P313:V313"/>
    <mergeCell ref="P58:V58"/>
    <mergeCell ref="A450:O451"/>
    <mergeCell ref="D159:E159"/>
    <mergeCell ref="A232:Z232"/>
    <mergeCell ref="P188:T188"/>
    <mergeCell ref="P61:T61"/>
    <mergeCell ref="A105:O106"/>
    <mergeCell ref="P426:V426"/>
    <mergeCell ref="P463:T463"/>
    <mergeCell ref="A64:O65"/>
    <mergeCell ref="P499:T499"/>
    <mergeCell ref="D188:E188"/>
    <mergeCell ref="P224:T224"/>
    <mergeCell ref="P444:V444"/>
    <mergeCell ref="P500:V500"/>
    <mergeCell ref="A230:O231"/>
    <mergeCell ref="P79:V79"/>
    <mergeCell ref="D61:E61"/>
    <mergeCell ref="P115:T115"/>
    <mergeCell ref="P505:V505"/>
    <mergeCell ref="D458:E458"/>
    <mergeCell ref="T5:U5"/>
    <mergeCell ref="P76:T76"/>
    <mergeCell ref="V5:W5"/>
    <mergeCell ref="P203:T203"/>
    <mergeCell ref="P374:T374"/>
    <mergeCell ref="P294:V294"/>
    <mergeCell ref="D488:E488"/>
    <mergeCell ref="D233:E233"/>
    <mergeCell ref="P212:V212"/>
    <mergeCell ref="A142:Z142"/>
    <mergeCell ref="Q8:R8"/>
    <mergeCell ref="P69:T69"/>
    <mergeCell ref="D183:E183"/>
    <mergeCell ref="P311:T311"/>
    <mergeCell ref="P267:T267"/>
    <mergeCell ref="P438:T438"/>
    <mergeCell ref="P26:T26"/>
    <mergeCell ref="D172:E172"/>
    <mergeCell ref="P324:T324"/>
    <mergeCell ref="D463:E463"/>
    <mergeCell ref="A270:O271"/>
    <mergeCell ref="D29:E29"/>
    <mergeCell ref="P464:T464"/>
    <mergeCell ref="A12:M12"/>
    <mergeCell ref="A424:Z424"/>
    <mergeCell ref="P355:V355"/>
    <mergeCell ref="A180:Z180"/>
    <mergeCell ref="A240:Z240"/>
    <mergeCell ref="D343:E343"/>
    <mergeCell ref="P397:T397"/>
    <mergeCell ref="A411:Z411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322:T322"/>
    <mergeCell ref="D132:E132"/>
    <mergeCell ref="P89:T89"/>
    <mergeCell ref="P211:T211"/>
    <mergeCell ref="P260:T260"/>
    <mergeCell ref="P309:T309"/>
    <mergeCell ref="A13:M13"/>
    <mergeCell ref="A482:Z482"/>
    <mergeCell ref="P200:V200"/>
    <mergeCell ref="P74:T74"/>
    <mergeCell ref="A19:Z19"/>
    <mergeCell ref="D182:E182"/>
    <mergeCell ref="P310:T310"/>
    <mergeCell ref="A14:M14"/>
    <mergeCell ref="D109:E109"/>
    <mergeCell ref="P163:T163"/>
    <mergeCell ref="D345:E345"/>
    <mergeCell ref="P138:T138"/>
    <mergeCell ref="A429:Z429"/>
    <mergeCell ref="P318:V318"/>
    <mergeCell ref="P256:V256"/>
    <mergeCell ref="D43:E43"/>
    <mergeCell ref="P84:V84"/>
    <mergeCell ref="P15:T16"/>
    <mergeCell ref="D396:E396"/>
    <mergeCell ref="D456:E456"/>
    <mergeCell ref="A325:O326"/>
    <mergeCell ref="D116:E116"/>
    <mergeCell ref="D414:E414"/>
    <mergeCell ref="A275:O276"/>
    <mergeCell ref="D162:E162"/>
    <mergeCell ref="A5:C5"/>
    <mergeCell ref="D9:E9"/>
    <mergeCell ref="F9:G9"/>
    <mergeCell ref="A6:C6"/>
    <mergeCell ref="P167:T167"/>
    <mergeCell ref="D26:E26"/>
    <mergeCell ref="D148:E148"/>
    <mergeCell ref="D324:E324"/>
    <mergeCell ref="P59:V59"/>
    <mergeCell ref="P42:T42"/>
    <mergeCell ref="A32:O33"/>
    <mergeCell ref="D7:M7"/>
    <mergeCell ref="P29:T29"/>
    <mergeCell ref="D8:M8"/>
    <mergeCell ref="V10:W10"/>
    <mergeCell ref="W17:W18"/>
    <mergeCell ref="D104:E104"/>
    <mergeCell ref="P83:V83"/>
    <mergeCell ref="T6:U9"/>
    <mergeCell ref="P319:V319"/>
    <mergeCell ref="Q10:R10"/>
    <mergeCell ref="D41:E41"/>
    <mergeCell ref="P231:V231"/>
    <mergeCell ref="A15:M15"/>
    <mergeCell ref="A492:Z492"/>
    <mergeCell ref="P64:V64"/>
    <mergeCell ref="P135:V135"/>
    <mergeCell ref="A423:Z423"/>
    <mergeCell ref="D166:E166"/>
    <mergeCell ref="D337:E337"/>
    <mergeCell ref="D464:E464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A487:Z487"/>
    <mergeCell ref="P358:T358"/>
    <mergeCell ref="P380:V380"/>
    <mergeCell ref="P137:T137"/>
    <mergeCell ref="P197:T197"/>
    <mergeCell ref="D309:E309"/>
    <mergeCell ref="P465:V465"/>
    <mergeCell ref="D88:E88"/>
    <mergeCell ref="Q12:R12"/>
    <mergeCell ref="D261:E261"/>
    <mergeCell ref="A357:Z357"/>
    <mergeCell ref="D63:E63"/>
    <mergeCell ref="D330:E330"/>
    <mergeCell ref="P304:V304"/>
    <mergeCell ref="D96:E96"/>
    <mergeCell ref="D52:E52"/>
    <mergeCell ref="I17:I18"/>
    <mergeCell ref="A48:O49"/>
    <mergeCell ref="D27:E27"/>
    <mergeCell ref="D74:E74"/>
    <mergeCell ref="P87:T87"/>
    <mergeCell ref="D68:E68"/>
    <mergeCell ref="D31:E31"/>
    <mergeCell ref="P52:T52"/>
    <mergeCell ref="P43:T43"/>
    <mergeCell ref="P65:V65"/>
    <mergeCell ref="D328:E328"/>
    <mergeCell ref="P263:V263"/>
    <mergeCell ref="A126:Z126"/>
    <mergeCell ref="D251:E251"/>
    <mergeCell ref="D137:E137"/>
    <mergeCell ref="P216:T216"/>
    <mergeCell ref="P53:T53"/>
    <mergeCell ref="D167:E167"/>
    <mergeCell ref="D161:E161"/>
    <mergeCell ref="Q9:R9"/>
    <mergeCell ref="P369:T369"/>
    <mergeCell ref="P49:V49"/>
    <mergeCell ref="A113:Z113"/>
    <mergeCell ref="P36:V36"/>
    <mergeCell ref="A219:Z219"/>
    <mergeCell ref="Q11:R11"/>
    <mergeCell ref="P205:T205"/>
    <mergeCell ref="D260:E260"/>
    <mergeCell ref="D322:E322"/>
    <mergeCell ref="P289:T289"/>
    <mergeCell ref="P238:V238"/>
    <mergeCell ref="P68:T68"/>
    <mergeCell ref="A312:O313"/>
    <mergeCell ref="P353:T353"/>
    <mergeCell ref="A265:Z265"/>
    <mergeCell ref="P132:T132"/>
    <mergeCell ref="P303:T303"/>
    <mergeCell ref="P117:T117"/>
    <mergeCell ref="P55:T55"/>
    <mergeCell ref="D115:E115"/>
    <mergeCell ref="P456:T456"/>
    <mergeCell ref="A246:O247"/>
    <mergeCell ref="P414:T414"/>
    <mergeCell ref="P295:V295"/>
    <mergeCell ref="A120:Z120"/>
    <mergeCell ref="P178:V178"/>
    <mergeCell ref="P276:V276"/>
    <mergeCell ref="P270:V270"/>
    <mergeCell ref="D453:E453"/>
    <mergeCell ref="D403:E403"/>
    <mergeCell ref="A338:O339"/>
    <mergeCell ref="P208:T208"/>
    <mergeCell ref="A272:Z272"/>
    <mergeCell ref="P385:V385"/>
    <mergeCell ref="P124:V124"/>
    <mergeCell ref="A406:Z406"/>
    <mergeCell ref="P360:V360"/>
    <mergeCell ref="P151:V151"/>
    <mergeCell ref="P130:V130"/>
    <mergeCell ref="D211:E211"/>
    <mergeCell ref="P442:T442"/>
    <mergeCell ref="D448:E448"/>
    <mergeCell ref="D390:E390"/>
    <mergeCell ref="P378:T378"/>
    <mergeCell ref="C510:C511"/>
    <mergeCell ref="A416:O417"/>
    <mergeCell ref="D329:E329"/>
    <mergeCell ref="E510:E511"/>
    <mergeCell ref="D229:E229"/>
    <mergeCell ref="P479:T479"/>
    <mergeCell ref="AA509:AB509"/>
    <mergeCell ref="D77:E77"/>
    <mergeCell ref="D108:E108"/>
    <mergeCell ref="P187:T187"/>
    <mergeCell ref="A111:O112"/>
    <mergeCell ref="D369:E369"/>
    <mergeCell ref="A304:O305"/>
    <mergeCell ref="P223:T223"/>
    <mergeCell ref="A480:O481"/>
    <mergeCell ref="P494:T494"/>
    <mergeCell ref="D160:E160"/>
    <mergeCell ref="P201:V201"/>
    <mergeCell ref="P139:V139"/>
    <mergeCell ref="A495:O496"/>
    <mergeCell ref="P491:V491"/>
    <mergeCell ref="P493:T493"/>
    <mergeCell ref="Z510:Z511"/>
    <mergeCell ref="P268:T268"/>
    <mergeCell ref="D1:F1"/>
    <mergeCell ref="P190:V190"/>
    <mergeCell ref="A468:Z468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H1:Q1"/>
    <mergeCell ref="P480:V480"/>
    <mergeCell ref="P280:V280"/>
    <mergeCell ref="D5:E5"/>
    <mergeCell ref="P31:T31"/>
    <mergeCell ref="A46:Z46"/>
    <mergeCell ref="D87:E87"/>
    <mergeCell ref="P166:T166"/>
    <mergeCell ref="X510:X511"/>
    <mergeCell ref="D274:E274"/>
    <mergeCell ref="D245:E245"/>
    <mergeCell ref="D301:E301"/>
    <mergeCell ref="P337:T337"/>
    <mergeCell ref="P116:T116"/>
    <mergeCell ref="D122:E122"/>
    <mergeCell ref="P402:T402"/>
    <mergeCell ref="A485:O486"/>
    <mergeCell ref="D224:E224"/>
    <mergeCell ref="A446:Z446"/>
    <mergeCell ref="P194:T194"/>
    <mergeCell ref="P250:T250"/>
    <mergeCell ref="K510:K511"/>
    <mergeCell ref="M510:M511"/>
    <mergeCell ref="H510:H511"/>
    <mergeCell ref="P486:V486"/>
    <mergeCell ref="A502:O507"/>
    <mergeCell ref="J510:J511"/>
    <mergeCell ref="L510:L511"/>
    <mergeCell ref="P489:T489"/>
    <mergeCell ref="D28:E28"/>
    <mergeCell ref="A174:O175"/>
    <mergeCell ref="D432:E432"/>
    <mergeCell ref="D117:E117"/>
    <mergeCell ref="P171:T171"/>
    <mergeCell ref="D55:E55"/>
    <mergeCell ref="D30:E30"/>
    <mergeCell ref="P242:T242"/>
    <mergeCell ref="D353:E353"/>
    <mergeCell ref="P413:T413"/>
    <mergeCell ref="D67:E67"/>
    <mergeCell ref="D303:E303"/>
    <mergeCell ref="A238:O239"/>
    <mergeCell ref="D300:E300"/>
    <mergeCell ref="P237:T237"/>
    <mergeCell ref="P279:V279"/>
    <mergeCell ref="D69:E69"/>
    <mergeCell ref="P148:T148"/>
    <mergeCell ref="P175:V175"/>
    <mergeCell ref="D354:E354"/>
    <mergeCell ref="P106:V106"/>
    <mergeCell ref="P33:V33"/>
    <mergeCell ref="P264:V264"/>
    <mergeCell ref="A387:Z387"/>
    <mergeCell ref="P56:T56"/>
    <mergeCell ref="P252:T252"/>
    <mergeCell ref="P379:T379"/>
    <mergeCell ref="B510:B511"/>
    <mergeCell ref="D510:D511"/>
    <mergeCell ref="A99:Z99"/>
    <mergeCell ref="A366:Z366"/>
    <mergeCell ref="A286:Z286"/>
    <mergeCell ref="P246:V246"/>
    <mergeCell ref="D259:E259"/>
    <mergeCell ref="P485:V485"/>
    <mergeCell ref="Y510:Y511"/>
    <mergeCell ref="P460:V460"/>
    <mergeCell ref="P475:V475"/>
    <mergeCell ref="A287:Z287"/>
    <mergeCell ref="A281:Z281"/>
    <mergeCell ref="A452:Z452"/>
    <mergeCell ref="P399:V399"/>
    <mergeCell ref="D316:E316"/>
    <mergeCell ref="D443:E443"/>
    <mergeCell ref="A123:O124"/>
    <mergeCell ref="D210:E210"/>
    <mergeCell ref="A421:O422"/>
    <mergeCell ref="D308:E308"/>
    <mergeCell ref="P453:T453"/>
    <mergeCell ref="D290:E290"/>
    <mergeCell ref="D94:E94"/>
    <mergeCell ref="P98:V98"/>
    <mergeCell ref="P91:V91"/>
    <mergeCell ref="A97:O98"/>
    <mergeCell ref="D81:E81"/>
    <mergeCell ref="P94:T94"/>
    <mergeCell ref="P81:T81"/>
    <mergeCell ref="A217:O218"/>
    <mergeCell ref="D335:E335"/>
    <mergeCell ref="A375:O376"/>
    <mergeCell ref="P403:T403"/>
    <mergeCell ref="P182:T182"/>
    <mergeCell ref="D311:E311"/>
    <mergeCell ref="P417:V417"/>
    <mergeCell ref="P425:T425"/>
    <mergeCell ref="D254:E254"/>
    <mergeCell ref="A367:Z367"/>
    <mergeCell ref="P503:V503"/>
    <mergeCell ref="P325:V325"/>
    <mergeCell ref="W510:W511"/>
    <mergeCell ref="A386:Z386"/>
    <mergeCell ref="D378:E378"/>
    <mergeCell ref="A373:Z373"/>
    <mergeCell ref="P156:V156"/>
    <mergeCell ref="A152:Z152"/>
    <mergeCell ref="D315:E315"/>
    <mergeCell ref="A380:O381"/>
    <mergeCell ref="A184:O185"/>
    <mergeCell ref="P394:T394"/>
    <mergeCell ref="D442:E442"/>
    <mergeCell ref="D302:E302"/>
    <mergeCell ref="P173:T173"/>
    <mergeCell ref="D208:E208"/>
    <mergeCell ref="D379:E379"/>
    <mergeCell ref="P506:V506"/>
    <mergeCell ref="D494:E494"/>
    <mergeCell ref="D195:E195"/>
    <mergeCell ref="P473:T473"/>
    <mergeCell ref="A459:O460"/>
    <mergeCell ref="P329:T329"/>
    <mergeCell ref="P416:V416"/>
    <mergeCell ref="D493:E493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A50:Z50"/>
    <mergeCell ref="P90:V90"/>
    <mergeCell ref="A86:Z86"/>
    <mergeCell ref="D473:E473"/>
    <mergeCell ref="P73:T73"/>
    <mergeCell ref="P244:T244"/>
    <mergeCell ref="D187:E187"/>
    <mergeCell ref="P315:T315"/>
    <mergeCell ref="P437:T437"/>
    <mergeCell ref="P302:T302"/>
    <mergeCell ref="A352:Z352"/>
    <mergeCell ref="A474:O475"/>
    <mergeCell ref="R1:T1"/>
    <mergeCell ref="P172:T172"/>
    <mergeCell ref="P28:T28"/>
    <mergeCell ref="P221:T221"/>
    <mergeCell ref="P392:T392"/>
    <mergeCell ref="P215:T215"/>
    <mergeCell ref="D307:E307"/>
    <mergeCell ref="P457:T457"/>
    <mergeCell ref="A139:O140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04:T104"/>
    <mergeCell ref="P168:V168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A80:Z80"/>
    <mergeCell ref="P328:T328"/>
    <mergeCell ref="D205:E205"/>
    <mergeCell ref="P455:T455"/>
    <mergeCell ref="D363:E363"/>
    <mergeCell ref="T509:U509"/>
    <mergeCell ref="P504:V504"/>
    <mergeCell ref="P466:V466"/>
    <mergeCell ref="B17:B18"/>
    <mergeCell ref="D479:E479"/>
    <mergeCell ref="A34:Z34"/>
    <mergeCell ref="P451:V451"/>
    <mergeCell ref="D472:E472"/>
    <mergeCell ref="A266:Z266"/>
    <mergeCell ref="P235:V235"/>
    <mergeCell ref="A60:Z60"/>
    <mergeCell ref="P332:V332"/>
    <mergeCell ref="P217:V217"/>
    <mergeCell ref="A331:O332"/>
    <mergeCell ref="P459:V459"/>
    <mergeCell ref="P458:T458"/>
    <mergeCell ref="D209:E209"/>
    <mergeCell ref="A282:Z282"/>
    <mergeCell ref="P103:T103"/>
    <mergeCell ref="P63:T63"/>
    <mergeCell ref="P245:T245"/>
    <mergeCell ref="P471:T471"/>
    <mergeCell ref="P259:T259"/>
    <mergeCell ref="D147:E147"/>
    <mergeCell ref="P118:V118"/>
    <mergeCell ref="P45:V45"/>
    <mergeCell ref="P95:T95"/>
    <mergeCell ref="A212:O213"/>
    <mergeCell ref="D470:E4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2025-09-16T09:50:03Z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