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276D8C-F8A4-4F84-A595-A27DD65BAA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6" i="1" s="1"/>
  <c r="BO22" i="1"/>
  <c r="BM22" i="1"/>
  <c r="X503" i="1" s="1"/>
  <c r="Y22" i="1"/>
  <c r="P22" i="1"/>
  <c r="H10" i="1"/>
  <c r="A9" i="1"/>
  <c r="F10" i="1" s="1"/>
  <c r="D7" i="1"/>
  <c r="Q6" i="1"/>
  <c r="P2" i="1"/>
  <c r="BP31" i="1" l="1"/>
  <c r="BN31" i="1"/>
  <c r="BP54" i="1"/>
  <c r="BN54" i="1"/>
  <c r="Z54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31" i="1"/>
  <c r="BP74" i="1"/>
  <c r="BN74" i="1"/>
  <c r="Z74" i="1"/>
  <c r="BP116" i="1"/>
  <c r="BN116" i="1"/>
  <c r="Z116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7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H9" i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BP138" i="1"/>
  <c r="BN138" i="1"/>
  <c r="Z138" i="1"/>
  <c r="Z139" i="1" s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Y361" i="1"/>
  <c r="BP369" i="1"/>
  <c r="BN369" i="1"/>
  <c r="Z369" i="1"/>
  <c r="Z371" i="1" s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Z255" i="1" s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490" i="1" l="1"/>
  <c r="Z450" i="1"/>
  <c r="Z200" i="1"/>
  <c r="Z118" i="1"/>
  <c r="Z97" i="1"/>
  <c r="Z70" i="1"/>
  <c r="Z44" i="1"/>
  <c r="Z32" i="1"/>
  <c r="Z360" i="1"/>
  <c r="Z123" i="1"/>
  <c r="Z459" i="1"/>
  <c r="Z444" i="1"/>
  <c r="Z416" i="1"/>
  <c r="Z350" i="1"/>
  <c r="Z212" i="1"/>
  <c r="Z58" i="1"/>
  <c r="Z294" i="1"/>
  <c r="Z150" i="1"/>
  <c r="Z168" i="1"/>
  <c r="Y506" i="1"/>
  <c r="Z474" i="1"/>
  <c r="Z399" i="1"/>
  <c r="Z312" i="1"/>
  <c r="Z263" i="1"/>
  <c r="Z230" i="1"/>
  <c r="Z78" i="1"/>
  <c r="Z64" i="1"/>
  <c r="Y504" i="1"/>
  <c r="Z304" i="1"/>
  <c r="Z105" i="1"/>
  <c r="Z90" i="1"/>
  <c r="Y503" i="1"/>
  <c r="Y502" i="1"/>
  <c r="Z507" i="1" l="1"/>
  <c r="Y505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<sst xmlns="http://schemas.openxmlformats.org/spreadsheetml/2006/main" count="2218" uniqueCount="794">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</sst>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6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9" t="s">
        <v>0</v>
      </c>
      <c r="E1" s="587"/>
      <c r="F1" s="587"/>
      <c r="G1" s="12" t="s">
        <v>1</v>
      </c>
      <c r="H1" s="63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91" t="s">
        <v>8</v>
      </c>
      <c r="B5" s="582"/>
      <c r="C5" s="583"/>
      <c r="D5" s="648"/>
      <c r="E5" s="649"/>
      <c r="F5" s="835" t="s">
        <v>9</v>
      </c>
      <c r="G5" s="583"/>
      <c r="H5" s="648" t="s">
        <v>793</v>
      </c>
      <c r="I5" s="793"/>
      <c r="J5" s="793"/>
      <c r="K5" s="793"/>
      <c r="L5" s="793"/>
      <c r="M5" s="649"/>
      <c r="N5" s="58"/>
      <c r="P5" s="24" t="s">
        <v>10</v>
      </c>
      <c r="Q5" s="854">
        <v>45918</v>
      </c>
      <c r="R5" s="666"/>
      <c r="T5" s="726" t="s">
        <v>11</v>
      </c>
      <c r="U5" s="637"/>
      <c r="V5" s="728" t="s">
        <v>12</v>
      </c>
      <c r="W5" s="666"/>
      <c r="AB5" s="51"/>
      <c r="AC5" s="51"/>
      <c r="AD5" s="51"/>
      <c r="AE5" s="51"/>
    </row>
    <row r="6" spans="1:32" s="548" customFormat="1" ht="24" customHeight="1" x14ac:dyDescent="0.2">
      <c r="A6" s="691" t="s">
        <v>13</v>
      </c>
      <c r="B6" s="582"/>
      <c r="C6" s="583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66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61"/>
      <c r="T6" s="712" t="s">
        <v>16</v>
      </c>
      <c r="U6" s="637"/>
      <c r="V6" s="780" t="s">
        <v>17</v>
      </c>
      <c r="W6" s="7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79"/>
      <c r="N7" s="60"/>
      <c r="P7" s="24"/>
      <c r="Q7" s="42"/>
      <c r="R7" s="42"/>
      <c r="T7" s="556"/>
      <c r="U7" s="637"/>
      <c r="V7" s="781"/>
      <c r="W7" s="782"/>
      <c r="AB7" s="51"/>
      <c r="AC7" s="51"/>
      <c r="AD7" s="51"/>
      <c r="AE7" s="51"/>
    </row>
    <row r="8" spans="1:32" s="548" customFormat="1" ht="25.5" customHeight="1" x14ac:dyDescent="0.2">
      <c r="A8" s="873" t="s">
        <v>18</v>
      </c>
      <c r="B8" s="558"/>
      <c r="C8" s="559"/>
      <c r="D8" s="699" t="s">
        <v>19</v>
      </c>
      <c r="E8" s="700"/>
      <c r="F8" s="700"/>
      <c r="G8" s="700"/>
      <c r="H8" s="700"/>
      <c r="I8" s="700"/>
      <c r="J8" s="700"/>
      <c r="K8" s="700"/>
      <c r="L8" s="700"/>
      <c r="M8" s="701"/>
      <c r="N8" s="61"/>
      <c r="P8" s="24" t="s">
        <v>20</v>
      </c>
      <c r="Q8" s="678">
        <v>0.54166666666666663</v>
      </c>
      <c r="R8" s="679"/>
      <c r="T8" s="556"/>
      <c r="U8" s="637"/>
      <c r="V8" s="781"/>
      <c r="W8" s="782"/>
      <c r="AB8" s="51"/>
      <c r="AC8" s="51"/>
      <c r="AD8" s="51"/>
      <c r="AE8" s="51"/>
    </row>
    <row r="9" spans="1:32" s="548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2"/>
      <c r="E9" s="57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9"/>
      <c r="P9" s="26" t="s">
        <v>21</v>
      </c>
      <c r="Q9" s="662"/>
      <c r="R9" s="663"/>
      <c r="T9" s="556"/>
      <c r="U9" s="637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2"/>
      <c r="E10" s="57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68" t="str">
        <f>IFERROR(VLOOKUP($D$10,Proxy,2,FALSE),"")</f>
        <v/>
      </c>
      <c r="I10" s="556"/>
      <c r="J10" s="556"/>
      <c r="K10" s="556"/>
      <c r="L10" s="556"/>
      <c r="M10" s="556"/>
      <c r="N10" s="547"/>
      <c r="P10" s="26" t="s">
        <v>22</v>
      </c>
      <c r="Q10" s="713"/>
      <c r="R10" s="714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14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30</v>
      </c>
      <c r="Q12" s="678"/>
      <c r="R12" s="679"/>
      <c r="S12" s="23"/>
      <c r="U12" s="24"/>
      <c r="V12" s="587"/>
      <c r="W12" s="556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32</v>
      </c>
      <c r="Q13" s="814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3" t="s">
        <v>34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0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44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43"/>
      <c r="R17" s="643"/>
      <c r="S17" s="643"/>
      <c r="T17" s="644"/>
      <c r="U17" s="878" t="s">
        <v>51</v>
      </c>
      <c r="V17" s="583"/>
      <c r="W17" s="584" t="s">
        <v>52</v>
      </c>
      <c r="X17" s="584" t="s">
        <v>53</v>
      </c>
      <c r="Y17" s="879" t="s">
        <v>54</v>
      </c>
      <c r="Z17" s="776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45"/>
      <c r="E18" s="647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45"/>
      <c r="Q18" s="646"/>
      <c r="R18" s="646"/>
      <c r="S18" s="646"/>
      <c r="T18" s="647"/>
      <c r="U18" s="67" t="s">
        <v>61</v>
      </c>
      <c r="V18" s="67" t="s">
        <v>62</v>
      </c>
      <c r="W18" s="585"/>
      <c r="X18" s="585"/>
      <c r="Y18" s="880"/>
      <c r="Z18" s="777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604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5"/>
      <c r="AB20" s="545"/>
      <c r="AC20" s="545"/>
    </row>
    <row r="21" spans="1:68" ht="14.25" hidden="1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6"/>
      <c r="AB21" s="546"/>
      <c r="AC21" s="546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3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3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6"/>
      <c r="AB25" s="546"/>
      <c r="AC25" s="546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9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3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3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6"/>
      <c r="AB34" s="546"/>
      <c r="AC34" s="546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3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3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hidden="1" customHeight="1" x14ac:dyDescent="0.25">
      <c r="A39" s="604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5"/>
      <c r="AB39" s="545"/>
      <c r="AC39" s="545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305</v>
      </c>
      <c r="Y41" s="552">
        <f>IFERROR(IF(X41="",0,CEILING((X41/$H41),1)*$H41),"")</f>
        <v>313.20000000000005</v>
      </c>
      <c r="Z41" s="36">
        <f>IFERROR(IF(Y41=0,"",ROUNDUP(Y41/H41,0)*0.01898),"")</f>
        <v>0.55042000000000002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317.28472222222217</v>
      </c>
      <c r="BN41" s="64">
        <f>IFERROR(Y41*I41/H41,"0")</f>
        <v>325.815</v>
      </c>
      <c r="BO41" s="64">
        <f>IFERROR(1/J41*(X41/H41),"0")</f>
        <v>0.44126157407407407</v>
      </c>
      <c r="BP41" s="64">
        <f>IFERROR(1/J41*(Y41/H41),"0")</f>
        <v>0.45312500000000006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220</v>
      </c>
      <c r="Y42" s="552">
        <f>IFERROR(IF(X42="",0,CEILING((X42/$H42),1)*$H42),"")</f>
        <v>220</v>
      </c>
      <c r="Z42" s="36">
        <f>IFERROR(IF(Y42=0,"",ROUNDUP(Y42/H42,0)*0.00902),"")</f>
        <v>0.49609999999999999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231.55</v>
      </c>
      <c r="BN42" s="64">
        <f>IFERROR(Y42*I42/H42,"0")</f>
        <v>231.55</v>
      </c>
      <c r="BO42" s="64">
        <f>IFERROR(1/J42*(X42/H42),"0")</f>
        <v>0.41666666666666669</v>
      </c>
      <c r="BP42" s="64">
        <f>IFERROR(1/J42*(Y42/H42),"0")</f>
        <v>0.41666666666666669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2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3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83.240740740740733</v>
      </c>
      <c r="Y44" s="553">
        <f>IFERROR(Y41/H41,"0")+IFERROR(Y42/H42,"0")+IFERROR(Y43/H43,"0")</f>
        <v>84</v>
      </c>
      <c r="Z44" s="553">
        <f>IFERROR(IF(Z41="",0,Z41),"0")+IFERROR(IF(Z42="",0,Z42),"0")+IFERROR(IF(Z43="",0,Z43),"0")</f>
        <v>1.0465200000000001</v>
      </c>
      <c r="AA44" s="554"/>
      <c r="AB44" s="554"/>
      <c r="AC44" s="55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3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525</v>
      </c>
      <c r="Y45" s="553">
        <f>IFERROR(SUM(Y41:Y43),"0")</f>
        <v>533.20000000000005</v>
      </c>
      <c r="Z45" s="37"/>
      <c r="AA45" s="554"/>
      <c r="AB45" s="554"/>
      <c r="AC45" s="554"/>
    </row>
    <row r="46" spans="1:68" ht="14.25" hidden="1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6"/>
      <c r="AB46" s="546"/>
      <c r="AC46" s="546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3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3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04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5"/>
      <c r="AB50" s="545"/>
      <c r="AC50" s="545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6"/>
      <c r="AB51" s="546"/>
      <c r="AC51" s="546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210</v>
      </c>
      <c r="Y53" s="552">
        <f t="shared" si="6"/>
        <v>216</v>
      </c>
      <c r="Z53" s="36">
        <f>IFERROR(IF(Y53=0,"",ROUNDUP(Y53/H53,0)*0.01898),"")</f>
        <v>0.37959999999999999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218.45833333333331</v>
      </c>
      <c r="BN53" s="64">
        <f t="shared" si="8"/>
        <v>224.69999999999996</v>
      </c>
      <c r="BO53" s="64">
        <f t="shared" si="9"/>
        <v>0.30381944444444442</v>
      </c>
      <c r="BP53" s="64">
        <f t="shared" si="10"/>
        <v>0.3125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382</v>
      </c>
      <c r="Y57" s="552">
        <f t="shared" si="6"/>
        <v>382.5</v>
      </c>
      <c r="Z57" s="36">
        <f>IFERROR(IF(Y57=0,"",ROUNDUP(Y57/H57,0)*0.00902),"")</f>
        <v>0.76670000000000005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399.82666666666665</v>
      </c>
      <c r="BN57" s="64">
        <f t="shared" si="8"/>
        <v>400.35</v>
      </c>
      <c r="BO57" s="64">
        <f t="shared" si="9"/>
        <v>0.64309764309764306</v>
      </c>
      <c r="BP57" s="64">
        <f t="shared" si="10"/>
        <v>0.64393939393939392</v>
      </c>
    </row>
    <row r="58" spans="1:68" x14ac:dyDescent="0.2">
      <c r="A58" s="562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3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104.33333333333333</v>
      </c>
      <c r="Y58" s="553">
        <f>IFERROR(Y52/H52,"0")+IFERROR(Y53/H53,"0")+IFERROR(Y54/H54,"0")+IFERROR(Y55/H55,"0")+IFERROR(Y56/H56,"0")+IFERROR(Y57/H57,"0")</f>
        <v>105</v>
      </c>
      <c r="Z58" s="553">
        <f>IFERROR(IF(Z52="",0,Z52),"0")+IFERROR(IF(Z53="",0,Z53),"0")+IFERROR(IF(Z54="",0,Z54),"0")+IFERROR(IF(Z55="",0,Z55),"0")+IFERROR(IF(Z56="",0,Z56),"0")+IFERROR(IF(Z57="",0,Z57),"0")</f>
        <v>1.1463000000000001</v>
      </c>
      <c r="AA58" s="554"/>
      <c r="AB58" s="554"/>
      <c r="AC58" s="55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3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592</v>
      </c>
      <c r="Y59" s="553">
        <f>IFERROR(SUM(Y52:Y57),"0")</f>
        <v>598.5</v>
      </c>
      <c r="Z59" s="37"/>
      <c r="AA59" s="554"/>
      <c r="AB59" s="554"/>
      <c r="AC59" s="554"/>
    </row>
    <row r="60" spans="1:68" ht="14.25" hidden="1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1259</v>
      </c>
      <c r="Y61" s="552">
        <f>IFERROR(IF(X61="",0,CEILING((X61/$H61),1)*$H61),"")</f>
        <v>1263.6000000000001</v>
      </c>
      <c r="Z61" s="36">
        <f>IFERROR(IF(Y61=0,"",ROUNDUP(Y61/H61,0)*0.01898),"")</f>
        <v>2.2206600000000001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1309.7097222222221</v>
      </c>
      <c r="BN61" s="64">
        <f>IFERROR(Y61*I61/H61,"0")</f>
        <v>1314.4949999999999</v>
      </c>
      <c r="BO61" s="64">
        <f>IFERROR(1/J61*(X61/H61),"0")</f>
        <v>1.8214699074074072</v>
      </c>
      <c r="BP61" s="64">
        <f>IFERROR(1/J61*(Y61/H61),"0")</f>
        <v>1.828125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5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104</v>
      </c>
      <c r="Y63" s="552">
        <f>IFERROR(IF(X63="",0,CEILING((X63/$H63),1)*$H63),"")</f>
        <v>105.30000000000001</v>
      </c>
      <c r="Z63" s="36">
        <f>IFERROR(IF(Y63=0,"",ROUNDUP(Y63/H63,0)*0.00651),"")</f>
        <v>0.25389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110.93333333333332</v>
      </c>
      <c r="BN63" s="64">
        <f>IFERROR(Y63*I63/H63,"0")</f>
        <v>112.32</v>
      </c>
      <c r="BO63" s="64">
        <f>IFERROR(1/J63*(X63/H63),"0")</f>
        <v>0.21164021164021166</v>
      </c>
      <c r="BP63" s="64">
        <f>IFERROR(1/J63*(Y63/H63),"0")</f>
        <v>0.2142857142857143</v>
      </c>
    </row>
    <row r="64" spans="1:68" x14ac:dyDescent="0.2">
      <c r="A64" s="562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3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155.09259259259258</v>
      </c>
      <c r="Y64" s="553">
        <f>IFERROR(Y61/H61,"0")+IFERROR(Y62/H62,"0")+IFERROR(Y63/H63,"0")</f>
        <v>156</v>
      </c>
      <c r="Z64" s="553">
        <f>IFERROR(IF(Z61="",0,Z61),"0")+IFERROR(IF(Z62="",0,Z62),"0")+IFERROR(IF(Z63="",0,Z63),"0")</f>
        <v>2.4745500000000002</v>
      </c>
      <c r="AA64" s="554"/>
      <c r="AB64" s="554"/>
      <c r="AC64" s="55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3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1363</v>
      </c>
      <c r="Y65" s="553">
        <f>IFERROR(SUM(Y61:Y63),"0")</f>
        <v>1368.9</v>
      </c>
      <c r="Z65" s="37"/>
      <c r="AA65" s="554"/>
      <c r="AB65" s="554"/>
      <c r="AC65" s="554"/>
    </row>
    <row r="66" spans="1:68" ht="14.25" hidden="1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6"/>
      <c r="AB66" s="546"/>
      <c r="AC66" s="546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2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3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3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6"/>
      <c r="AB72" s="546"/>
      <c r="AC72" s="546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2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3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3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6"/>
      <c r="AB80" s="546"/>
      <c r="AC80" s="546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2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3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3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04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5"/>
      <c r="AB85" s="545"/>
      <c r="AC85" s="545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82</v>
      </c>
      <c r="Y87" s="552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85.302777777777777</v>
      </c>
      <c r="BN87" s="64">
        <f>IFERROR(Y87*I87/H87,"0")</f>
        <v>89.88</v>
      </c>
      <c r="BO87" s="64">
        <f>IFERROR(1/J87*(X87/H87),"0")</f>
        <v>0.11863425925925924</v>
      </c>
      <c r="BP87" s="64">
        <f>IFERROR(1/J87*(Y87/H87),"0")</f>
        <v>0.125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208</v>
      </c>
      <c r="Y89" s="552">
        <f>IFERROR(IF(X89="",0,CEILING((X89/$H89),1)*$H89),"")</f>
        <v>211.5</v>
      </c>
      <c r="Z89" s="36">
        <f>IFERROR(IF(Y89=0,"",ROUNDUP(Y89/H89,0)*0.00902),"")</f>
        <v>0.42393999999999998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217.70666666666665</v>
      </c>
      <c r="BN89" s="64">
        <f>IFERROR(Y89*I89/H89,"0")</f>
        <v>221.37</v>
      </c>
      <c r="BO89" s="64">
        <f>IFERROR(1/J89*(X89/H89),"0")</f>
        <v>0.35016835016835018</v>
      </c>
      <c r="BP89" s="64">
        <f>IFERROR(1/J89*(Y89/H89),"0")</f>
        <v>0.35606060606060608</v>
      </c>
    </row>
    <row r="90" spans="1:68" x14ac:dyDescent="0.2">
      <c r="A90" s="562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3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53.81481481481481</v>
      </c>
      <c r="Y90" s="553">
        <f>IFERROR(Y87/H87,"0")+IFERROR(Y88/H88,"0")+IFERROR(Y89/H89,"0")</f>
        <v>55</v>
      </c>
      <c r="Z90" s="553">
        <f>IFERROR(IF(Z87="",0,Z87),"0")+IFERROR(IF(Z88="",0,Z88),"0")+IFERROR(IF(Z89="",0,Z89),"0")</f>
        <v>0.57577999999999996</v>
      </c>
      <c r="AA90" s="554"/>
      <c r="AB90" s="554"/>
      <c r="AC90" s="55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3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290</v>
      </c>
      <c r="Y91" s="553">
        <f>IFERROR(SUM(Y87:Y89),"0")</f>
        <v>297.89999999999998</v>
      </c>
      <c r="Z91" s="37"/>
      <c r="AA91" s="554"/>
      <c r="AB91" s="554"/>
      <c r="AC91" s="554"/>
    </row>
    <row r="92" spans="1:68" ht="14.25" hidden="1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2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186</v>
      </c>
      <c r="Y93" s="552">
        <f>IFERROR(IF(X93="",0,CEILING((X93/$H93),1)*$H93),"")</f>
        <v>186.29999999999998</v>
      </c>
      <c r="Z93" s="36">
        <f>IFERROR(IF(Y93=0,"",ROUNDUP(Y93/H93,0)*0.01898),"")</f>
        <v>0.43653999999999998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197.91777777777779</v>
      </c>
      <c r="BN93" s="64">
        <f>IFERROR(Y93*I93/H93,"0")</f>
        <v>198.23699999999999</v>
      </c>
      <c r="BO93" s="64">
        <f>IFERROR(1/J93*(X93/H93),"0")</f>
        <v>0.35879629629629634</v>
      </c>
      <c r="BP93" s="64">
        <f>IFERROR(1/J93*(Y93/H93),"0")</f>
        <v>0.359375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95</v>
      </c>
      <c r="Y95" s="552">
        <f>IFERROR(IF(X95="",0,CEILING((X95/$H95),1)*$H95),"")</f>
        <v>97.2</v>
      </c>
      <c r="Z95" s="36">
        <f>IFERROR(IF(Y95=0,"",ROUNDUP(Y95/H95,0)*0.00651),"")</f>
        <v>0.23436000000000001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103.86666666666666</v>
      </c>
      <c r="BN95" s="64">
        <f>IFERROR(Y95*I95/H95,"0")</f>
        <v>106.27199999999999</v>
      </c>
      <c r="BO95" s="64">
        <f>IFERROR(1/J95*(X95/H95),"0")</f>
        <v>0.19332519332519332</v>
      </c>
      <c r="BP95" s="64">
        <f>IFERROR(1/J95*(Y95/H95),"0")</f>
        <v>0.19780219780219782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34</v>
      </c>
      <c r="Y96" s="552">
        <f>IFERROR(IF(X96="",0,CEILING((X96/$H96),1)*$H96),"")</f>
        <v>35.64</v>
      </c>
      <c r="Z96" s="36">
        <f>IFERROR(IF(Y96=0,"",ROUNDUP(Y96/H96,0)*0.00651),"")</f>
        <v>0.11718000000000001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38.43030303030303</v>
      </c>
      <c r="BN96" s="64">
        <f>IFERROR(Y96*I96/H96,"0")</f>
        <v>40.283999999999999</v>
      </c>
      <c r="BO96" s="64">
        <f>IFERROR(1/J96*(X96/H96),"0")</f>
        <v>9.4350094350094366E-2</v>
      </c>
      <c r="BP96" s="64">
        <f>IFERROR(1/J96*(Y96/H96),"0")</f>
        <v>9.8901098901098911E-2</v>
      </c>
    </row>
    <row r="97" spans="1:68" x14ac:dyDescent="0.2">
      <c r="A97" s="562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3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75.319865319865329</v>
      </c>
      <c r="Y97" s="553">
        <f>IFERROR(Y93/H93,"0")+IFERROR(Y94/H94,"0")+IFERROR(Y95/H95,"0")+IFERROR(Y96/H96,"0")</f>
        <v>77</v>
      </c>
      <c r="Z97" s="553">
        <f>IFERROR(IF(Z93="",0,Z93),"0")+IFERROR(IF(Z94="",0,Z94),"0")+IFERROR(IF(Z95="",0,Z95),"0")+IFERROR(IF(Z96="",0,Z96),"0")</f>
        <v>0.78808000000000011</v>
      </c>
      <c r="AA97" s="554"/>
      <c r="AB97" s="554"/>
      <c r="AC97" s="55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3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315</v>
      </c>
      <c r="Y98" s="553">
        <f>IFERROR(SUM(Y93:Y96),"0")</f>
        <v>319.14</v>
      </c>
      <c r="Z98" s="37"/>
      <c r="AA98" s="554"/>
      <c r="AB98" s="554"/>
      <c r="AC98" s="554"/>
    </row>
    <row r="99" spans="1:68" ht="16.5" hidden="1" customHeight="1" x14ac:dyDescent="0.25">
      <c r="A99" s="604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5"/>
      <c r="AB99" s="545"/>
      <c r="AC99" s="545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7</v>
      </c>
      <c r="Y101" s="552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7.2819444444444432</v>
      </c>
      <c r="BN101" s="64">
        <f>IFERROR(Y101*I101/H101,"0")</f>
        <v>11.234999999999999</v>
      </c>
      <c r="BO101" s="64">
        <f>IFERROR(1/J101*(X101/H101),"0")</f>
        <v>1.0127314814814815E-2</v>
      </c>
      <c r="BP101" s="64">
        <f>IFERROR(1/J101*(Y101/H101),"0")</f>
        <v>1.5625E-2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119</v>
      </c>
      <c r="Y102" s="552">
        <f>IFERROR(IF(X102="",0,CEILING((X102/$H102),1)*$H102),"")</f>
        <v>120</v>
      </c>
      <c r="Z102" s="36">
        <f>IFERROR(IF(Y102=0,"",ROUNDUP(Y102/H102,0)*0.00902),"")</f>
        <v>0.28864000000000001</v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125.664</v>
      </c>
      <c r="BN102" s="64">
        <f>IFERROR(Y102*I102/H102,"0")</f>
        <v>126.72</v>
      </c>
      <c r="BO102" s="64">
        <f>IFERROR(1/J102*(X102/H102),"0")</f>
        <v>0.24040404040404043</v>
      </c>
      <c r="BP102" s="64">
        <f>IFERROR(1/J102*(Y102/H102),"0")</f>
        <v>0.24242424242424243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5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12</v>
      </c>
      <c r="Y103" s="552">
        <f>IFERROR(IF(X103="",0,CEILING((X103/$H103),1)*$H103),"")</f>
        <v>13.5</v>
      </c>
      <c r="Z103" s="36">
        <f>IFERROR(IF(Y103=0,"",ROUNDUP(Y103/H103,0)*0.00902),"")</f>
        <v>2.7060000000000001E-2</v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12.559999999999999</v>
      </c>
      <c r="BN103" s="64">
        <f>IFERROR(Y103*I103/H103,"0")</f>
        <v>14.13</v>
      </c>
      <c r="BO103" s="64">
        <f>IFERROR(1/J103*(X103/H103),"0")</f>
        <v>2.02020202020202E-2</v>
      </c>
      <c r="BP103" s="64">
        <f>IFERROR(1/J103*(Y103/H103),"0")</f>
        <v>2.2727272727272728E-2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2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3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35.048148148148144</v>
      </c>
      <c r="Y105" s="553">
        <f>IFERROR(Y101/H101,"0")+IFERROR(Y102/H102,"0")+IFERROR(Y103/H103,"0")+IFERROR(Y104/H104,"0")</f>
        <v>36</v>
      </c>
      <c r="Z105" s="553">
        <f>IFERROR(IF(Z101="",0,Z101),"0")+IFERROR(IF(Z102="",0,Z102),"0")+IFERROR(IF(Z103="",0,Z103),"0")+IFERROR(IF(Z104="",0,Z104),"0")</f>
        <v>0.33467999999999998</v>
      </c>
      <c r="AA105" s="554"/>
      <c r="AB105" s="554"/>
      <c r="AC105" s="55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3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138</v>
      </c>
      <c r="Y106" s="553">
        <f>IFERROR(SUM(Y101:Y104),"0")</f>
        <v>144.30000000000001</v>
      </c>
      <c r="Z106" s="37"/>
      <c r="AA106" s="554"/>
      <c r="AB106" s="554"/>
      <c r="AC106" s="554"/>
    </row>
    <row r="107" spans="1:68" ht="14.25" hidden="1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6"/>
      <c r="AB107" s="546"/>
      <c r="AC107" s="546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2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3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3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80</v>
      </c>
      <c r="Y114" s="552">
        <f>IFERROR(IF(X114="",0,CEILING((X114/$H114),1)*$H114),"")</f>
        <v>81</v>
      </c>
      <c r="Z114" s="36">
        <f>IFERROR(IF(Y114=0,"",ROUNDUP(Y114/H114,0)*0.01898),"")</f>
        <v>0.1898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85.066666666666663</v>
      </c>
      <c r="BN114" s="64">
        <f>IFERROR(Y114*I114/H114,"0")</f>
        <v>86.13000000000001</v>
      </c>
      <c r="BO114" s="64">
        <f>IFERROR(1/J114*(X114/H114),"0")</f>
        <v>0.15432098765432101</v>
      </c>
      <c r="BP114" s="64">
        <f>IFERROR(1/J114*(Y114/H114),"0")</f>
        <v>0.15625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150</v>
      </c>
      <c r="Y115" s="552">
        <f>IFERROR(IF(X115="",0,CEILING((X115/$H115),1)*$H115),"")</f>
        <v>150.47999999999999</v>
      </c>
      <c r="Z115" s="36">
        <f>IFERROR(IF(Y115=0,"",ROUNDUP(Y115/H115,0)*0.00651),"")</f>
        <v>0.49476000000000003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168.63636363636363</v>
      </c>
      <c r="BN115" s="64">
        <f>IFERROR(Y115*I115/H115,"0")</f>
        <v>169.17599999999999</v>
      </c>
      <c r="BO115" s="64">
        <f>IFERROR(1/J115*(X115/H115),"0")</f>
        <v>0.41625041625041631</v>
      </c>
      <c r="BP115" s="64">
        <f>IFERROR(1/J115*(Y115/H115),"0")</f>
        <v>0.4175824175824176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24</v>
      </c>
      <c r="Y116" s="552">
        <f>IFERROR(IF(X116="",0,CEILING((X116/$H116),1)*$H116),"")</f>
        <v>24.3</v>
      </c>
      <c r="Z116" s="36">
        <f>IFERROR(IF(Y116=0,"",ROUNDUP(Y116/H116,0)*0.00651),"")</f>
        <v>5.8590000000000003E-2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26.24</v>
      </c>
      <c r="BN116" s="64">
        <f>IFERROR(Y116*I116/H116,"0")</f>
        <v>26.567999999999998</v>
      </c>
      <c r="BO116" s="64">
        <f>IFERROR(1/J116*(X116/H116),"0")</f>
        <v>4.8840048840048833E-2</v>
      </c>
      <c r="BP116" s="64">
        <f>IFERROR(1/J116*(Y116/H116),"0")</f>
        <v>4.9450549450549455E-2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2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3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94.523007856341195</v>
      </c>
      <c r="Y118" s="553">
        <f>IFERROR(Y114/H114,"0")+IFERROR(Y115/H115,"0")+IFERROR(Y116/H116,"0")+IFERROR(Y117/H117,"0")</f>
        <v>95</v>
      </c>
      <c r="Z118" s="553">
        <f>IFERROR(IF(Z114="",0,Z114),"0")+IFERROR(IF(Z115="",0,Z115),"0")+IFERROR(IF(Z116="",0,Z116),"0")+IFERROR(IF(Z117="",0,Z117),"0")</f>
        <v>0.74315000000000009</v>
      </c>
      <c r="AA118" s="554"/>
      <c r="AB118" s="554"/>
      <c r="AC118" s="55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3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254</v>
      </c>
      <c r="Y119" s="553">
        <f>IFERROR(SUM(Y114:Y117),"0")</f>
        <v>255.78</v>
      </c>
      <c r="Z119" s="37"/>
      <c r="AA119" s="554"/>
      <c r="AB119" s="554"/>
      <c r="AC119" s="554"/>
    </row>
    <row r="120" spans="1:68" ht="14.25" hidden="1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6"/>
      <c r="AB120" s="546"/>
      <c r="AC120" s="546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2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3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3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04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5"/>
      <c r="AB125" s="545"/>
      <c r="AC125" s="545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6"/>
      <c r="AB126" s="546"/>
      <c r="AC126" s="546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2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3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3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6"/>
      <c r="AB131" s="546"/>
      <c r="AC131" s="546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56</v>
      </c>
      <c r="Y133" s="552">
        <f>IFERROR(IF(X133="",0,CEILING((X133/$H133),1)*$H133),"")</f>
        <v>56</v>
      </c>
      <c r="Z133" s="36">
        <f>IFERROR(IF(Y133=0,"",ROUNDUP(Y133/H133,0)*0.00651),"")</f>
        <v>0.13020000000000001</v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61.36</v>
      </c>
      <c r="BN133" s="64">
        <f>IFERROR(Y133*I133/H133,"0")</f>
        <v>61.36</v>
      </c>
      <c r="BO133" s="64">
        <f>IFERROR(1/J133*(X133/H133),"0")</f>
        <v>0.1098901098901099</v>
      </c>
      <c r="BP133" s="64">
        <f>IFERROR(1/J133*(Y133/H133),"0")</f>
        <v>0.1098901098901099</v>
      </c>
    </row>
    <row r="134" spans="1:68" x14ac:dyDescent="0.2">
      <c r="A134" s="562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3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20</v>
      </c>
      <c r="Y134" s="553">
        <f>IFERROR(Y132/H132,"0")+IFERROR(Y133/H133,"0")</f>
        <v>20</v>
      </c>
      <c r="Z134" s="553">
        <f>IFERROR(IF(Z132="",0,Z132),"0")+IFERROR(IF(Z133="",0,Z133),"0")</f>
        <v>0.13020000000000001</v>
      </c>
      <c r="AA134" s="554"/>
      <c r="AB134" s="554"/>
      <c r="AC134" s="554"/>
    </row>
    <row r="135" spans="1:68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3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56</v>
      </c>
      <c r="Y135" s="553">
        <f>IFERROR(SUM(Y132:Y133),"0")</f>
        <v>56</v>
      </c>
      <c r="Z135" s="37"/>
      <c r="AA135" s="554"/>
      <c r="AB135" s="554"/>
      <c r="AC135" s="554"/>
    </row>
    <row r="136" spans="1:68" ht="14.25" hidden="1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6"/>
      <c r="AB136" s="546"/>
      <c r="AC136" s="546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52</v>
      </c>
      <c r="Y138" s="552">
        <f>IFERROR(IF(X138="",0,CEILING((X138/$H138),1)*$H138),"")</f>
        <v>52.800000000000004</v>
      </c>
      <c r="Z138" s="36">
        <f>IFERROR(IF(Y138=0,"",ROUNDUP(Y138/H138,0)*0.00651),"")</f>
        <v>0.13020000000000001</v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57.278787878787881</v>
      </c>
      <c r="BN138" s="64">
        <f>IFERROR(Y138*I138/H138,"0")</f>
        <v>58.160000000000004</v>
      </c>
      <c r="BO138" s="64">
        <f>IFERROR(1/J138*(X138/H138),"0")</f>
        <v>0.10822510822510822</v>
      </c>
      <c r="BP138" s="64">
        <f>IFERROR(1/J138*(Y138/H138),"0")</f>
        <v>0.1098901098901099</v>
      </c>
    </row>
    <row r="139" spans="1:68" x14ac:dyDescent="0.2">
      <c r="A139" s="562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3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19.696969696969695</v>
      </c>
      <c r="Y139" s="553">
        <f>IFERROR(Y137/H137,"0")+IFERROR(Y138/H138,"0")</f>
        <v>20</v>
      </c>
      <c r="Z139" s="553">
        <f>IFERROR(IF(Z137="",0,Z137),"0")+IFERROR(IF(Z138="",0,Z138),"0")</f>
        <v>0.13020000000000001</v>
      </c>
      <c r="AA139" s="554"/>
      <c r="AB139" s="554"/>
      <c r="AC139" s="554"/>
    </row>
    <row r="140" spans="1:68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3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52</v>
      </c>
      <c r="Y140" s="553">
        <f>IFERROR(SUM(Y137:Y138),"0")</f>
        <v>52.800000000000004</v>
      </c>
      <c r="Z140" s="37"/>
      <c r="AA140" s="554"/>
      <c r="AB140" s="554"/>
      <c r="AC140" s="554"/>
    </row>
    <row r="141" spans="1:68" ht="16.5" hidden="1" customHeight="1" x14ac:dyDescent="0.25">
      <c r="A141" s="604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5"/>
      <c r="AB141" s="545"/>
      <c r="AC141" s="545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58</v>
      </c>
      <c r="Y143" s="552">
        <f>IFERROR(IF(X143="",0,CEILING((X143/$H143),1)*$H143),"")</f>
        <v>60</v>
      </c>
      <c r="Z143" s="36">
        <f>IFERROR(IF(Y143=0,"",ROUNDUP(Y143/H143,0)*0.00902),"")</f>
        <v>0.1353</v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61.045000000000002</v>
      </c>
      <c r="BN143" s="64">
        <f>IFERROR(Y143*I143/H143,"0")</f>
        <v>63.15</v>
      </c>
      <c r="BO143" s="64">
        <f>IFERROR(1/J143*(X143/H143),"0")</f>
        <v>0.10984848484848485</v>
      </c>
      <c r="BP143" s="64">
        <f>IFERROR(1/J143*(Y143/H143),"0")</f>
        <v>0.11363636363636365</v>
      </c>
    </row>
    <row r="144" spans="1:68" x14ac:dyDescent="0.2">
      <c r="A144" s="562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3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14.5</v>
      </c>
      <c r="Y144" s="553">
        <f>IFERROR(Y143/H143,"0")</f>
        <v>15</v>
      </c>
      <c r="Z144" s="553">
        <f>IFERROR(IF(Z143="",0,Z143),"0")</f>
        <v>0.1353</v>
      </c>
      <c r="AA144" s="554"/>
      <c r="AB144" s="554"/>
      <c r="AC144" s="554"/>
    </row>
    <row r="145" spans="1:68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3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58</v>
      </c>
      <c r="Y145" s="553">
        <f>IFERROR(SUM(Y143:Y143),"0")</f>
        <v>60</v>
      </c>
      <c r="Z145" s="37"/>
      <c r="AA145" s="554"/>
      <c r="AB145" s="554"/>
      <c r="AC145" s="554"/>
    </row>
    <row r="146" spans="1:68" ht="14.25" hidden="1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6"/>
      <c r="AB146" s="546"/>
      <c r="AC146" s="546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2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3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hidden="1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3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hidden="1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hidden="1" customHeight="1" x14ac:dyDescent="0.25">
      <c r="A153" s="604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5"/>
      <c r="AB153" s="545"/>
      <c r="AC153" s="545"/>
    </row>
    <row r="154" spans="1:68" ht="14.25" hidden="1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6"/>
      <c r="AB154" s="546"/>
      <c r="AC154" s="546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2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3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3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6"/>
      <c r="AB158" s="546"/>
      <c r="AC158" s="546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208</v>
      </c>
      <c r="Y161" s="552">
        <f t="shared" si="11"/>
        <v>210</v>
      </c>
      <c r="Z161" s="36">
        <f>IFERROR(IF(Y161=0,"",ROUNDUP(Y161/H161,0)*0.00902),"")</f>
        <v>0.45100000000000001</v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218.39999999999998</v>
      </c>
      <c r="BN161" s="64">
        <f t="shared" si="13"/>
        <v>220.5</v>
      </c>
      <c r="BO161" s="64">
        <f t="shared" si="14"/>
        <v>0.37518037518037517</v>
      </c>
      <c r="BP161" s="64">
        <f t="shared" si="15"/>
        <v>0.37878787878787878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80</v>
      </c>
      <c r="Y162" s="552">
        <f t="shared" si="11"/>
        <v>81.900000000000006</v>
      </c>
      <c r="Z162" s="36">
        <f>IFERROR(IF(Y162=0,"",ROUNDUP(Y162/H162,0)*0.00502),"")</f>
        <v>0.19578000000000001</v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84.952380952380949</v>
      </c>
      <c r="BN162" s="64">
        <f t="shared" si="13"/>
        <v>86.97</v>
      </c>
      <c r="BO162" s="64">
        <f t="shared" si="14"/>
        <v>0.16280016280016282</v>
      </c>
      <c r="BP162" s="64">
        <f t="shared" si="15"/>
        <v>0.16666666666666669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90</v>
      </c>
      <c r="Y163" s="552">
        <f t="shared" si="11"/>
        <v>90.3</v>
      </c>
      <c r="Z163" s="36">
        <f>IFERROR(IF(Y163=0,"",ROUNDUP(Y163/H163,0)*0.00502),"")</f>
        <v>0.21586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95.571428571428555</v>
      </c>
      <c r="BN163" s="64">
        <f t="shared" si="13"/>
        <v>95.89</v>
      </c>
      <c r="BO163" s="64">
        <f t="shared" si="14"/>
        <v>0.18315018315018317</v>
      </c>
      <c r="BP163" s="64">
        <f t="shared" si="15"/>
        <v>0.18376068376068377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124</v>
      </c>
      <c r="Y165" s="552">
        <f t="shared" si="11"/>
        <v>126</v>
      </c>
      <c r="Z165" s="36">
        <f>IFERROR(IF(Y165=0,"",ROUNDUP(Y165/H165,0)*0.00502),"")</f>
        <v>0.30120000000000002</v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129.9047619047619</v>
      </c>
      <c r="BN165" s="64">
        <f t="shared" si="13"/>
        <v>132.00000000000003</v>
      </c>
      <c r="BO165" s="64">
        <f t="shared" si="14"/>
        <v>0.25234025234025237</v>
      </c>
      <c r="BP165" s="64">
        <f t="shared" si="15"/>
        <v>0.25641025641025644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2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3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189.52380952380952</v>
      </c>
      <c r="Y168" s="553">
        <f>IFERROR(Y159/H159,"0")+IFERROR(Y160/H160,"0")+IFERROR(Y161/H161,"0")+IFERROR(Y162/H162,"0")+IFERROR(Y163/H163,"0")+IFERROR(Y164/H164,"0")+IFERROR(Y165/H165,"0")+IFERROR(Y166/H166,"0")+IFERROR(Y167/H167,"0")</f>
        <v>192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1.16384</v>
      </c>
      <c r="AA168" s="554"/>
      <c r="AB168" s="554"/>
      <c r="AC168" s="554"/>
    </row>
    <row r="169" spans="1:68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3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502</v>
      </c>
      <c r="Y169" s="553">
        <f>IFERROR(SUM(Y159:Y167),"0")</f>
        <v>508.2</v>
      </c>
      <c r="Z169" s="37"/>
      <c r="AA169" s="554"/>
      <c r="AB169" s="554"/>
      <c r="AC169" s="554"/>
    </row>
    <row r="170" spans="1:68" ht="14.25" hidden="1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2</v>
      </c>
      <c r="Y171" s="552">
        <f>IFERROR(IF(X171="",0,CEILING((X171/$H171),1)*$H171),"")</f>
        <v>2.52</v>
      </c>
      <c r="Z171" s="36">
        <f>IFERROR(IF(Y171=0,"",ROUNDUP(Y171/H171,0)*0.0059),"")</f>
        <v>1.18E-2</v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2.3015873015873014</v>
      </c>
      <c r="BN171" s="64">
        <f>IFERROR(Y171*I171/H171,"0")</f>
        <v>2.9</v>
      </c>
      <c r="BO171" s="64">
        <f>IFERROR(1/J171*(X171/H171),"0")</f>
        <v>7.3486184597295699E-3</v>
      </c>
      <c r="BP171" s="64">
        <f>IFERROR(1/J171*(Y171/H171),"0")</f>
        <v>9.2592592592592587E-3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36</v>
      </c>
      <c r="Y172" s="552">
        <f>IFERROR(IF(X172="",0,CEILING((X172/$H172),1)*$H172),"")</f>
        <v>36.54</v>
      </c>
      <c r="Z172" s="36">
        <f>IFERROR(IF(Y172=0,"",ROUNDUP(Y172/H172,0)*0.0059),"")</f>
        <v>0.1711</v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41.428571428571423</v>
      </c>
      <c r="BN172" s="64">
        <f>IFERROR(Y172*I172/H172,"0")</f>
        <v>42.05</v>
      </c>
      <c r="BO172" s="64">
        <f>IFERROR(1/J172*(X172/H172),"0")</f>
        <v>0.13227513227513227</v>
      </c>
      <c r="BP172" s="64">
        <f>IFERROR(1/J172*(Y172/H172),"0")</f>
        <v>0.13425925925925924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18</v>
      </c>
      <c r="Y173" s="552">
        <f>IFERROR(IF(X173="",0,CEILING((X173/$H173),1)*$H173),"")</f>
        <v>18.899999999999999</v>
      </c>
      <c r="Z173" s="36">
        <f>IFERROR(IF(Y173=0,"",ROUNDUP(Y173/H173,0)*0.0059),"")</f>
        <v>8.8499999999999995E-2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20.714285714285712</v>
      </c>
      <c r="BN173" s="64">
        <f>IFERROR(Y173*I173/H173,"0")</f>
        <v>21.749999999999996</v>
      </c>
      <c r="BO173" s="64">
        <f>IFERROR(1/J173*(X173/H173),"0")</f>
        <v>6.6137566137566134E-2</v>
      </c>
      <c r="BP173" s="64">
        <f>IFERROR(1/J173*(Y173/H173),"0")</f>
        <v>6.9444444444444434E-2</v>
      </c>
    </row>
    <row r="174" spans="1:68" x14ac:dyDescent="0.2">
      <c r="A174" s="562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3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44.44444444444445</v>
      </c>
      <c r="Y174" s="553">
        <f>IFERROR(Y171/H171,"0")+IFERROR(Y172/H172,"0")+IFERROR(Y173/H173,"0")</f>
        <v>46</v>
      </c>
      <c r="Z174" s="553">
        <f>IFERROR(IF(Z171="",0,Z171),"0")+IFERROR(IF(Z172="",0,Z172),"0")+IFERROR(IF(Z173="",0,Z173),"0")</f>
        <v>0.27139999999999997</v>
      </c>
      <c r="AA174" s="554"/>
      <c r="AB174" s="554"/>
      <c r="AC174" s="554"/>
    </row>
    <row r="175" spans="1:68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3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56</v>
      </c>
      <c r="Y175" s="553">
        <f>IFERROR(SUM(Y171:Y173),"0")</f>
        <v>57.96</v>
      </c>
      <c r="Z175" s="37"/>
      <c r="AA175" s="554"/>
      <c r="AB175" s="554"/>
      <c r="AC175" s="554"/>
    </row>
    <row r="176" spans="1:68" ht="14.25" hidden="1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4</v>
      </c>
      <c r="Y177" s="552">
        <f>IFERROR(IF(X177="",0,CEILING((X177/$H177),1)*$H177),"")</f>
        <v>5.04</v>
      </c>
      <c r="Z177" s="36">
        <f>IFERROR(IF(Y177=0,"",ROUNDUP(Y177/H177,0)*0.0059),"")</f>
        <v>2.3599999999999999E-2</v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4.6031746031746028</v>
      </c>
      <c r="BN177" s="64">
        <f>IFERROR(Y177*I177/H177,"0")</f>
        <v>5.8</v>
      </c>
      <c r="BO177" s="64">
        <f>IFERROR(1/J177*(X177/H177),"0")</f>
        <v>1.469723691945914E-2</v>
      </c>
      <c r="BP177" s="64">
        <f>IFERROR(1/J177*(Y177/H177),"0")</f>
        <v>1.8518518518518517E-2</v>
      </c>
    </row>
    <row r="178" spans="1:68" x14ac:dyDescent="0.2">
      <c r="A178" s="562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3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3.1746031746031744</v>
      </c>
      <c r="Y178" s="553">
        <f>IFERROR(Y177/H177,"0")</f>
        <v>4</v>
      </c>
      <c r="Z178" s="553">
        <f>IFERROR(IF(Z177="",0,Z177),"0")</f>
        <v>2.3599999999999999E-2</v>
      </c>
      <c r="AA178" s="554"/>
      <c r="AB178" s="554"/>
      <c r="AC178" s="554"/>
    </row>
    <row r="179" spans="1:68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3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4</v>
      </c>
      <c r="Y179" s="553">
        <f>IFERROR(SUM(Y177:Y177),"0")</f>
        <v>5.04</v>
      </c>
      <c r="Z179" s="37"/>
      <c r="AA179" s="554"/>
      <c r="AB179" s="554"/>
      <c r="AC179" s="554"/>
    </row>
    <row r="180" spans="1:68" ht="16.5" hidden="1" customHeight="1" x14ac:dyDescent="0.25">
      <c r="A180" s="604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5"/>
      <c r="AB180" s="545"/>
      <c r="AC180" s="545"/>
    </row>
    <row r="181" spans="1:68" ht="14.25" hidden="1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6"/>
      <c r="AB181" s="546"/>
      <c r="AC181" s="546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2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3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3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6"/>
      <c r="AB186" s="546"/>
      <c r="AC186" s="546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2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3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3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6"/>
      <c r="AB191" s="546"/>
      <c r="AC191" s="546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174</v>
      </c>
      <c r="Y194" s="552">
        <f t="shared" si="16"/>
        <v>178.20000000000002</v>
      </c>
      <c r="Z194" s="36">
        <f>IFERROR(IF(Y194=0,"",ROUNDUP(Y194/H194,0)*0.00902),"")</f>
        <v>0.29766000000000004</v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180.76666666666668</v>
      </c>
      <c r="BN194" s="64">
        <f t="shared" si="18"/>
        <v>185.13</v>
      </c>
      <c r="BO194" s="64">
        <f t="shared" si="19"/>
        <v>0.24410774410774411</v>
      </c>
      <c r="BP194" s="64">
        <f t="shared" si="20"/>
        <v>0.25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92</v>
      </c>
      <c r="Y196" s="552">
        <f t="shared" si="16"/>
        <v>93.600000000000009</v>
      </c>
      <c r="Z196" s="36">
        <f>IFERROR(IF(Y196=0,"",ROUNDUP(Y196/H196,0)*0.00502),"")</f>
        <v>0.26103999999999999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98.644444444444446</v>
      </c>
      <c r="BN196" s="64">
        <f t="shared" si="18"/>
        <v>100.36000000000001</v>
      </c>
      <c r="BO196" s="64">
        <f t="shared" si="19"/>
        <v>0.2184235517568851</v>
      </c>
      <c r="BP196" s="64">
        <f t="shared" si="20"/>
        <v>0.22222222222222224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56</v>
      </c>
      <c r="Y197" s="552">
        <f t="shared" si="16"/>
        <v>57.6</v>
      </c>
      <c r="Z197" s="36">
        <f>IFERROR(IF(Y197=0,"",ROUNDUP(Y197/H197,0)*0.00502),"")</f>
        <v>0.16064000000000001</v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59.111111111111107</v>
      </c>
      <c r="BN197" s="64">
        <f t="shared" si="18"/>
        <v>60.8</v>
      </c>
      <c r="BO197" s="64">
        <f t="shared" si="19"/>
        <v>0.13295346628679963</v>
      </c>
      <c r="BP197" s="64">
        <f t="shared" si="20"/>
        <v>0.13675213675213677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1</v>
      </c>
      <c r="Y199" s="552">
        <f t="shared" si="16"/>
        <v>1.8</v>
      </c>
      <c r="Z199" s="36">
        <f>IFERROR(IF(Y199=0,"",ROUNDUP(Y199/H199,0)*0.00502),"")</f>
        <v>5.0200000000000002E-3</v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1.0555555555555556</v>
      </c>
      <c r="BN199" s="64">
        <f t="shared" si="18"/>
        <v>1.9</v>
      </c>
      <c r="BO199" s="64">
        <f t="shared" si="19"/>
        <v>2.3741690408357078E-3</v>
      </c>
      <c r="BP199" s="64">
        <f t="shared" si="20"/>
        <v>4.2735042735042739E-3</v>
      </c>
    </row>
    <row r="200" spans="1:68" x14ac:dyDescent="0.2">
      <c r="A200" s="562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3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115</v>
      </c>
      <c r="Y200" s="553">
        <f>IFERROR(Y192/H192,"0")+IFERROR(Y193/H193,"0")+IFERROR(Y194/H194,"0")+IFERROR(Y195/H195,"0")+IFERROR(Y196/H196,"0")+IFERROR(Y197/H197,"0")+IFERROR(Y198/H198,"0")+IFERROR(Y199/H199,"0")</f>
        <v>118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0.72436</v>
      </c>
      <c r="AA200" s="554"/>
      <c r="AB200" s="554"/>
      <c r="AC200" s="554"/>
    </row>
    <row r="201" spans="1:68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3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323</v>
      </c>
      <c r="Y201" s="553">
        <f>IFERROR(SUM(Y192:Y199),"0")</f>
        <v>331.20000000000005</v>
      </c>
      <c r="Z201" s="37"/>
      <c r="AA201" s="554"/>
      <c r="AB201" s="554"/>
      <c r="AC201" s="554"/>
    </row>
    <row r="202" spans="1:68" ht="14.25" hidden="1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6"/>
      <c r="AB202" s="546"/>
      <c r="AC202" s="546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151</v>
      </c>
      <c r="Y206" s="552">
        <f t="shared" si="21"/>
        <v>151.19999999999999</v>
      </c>
      <c r="Z206" s="36">
        <f t="shared" ref="Z206:Z211" si="26">IFERROR(IF(Y206=0,"",ROUNDUP(Y206/H206,0)*0.00651),"")</f>
        <v>0.41012999999999999</v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167.98750000000001</v>
      </c>
      <c r="BN206" s="64">
        <f t="shared" si="23"/>
        <v>168.20999999999998</v>
      </c>
      <c r="BO206" s="64">
        <f t="shared" si="24"/>
        <v>0.34569597069597074</v>
      </c>
      <c r="BP206" s="64">
        <f t="shared" si="25"/>
        <v>0.3461538461538462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173</v>
      </c>
      <c r="Y208" s="552">
        <f t="shared" si="21"/>
        <v>175.2</v>
      </c>
      <c r="Z208" s="36">
        <f t="shared" si="26"/>
        <v>0.47522999999999999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191.16500000000002</v>
      </c>
      <c r="BN208" s="64">
        <f t="shared" si="23"/>
        <v>193.596</v>
      </c>
      <c r="BO208" s="64">
        <f t="shared" si="24"/>
        <v>0.39606227106227115</v>
      </c>
      <c r="BP208" s="64">
        <f t="shared" si="25"/>
        <v>0.40109890109890112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124</v>
      </c>
      <c r="Y209" s="552">
        <f t="shared" si="21"/>
        <v>124.8</v>
      </c>
      <c r="Z209" s="36">
        <f t="shared" si="26"/>
        <v>0.33851999999999999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137.02000000000001</v>
      </c>
      <c r="BN209" s="64">
        <f t="shared" si="23"/>
        <v>137.90400000000002</v>
      </c>
      <c r="BO209" s="64">
        <f t="shared" si="24"/>
        <v>0.28388278388278393</v>
      </c>
      <c r="BP209" s="64">
        <f t="shared" si="25"/>
        <v>0.28571428571428575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121</v>
      </c>
      <c r="Y211" s="552">
        <f t="shared" si="21"/>
        <v>122.39999999999999</v>
      </c>
      <c r="Z211" s="36">
        <f t="shared" si="26"/>
        <v>0.33201000000000003</v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134.00749999999999</v>
      </c>
      <c r="BN211" s="64">
        <f t="shared" si="23"/>
        <v>135.55799999999999</v>
      </c>
      <c r="BO211" s="64">
        <f t="shared" si="24"/>
        <v>0.27701465201465209</v>
      </c>
      <c r="BP211" s="64">
        <f t="shared" si="25"/>
        <v>0.28021978021978022</v>
      </c>
    </row>
    <row r="212" spans="1:68" x14ac:dyDescent="0.2">
      <c r="A212" s="562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3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237.08333333333337</v>
      </c>
      <c r="Y212" s="553">
        <f>IFERROR(Y203/H203,"0")+IFERROR(Y204/H204,"0")+IFERROR(Y205/H205,"0")+IFERROR(Y206/H206,"0")+IFERROR(Y207/H207,"0")+IFERROR(Y208/H208,"0")+IFERROR(Y209/H209,"0")+IFERROR(Y210/H210,"0")+IFERROR(Y211/H211,"0")</f>
        <v>239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1.5558899999999998</v>
      </c>
      <c r="AA212" s="554"/>
      <c r="AB212" s="554"/>
      <c r="AC212" s="554"/>
    </row>
    <row r="213" spans="1:68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3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569</v>
      </c>
      <c r="Y213" s="553">
        <f>IFERROR(SUM(Y203:Y211),"0")</f>
        <v>573.6</v>
      </c>
      <c r="Z213" s="37"/>
      <c r="AA213" s="554"/>
      <c r="AB213" s="554"/>
      <c r="AC213" s="554"/>
    </row>
    <row r="214" spans="1:68" ht="14.25" hidden="1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6"/>
      <c r="AB214" s="546"/>
      <c r="AC214" s="546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36</v>
      </c>
      <c r="Y216" s="552">
        <f>IFERROR(IF(X216="",0,CEILING((X216/$H216),1)*$H216),"")</f>
        <v>36</v>
      </c>
      <c r="Z216" s="36">
        <f>IFERROR(IF(Y216=0,"",ROUNDUP(Y216/H216,0)*0.00651),"")</f>
        <v>9.7650000000000001E-2</v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39.780000000000008</v>
      </c>
      <c r="BN216" s="64">
        <f>IFERROR(Y216*I216/H216,"0")</f>
        <v>39.780000000000008</v>
      </c>
      <c r="BO216" s="64">
        <f>IFERROR(1/J216*(X216/H216),"0")</f>
        <v>8.241758241758243E-2</v>
      </c>
      <c r="BP216" s="64">
        <f>IFERROR(1/J216*(Y216/H216),"0")</f>
        <v>8.241758241758243E-2</v>
      </c>
    </row>
    <row r="217" spans="1:68" x14ac:dyDescent="0.2">
      <c r="A217" s="562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3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15</v>
      </c>
      <c r="Y217" s="553">
        <f>IFERROR(Y215/H215,"0")+IFERROR(Y216/H216,"0")</f>
        <v>15</v>
      </c>
      <c r="Z217" s="553">
        <f>IFERROR(IF(Z215="",0,Z215),"0")+IFERROR(IF(Z216="",0,Z216),"0")</f>
        <v>9.7650000000000001E-2</v>
      </c>
      <c r="AA217" s="554"/>
      <c r="AB217" s="554"/>
      <c r="AC217" s="554"/>
    </row>
    <row r="218" spans="1:68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3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36</v>
      </c>
      <c r="Y218" s="553">
        <f>IFERROR(SUM(Y215:Y216),"0")</f>
        <v>36</v>
      </c>
      <c r="Z218" s="37"/>
      <c r="AA218" s="554"/>
      <c r="AB218" s="554"/>
      <c r="AC218" s="554"/>
    </row>
    <row r="219" spans="1:68" ht="16.5" hidden="1" customHeight="1" x14ac:dyDescent="0.25">
      <c r="A219" s="604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5"/>
      <c r="AB219" s="545"/>
      <c r="AC219" s="545"/>
    </row>
    <row r="220" spans="1:68" ht="14.25" hidden="1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6"/>
      <c r="AB220" s="546"/>
      <c r="AC220" s="546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1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2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2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3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3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6"/>
      <c r="AB232" s="546"/>
      <c r="AC232" s="546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2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3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3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8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8</v>
      </c>
      <c r="Y237" s="552">
        <f>IFERROR(IF(X237="",0,CEILING((X237/$H237),1)*$H237),"")</f>
        <v>9</v>
      </c>
      <c r="Z237" s="36">
        <f>IFERROR(IF(Y237=0,"",ROUNDUP(Y237/H237,0)*0.0059),"")</f>
        <v>2.9499999999999998E-2</v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8.7777777777777786</v>
      </c>
      <c r="BN237" s="64">
        <f>IFERROR(Y237*I237/H237,"0")</f>
        <v>9.8750000000000018</v>
      </c>
      <c r="BO237" s="64">
        <f>IFERROR(1/J237*(X237/H237),"0")</f>
        <v>2.0576131687242798E-2</v>
      </c>
      <c r="BP237" s="64">
        <f>IFERROR(1/J237*(Y237/H237),"0")</f>
        <v>2.3148148148148147E-2</v>
      </c>
    </row>
    <row r="238" spans="1:68" x14ac:dyDescent="0.2">
      <c r="A238" s="562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3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4.4444444444444446</v>
      </c>
      <c r="Y238" s="553">
        <f>IFERROR(Y237/H237,"0")</f>
        <v>5</v>
      </c>
      <c r="Z238" s="553">
        <f>IFERROR(IF(Z237="",0,Z237),"0")</f>
        <v>2.9499999999999998E-2</v>
      </c>
      <c r="AA238" s="554"/>
      <c r="AB238" s="554"/>
      <c r="AC238" s="554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3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8</v>
      </c>
      <c r="Y239" s="553">
        <f>IFERROR(SUM(Y237:Y237),"0")</f>
        <v>9</v>
      </c>
      <c r="Z239" s="37"/>
      <c r="AA239" s="554"/>
      <c r="AB239" s="554"/>
      <c r="AC239" s="554"/>
    </row>
    <row r="240" spans="1:68" ht="14.25" hidden="1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6"/>
      <c r="AB240" s="546"/>
      <c r="AC240" s="546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6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1</v>
      </c>
      <c r="Y243" s="552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1.2111111111111112</v>
      </c>
      <c r="BN243" s="64">
        <f>IFERROR(Y243*I243/H243,"0")</f>
        <v>2.1800000000000002</v>
      </c>
      <c r="BO243" s="64">
        <f>IFERROR(1/J243*(X243/H243),"0")</f>
        <v>5.1440329218106996E-3</v>
      </c>
      <c r="BP243" s="64">
        <f>IFERROR(1/J243*(Y243/H243),"0")</f>
        <v>9.2592592592592587E-3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6</v>
      </c>
      <c r="Y244" s="552">
        <f>IFERROR(IF(X244="",0,CEILING((X244/$H244),1)*$H244),"")</f>
        <v>6.93</v>
      </c>
      <c r="Z244" s="36">
        <f>IFERROR(IF(Y244=0,"",ROUNDUP(Y244/H244,0)*0.0059),"")</f>
        <v>4.1299999999999996E-2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7.1515151515151514</v>
      </c>
      <c r="BN244" s="64">
        <f>IFERROR(Y244*I244/H244,"0")</f>
        <v>8.259999999999998</v>
      </c>
      <c r="BO244" s="64">
        <f>IFERROR(1/J244*(X244/H244),"0")</f>
        <v>2.8058361391694722E-2</v>
      </c>
      <c r="BP244" s="64">
        <f>IFERROR(1/J244*(Y244/H244),"0")</f>
        <v>3.2407407407407406E-2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56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2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3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7.1717171717171713</v>
      </c>
      <c r="Y246" s="553">
        <f>IFERROR(Y241/H241,"0")+IFERROR(Y242/H242,"0")+IFERROR(Y243/H243,"0")+IFERROR(Y244/H244,"0")+IFERROR(Y245/H245,"0")</f>
        <v>9</v>
      </c>
      <c r="Z246" s="553">
        <f>IFERROR(IF(Z241="",0,Z241),"0")+IFERROR(IF(Z242="",0,Z242),"0")+IFERROR(IF(Z243="",0,Z243),"0")+IFERROR(IF(Z244="",0,Z244),"0")+IFERROR(IF(Z245="",0,Z245),"0")</f>
        <v>5.3099999999999994E-2</v>
      </c>
      <c r="AA246" s="554"/>
      <c r="AB246" s="554"/>
      <c r="AC246" s="554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3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7</v>
      </c>
      <c r="Y247" s="553">
        <f>IFERROR(SUM(Y241:Y245),"0")</f>
        <v>8.73</v>
      </c>
      <c r="Z247" s="37"/>
      <c r="AA247" s="554"/>
      <c r="AB247" s="554"/>
      <c r="AC247" s="554"/>
    </row>
    <row r="248" spans="1:68" ht="16.5" hidden="1" customHeight="1" x14ac:dyDescent="0.25">
      <c r="A248" s="604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5"/>
      <c r="AB248" s="545"/>
      <c r="AC248" s="545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6"/>
      <c r="AB249" s="546"/>
      <c r="AC249" s="546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2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3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3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04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5"/>
      <c r="AB257" s="545"/>
      <c r="AC257" s="545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6"/>
      <c r="AB258" s="546"/>
      <c r="AC258" s="546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4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3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3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04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5"/>
      <c r="AB265" s="545"/>
      <c r="AC265" s="545"/>
    </row>
    <row r="266" spans="1:68" ht="14.25" hidden="1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6"/>
      <c r="AB266" s="546"/>
      <c r="AC266" s="546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4</v>
      </c>
      <c r="Y269" s="552">
        <f>IFERROR(IF(X269="",0,CEILING((X269/$H269),1)*$H269),"")</f>
        <v>4.8</v>
      </c>
      <c r="Z269" s="36">
        <f>IFERROR(IF(Y269=0,"",ROUNDUP(Y269/H269,0)*0.00651),"")</f>
        <v>1.302E-2</v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4.3000000000000007</v>
      </c>
      <c r="BN269" s="64">
        <f>IFERROR(Y269*I269/H269,"0")</f>
        <v>5.16</v>
      </c>
      <c r="BO269" s="64">
        <f>IFERROR(1/J269*(X269/H269),"0")</f>
        <v>9.1575091575091579E-3</v>
      </c>
      <c r="BP269" s="64">
        <f>IFERROR(1/J269*(Y269/H269),"0")</f>
        <v>1.098901098901099E-2</v>
      </c>
    </row>
    <row r="270" spans="1:68" x14ac:dyDescent="0.2">
      <c r="A270" s="562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3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1.6666666666666667</v>
      </c>
      <c r="Y270" s="553">
        <f>IFERROR(Y267/H267,"0")+IFERROR(Y268/H268,"0")+IFERROR(Y269/H269,"0")</f>
        <v>2</v>
      </c>
      <c r="Z270" s="553">
        <f>IFERROR(IF(Z267="",0,Z267),"0")+IFERROR(IF(Z268="",0,Z268),"0")+IFERROR(IF(Z269="",0,Z269),"0")</f>
        <v>1.302E-2</v>
      </c>
      <c r="AA270" s="554"/>
      <c r="AB270" s="554"/>
      <c r="AC270" s="55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3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4</v>
      </c>
      <c r="Y271" s="553">
        <f>IFERROR(SUM(Y267:Y269),"0")</f>
        <v>4.8</v>
      </c>
      <c r="Z271" s="37"/>
      <c r="AA271" s="554"/>
      <c r="AB271" s="554"/>
      <c r="AC271" s="554"/>
    </row>
    <row r="272" spans="1:68" ht="16.5" hidden="1" customHeight="1" x14ac:dyDescent="0.25">
      <c r="A272" s="604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5"/>
      <c r="AB272" s="545"/>
      <c r="AC272" s="545"/>
    </row>
    <row r="273" spans="1:68" ht="14.25" hidden="1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6"/>
      <c r="AB273" s="546"/>
      <c r="AC273" s="546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3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3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6"/>
      <c r="AB277" s="546"/>
      <c r="AC277" s="546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3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3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04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5"/>
      <c r="AB281" s="545"/>
      <c r="AC281" s="545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6"/>
      <c r="AB282" s="546"/>
      <c r="AC282" s="546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3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3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04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5"/>
      <c r="AB286" s="545"/>
      <c r="AC286" s="545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6"/>
      <c r="AB287" s="546"/>
      <c r="AC287" s="546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42</v>
      </c>
      <c r="Y290" s="552">
        <f t="shared" si="33"/>
        <v>43.2</v>
      </c>
      <c r="Z290" s="36">
        <f>IFERROR(IF(Y290=0,"",ROUNDUP(Y290/H290,0)*0.01898),"")</f>
        <v>7.5920000000000001E-2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43.691666666666663</v>
      </c>
      <c r="BN290" s="64">
        <f t="shared" si="35"/>
        <v>44.94</v>
      </c>
      <c r="BO290" s="64">
        <f t="shared" si="36"/>
        <v>6.0763888888888888E-2</v>
      </c>
      <c r="BP290" s="64">
        <f t="shared" si="37"/>
        <v>6.25E-2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1397</v>
      </c>
      <c r="Y291" s="552">
        <f t="shared" si="33"/>
        <v>1404</v>
      </c>
      <c r="Z291" s="36">
        <f>IFERROR(IF(Y291=0,"",ROUNDUP(Y291/H291,0)*0.01898),"")</f>
        <v>2.4674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1453.2680555555555</v>
      </c>
      <c r="BN291" s="64">
        <f t="shared" si="35"/>
        <v>1460.5499999999997</v>
      </c>
      <c r="BO291" s="64">
        <f t="shared" si="36"/>
        <v>2.0211226851851851</v>
      </c>
      <c r="BP291" s="64">
        <f t="shared" si="37"/>
        <v>2.03125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37</v>
      </c>
      <c r="Y292" s="552">
        <f t="shared" si="33"/>
        <v>40</v>
      </c>
      <c r="Z292" s="36">
        <f>IFERROR(IF(Y292=0,"",ROUNDUP(Y292/H292,0)*0.00902),"")</f>
        <v>9.0200000000000002E-2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38.942500000000003</v>
      </c>
      <c r="BN292" s="64">
        <f t="shared" si="35"/>
        <v>42.1</v>
      </c>
      <c r="BO292" s="64">
        <f t="shared" si="36"/>
        <v>7.0075757575757583E-2</v>
      </c>
      <c r="BP292" s="64">
        <f t="shared" si="37"/>
        <v>7.575757575757576E-2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41</v>
      </c>
      <c r="Y293" s="552">
        <f t="shared" si="33"/>
        <v>44</v>
      </c>
      <c r="Z293" s="36">
        <f>IFERROR(IF(Y293=0,"",ROUNDUP(Y293/H293,0)*0.00902),"")</f>
        <v>9.9220000000000003E-2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43.152499999999996</v>
      </c>
      <c r="BN293" s="64">
        <f t="shared" si="35"/>
        <v>46.31</v>
      </c>
      <c r="BO293" s="64">
        <f t="shared" si="36"/>
        <v>7.7651515151515152E-2</v>
      </c>
      <c r="BP293" s="64">
        <f t="shared" si="37"/>
        <v>8.3333333333333343E-2</v>
      </c>
    </row>
    <row r="294" spans="1:68" x14ac:dyDescent="0.2">
      <c r="A294" s="562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3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152.74074074074073</v>
      </c>
      <c r="Y294" s="553">
        <f>IFERROR(Y288/H288,"0")+IFERROR(Y289/H289,"0")+IFERROR(Y290/H290,"0")+IFERROR(Y291/H291,"0")+IFERROR(Y292/H292,"0")+IFERROR(Y293/H293,"0")</f>
        <v>155</v>
      </c>
      <c r="Z294" s="553">
        <f>IFERROR(IF(Z288="",0,Z288),"0")+IFERROR(IF(Z289="",0,Z289),"0")+IFERROR(IF(Z290="",0,Z290),"0")+IFERROR(IF(Z291="",0,Z291),"0")+IFERROR(IF(Z292="",0,Z292),"0")+IFERROR(IF(Z293="",0,Z293),"0")</f>
        <v>2.7327399999999997</v>
      </c>
      <c r="AA294" s="554"/>
      <c r="AB294" s="554"/>
      <c r="AC294" s="554"/>
    </row>
    <row r="295" spans="1:68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3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1517</v>
      </c>
      <c r="Y295" s="553">
        <f>IFERROR(SUM(Y288:Y293),"0")</f>
        <v>1531.2</v>
      </c>
      <c r="Z295" s="37"/>
      <c r="AA295" s="554"/>
      <c r="AB295" s="554"/>
      <c r="AC295" s="554"/>
    </row>
    <row r="296" spans="1:68" ht="14.25" hidden="1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266</v>
      </c>
      <c r="Y297" s="552">
        <f t="shared" ref="Y297:Y303" si="38">IFERROR(IF(X297="",0,CEILING((X297/$H297),1)*$H297),"")</f>
        <v>268.8</v>
      </c>
      <c r="Z297" s="36">
        <f>IFERROR(IF(Y297=0,"",ROUNDUP(Y297/H297,0)*0.00902),"")</f>
        <v>0.57728000000000002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283.09999999999997</v>
      </c>
      <c r="BN297" s="64">
        <f t="shared" ref="BN297:BN303" si="40">IFERROR(Y297*I297/H297,"0")</f>
        <v>286.08</v>
      </c>
      <c r="BO297" s="64">
        <f t="shared" ref="BO297:BO303" si="41">IFERROR(1/J297*(X297/H297),"0")</f>
        <v>0.47979797979797978</v>
      </c>
      <c r="BP297" s="64">
        <f t="shared" ref="BP297:BP303" si="42">IFERROR(1/J297*(Y297/H297),"0")</f>
        <v>0.48484848484848486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1013</v>
      </c>
      <c r="Y298" s="552">
        <f t="shared" si="38"/>
        <v>1016.4000000000001</v>
      </c>
      <c r="Z298" s="36">
        <f>IFERROR(IF(Y298=0,"",ROUNDUP(Y298/H298,0)*0.00902),"")</f>
        <v>2.1828400000000001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1078.1214285714284</v>
      </c>
      <c r="BN298" s="64">
        <f t="shared" si="40"/>
        <v>1081.74</v>
      </c>
      <c r="BO298" s="64">
        <f t="shared" si="41"/>
        <v>1.827200577200577</v>
      </c>
      <c r="BP298" s="64">
        <f t="shared" si="42"/>
        <v>1.8333333333333335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6</v>
      </c>
      <c r="Y300" s="552">
        <f t="shared" si="38"/>
        <v>6.3000000000000007</v>
      </c>
      <c r="Z300" s="36">
        <f>IFERROR(IF(Y300=0,"",ROUNDUP(Y300/H300,0)*0.00502),"")</f>
        <v>1.506E-2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6.371428571428571</v>
      </c>
      <c r="BN300" s="64">
        <f t="shared" si="40"/>
        <v>6.69</v>
      </c>
      <c r="BO300" s="64">
        <f t="shared" si="41"/>
        <v>1.2210012210012212E-2</v>
      </c>
      <c r="BP300" s="64">
        <f t="shared" si="42"/>
        <v>1.2820512820512822E-2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78</v>
      </c>
      <c r="Y301" s="552">
        <f t="shared" si="38"/>
        <v>79.8</v>
      </c>
      <c r="Z301" s="36">
        <f>IFERROR(IF(Y301=0,"",ROUNDUP(Y301/H301,0)*0.00502),"")</f>
        <v>0.19076000000000001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81.714285714285722</v>
      </c>
      <c r="BN301" s="64">
        <f t="shared" si="40"/>
        <v>83.6</v>
      </c>
      <c r="BO301" s="64">
        <f t="shared" si="41"/>
        <v>0.15873015873015872</v>
      </c>
      <c r="BP301" s="64">
        <f t="shared" si="42"/>
        <v>0.1623931623931624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85</v>
      </c>
      <c r="Y303" s="552">
        <f t="shared" si="38"/>
        <v>86.4</v>
      </c>
      <c r="Z303" s="36">
        <f>IFERROR(IF(Y303=0,"",ROUNDUP(Y303/H303,0)*0.00651),"")</f>
        <v>0.31247999999999998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95.766666666666666</v>
      </c>
      <c r="BN303" s="64">
        <f t="shared" si="40"/>
        <v>97.343999999999994</v>
      </c>
      <c r="BO303" s="64">
        <f t="shared" si="41"/>
        <v>0.25946275946275948</v>
      </c>
      <c r="BP303" s="64">
        <f t="shared" si="42"/>
        <v>0.26373626373626374</v>
      </c>
    </row>
    <row r="304" spans="1:68" x14ac:dyDescent="0.2">
      <c r="A304" s="562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3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391.74603174603175</v>
      </c>
      <c r="Y304" s="553">
        <f>IFERROR(Y297/H297,"0")+IFERROR(Y298/H298,"0")+IFERROR(Y299/H299,"0")+IFERROR(Y300/H300,"0")+IFERROR(Y301/H301,"0")+IFERROR(Y302/H302,"0")+IFERROR(Y303/H303,"0")</f>
        <v>395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3.2784200000000001</v>
      </c>
      <c r="AA304" s="554"/>
      <c r="AB304" s="554"/>
      <c r="AC304" s="554"/>
    </row>
    <row r="305" spans="1:68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3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1448</v>
      </c>
      <c r="Y305" s="553">
        <f>IFERROR(SUM(Y297:Y303),"0")</f>
        <v>1457.7</v>
      </c>
      <c r="Z305" s="37"/>
      <c r="AA305" s="554"/>
      <c r="AB305" s="554"/>
      <c r="AC305" s="554"/>
    </row>
    <row r="306" spans="1:68" ht="14.25" hidden="1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3000</v>
      </c>
      <c r="Y307" s="552">
        <f>IFERROR(IF(X307="",0,CEILING((X307/$H307),1)*$H307),"")</f>
        <v>3003</v>
      </c>
      <c r="Z307" s="36">
        <f>IFERROR(IF(Y307=0,"",ROUNDUP(Y307/H307,0)*0.01898),"")</f>
        <v>7.3073000000000006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3197.3076923076928</v>
      </c>
      <c r="BN307" s="64">
        <f>IFERROR(Y307*I307/H307,"0")</f>
        <v>3200.5050000000006</v>
      </c>
      <c r="BO307" s="64">
        <f>IFERROR(1/J307*(X307/H307),"0")</f>
        <v>6.009615384615385</v>
      </c>
      <c r="BP307" s="64">
        <f>IFERROR(1/J307*(Y307/H307),"0")</f>
        <v>6.015625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133</v>
      </c>
      <c r="Y310" s="552">
        <f>IFERROR(IF(X310="",0,CEILING((X310/$H310),1)*$H310),"")</f>
        <v>135</v>
      </c>
      <c r="Z310" s="36">
        <f>IFERROR(IF(Y310=0,"",ROUNDUP(Y310/H310,0)*0.00651),"")</f>
        <v>0.29294999999999999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143.90600000000001</v>
      </c>
      <c r="BN310" s="64">
        <f>IFERROR(Y310*I310/H310,"0")</f>
        <v>146.07</v>
      </c>
      <c r="BO310" s="64">
        <f>IFERROR(1/J310*(X310/H310),"0")</f>
        <v>0.24358974358974361</v>
      </c>
      <c r="BP310" s="64">
        <f>IFERROR(1/J310*(Y310/H310),"0")</f>
        <v>0.24725274725274726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2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3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428.94871794871796</v>
      </c>
      <c r="Y312" s="553">
        <f>IFERROR(Y307/H307,"0")+IFERROR(Y308/H308,"0")+IFERROR(Y309/H309,"0")+IFERROR(Y310/H310,"0")+IFERROR(Y311/H311,"0")</f>
        <v>430</v>
      </c>
      <c r="Z312" s="553">
        <f>IFERROR(IF(Z307="",0,Z307),"0")+IFERROR(IF(Z308="",0,Z308),"0")+IFERROR(IF(Z309="",0,Z309),"0")+IFERROR(IF(Z310="",0,Z310),"0")+IFERROR(IF(Z311="",0,Z311),"0")</f>
        <v>7.6002500000000008</v>
      </c>
      <c r="AA312" s="554"/>
      <c r="AB312" s="554"/>
      <c r="AC312" s="554"/>
    </row>
    <row r="313" spans="1:68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3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3133</v>
      </c>
      <c r="Y313" s="553">
        <f>IFERROR(SUM(Y307:Y311),"0")</f>
        <v>3138</v>
      </c>
      <c r="Z313" s="37"/>
      <c r="AA313" s="554"/>
      <c r="AB313" s="554"/>
      <c r="AC313" s="554"/>
    </row>
    <row r="314" spans="1:68" ht="14.25" hidden="1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352</v>
      </c>
      <c r="Y315" s="552">
        <f>IFERROR(IF(X315="",0,CEILING((X315/$H315),1)*$H315),"")</f>
        <v>352.8</v>
      </c>
      <c r="Z315" s="36">
        <f>IFERROR(IF(Y315=0,"",ROUNDUP(Y315/H315,0)*0.01898),"")</f>
        <v>0.79715999999999998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373.74857142857144</v>
      </c>
      <c r="BN315" s="64">
        <f>IFERROR(Y315*I315/H315,"0")</f>
        <v>374.59800000000001</v>
      </c>
      <c r="BO315" s="64">
        <f>IFERROR(1/J315*(X315/H315),"0")</f>
        <v>0.65476190476190477</v>
      </c>
      <c r="BP315" s="64">
        <f>IFERROR(1/J315*(Y315/H315),"0")</f>
        <v>0.65625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61</v>
      </c>
      <c r="Y316" s="552">
        <f>IFERROR(IF(X316="",0,CEILING((X316/$H316),1)*$H316),"")</f>
        <v>62.4</v>
      </c>
      <c r="Z316" s="36">
        <f>IFERROR(IF(Y316=0,"",ROUNDUP(Y316/H316,0)*0.01898),"")</f>
        <v>0.15184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65.058846153846162</v>
      </c>
      <c r="BN316" s="64">
        <f>IFERROR(Y316*I316/H316,"0")</f>
        <v>66.552000000000007</v>
      </c>
      <c r="BO316" s="64">
        <f>IFERROR(1/J316*(X316/H316),"0")</f>
        <v>0.12219551282051282</v>
      </c>
      <c r="BP316" s="64">
        <f>IFERROR(1/J316*(Y316/H316),"0")</f>
        <v>0.125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90</v>
      </c>
      <c r="Y317" s="552">
        <f>IFERROR(IF(X317="",0,CEILING((X317/$H317),1)*$H317),"")</f>
        <v>92.4</v>
      </c>
      <c r="Z317" s="36">
        <f>IFERROR(IF(Y317=0,"",ROUNDUP(Y317/H317,0)*0.01898),"")</f>
        <v>0.20877999999999999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95.560714285714283</v>
      </c>
      <c r="BN317" s="64">
        <f>IFERROR(Y317*I317/H317,"0")</f>
        <v>98.109000000000009</v>
      </c>
      <c r="BO317" s="64">
        <f>IFERROR(1/J317*(X317/H317),"0")</f>
        <v>0.16741071428571427</v>
      </c>
      <c r="BP317" s="64">
        <f>IFERROR(1/J317*(Y317/H317),"0")</f>
        <v>0.171875</v>
      </c>
    </row>
    <row r="318" spans="1:68" x14ac:dyDescent="0.2">
      <c r="A318" s="562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3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60.439560439560438</v>
      </c>
      <c r="Y318" s="553">
        <f>IFERROR(Y315/H315,"0")+IFERROR(Y316/H316,"0")+IFERROR(Y317/H317,"0")</f>
        <v>61</v>
      </c>
      <c r="Z318" s="553">
        <f>IFERROR(IF(Z315="",0,Z315),"0")+IFERROR(IF(Z316="",0,Z316),"0")+IFERROR(IF(Z317="",0,Z317),"0")</f>
        <v>1.15778</v>
      </c>
      <c r="AA318" s="554"/>
      <c r="AB318" s="554"/>
      <c r="AC318" s="554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3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503</v>
      </c>
      <c r="Y319" s="553">
        <f>IFERROR(SUM(Y315:Y317),"0")</f>
        <v>507.6</v>
      </c>
      <c r="Z319" s="37"/>
      <c r="AA319" s="554"/>
      <c r="AB319" s="554"/>
      <c r="AC319" s="554"/>
    </row>
    <row r="320" spans="1:68" ht="14.25" hidden="1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6"/>
      <c r="AB320" s="546"/>
      <c r="AC320" s="546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11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1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12</v>
      </c>
      <c r="Y323" s="552">
        <f>IFERROR(IF(X323="",0,CEILING((X323/$H323),1)*$H323),"")</f>
        <v>12.75</v>
      </c>
      <c r="Z323" s="36">
        <f>IFERROR(IF(Y323=0,"",ROUNDUP(Y323/H323,0)*0.00651),"")</f>
        <v>3.2550000000000003E-2</v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13.905882352941179</v>
      </c>
      <c r="BN323" s="64">
        <f>IFERROR(Y323*I323/H323,"0")</f>
        <v>14.775000000000002</v>
      </c>
      <c r="BO323" s="64">
        <f>IFERROR(1/J323*(X323/H323),"0")</f>
        <v>2.5856496444731741E-2</v>
      </c>
      <c r="BP323" s="64">
        <f>IFERROR(1/J323*(Y323/H323),"0")</f>
        <v>2.7472527472527476E-2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32</v>
      </c>
      <c r="Y324" s="552">
        <f>IFERROR(IF(X324="",0,CEILING((X324/$H324),1)*$H324),"")</f>
        <v>33.15</v>
      </c>
      <c r="Z324" s="36">
        <f>IFERROR(IF(Y324=0,"",ROUNDUP(Y324/H324,0)*0.00651),"")</f>
        <v>8.4629999999999997E-2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36.141176470588235</v>
      </c>
      <c r="BN324" s="64">
        <f>IFERROR(Y324*I324/H324,"0")</f>
        <v>37.44</v>
      </c>
      <c r="BO324" s="64">
        <f>IFERROR(1/J324*(X324/H324),"0")</f>
        <v>6.8950657185951322E-2</v>
      </c>
      <c r="BP324" s="64">
        <f>IFERROR(1/J324*(Y324/H324),"0")</f>
        <v>7.1428571428571438E-2</v>
      </c>
    </row>
    <row r="325" spans="1:68" x14ac:dyDescent="0.2">
      <c r="A325" s="562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3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17.254901960784316</v>
      </c>
      <c r="Y325" s="553">
        <f>IFERROR(Y321/H321,"0")+IFERROR(Y322/H322,"0")+IFERROR(Y323/H323,"0")+IFERROR(Y324/H324,"0")</f>
        <v>18</v>
      </c>
      <c r="Z325" s="553">
        <f>IFERROR(IF(Z321="",0,Z321),"0")+IFERROR(IF(Z322="",0,Z322),"0")+IFERROR(IF(Z323="",0,Z323),"0")+IFERROR(IF(Z324="",0,Z324),"0")</f>
        <v>0.11718000000000001</v>
      </c>
      <c r="AA325" s="554"/>
      <c r="AB325" s="554"/>
      <c r="AC325" s="554"/>
    </row>
    <row r="326" spans="1:68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3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44</v>
      </c>
      <c r="Y326" s="553">
        <f>IFERROR(SUM(Y321:Y324),"0")</f>
        <v>45.9</v>
      </c>
      <c r="Z326" s="37"/>
      <c r="AA326" s="554"/>
      <c r="AB326" s="554"/>
      <c r="AC326" s="554"/>
    </row>
    <row r="327" spans="1:68" ht="14.25" hidden="1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16</v>
      </c>
      <c r="Y328" s="552">
        <f>IFERROR(IF(X328="",0,CEILING((X328/$H328),1)*$H328),"")</f>
        <v>16</v>
      </c>
      <c r="Z328" s="36">
        <f>IFERROR(IF(Y328=0,"",ROUNDUP(Y328/H328,0)*0.00474),"")</f>
        <v>3.7920000000000002E-2</v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17.920000000000002</v>
      </c>
      <c r="BN328" s="64">
        <f>IFERROR(Y328*I328/H328,"0")</f>
        <v>17.920000000000002</v>
      </c>
      <c r="BO328" s="64">
        <f>IFERROR(1/J328*(X328/H328),"0")</f>
        <v>3.3613445378151259E-2</v>
      </c>
      <c r="BP328" s="64">
        <f>IFERROR(1/J328*(Y328/H328),"0")</f>
        <v>3.3613445378151259E-2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30</v>
      </c>
      <c r="Y329" s="552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122</v>
      </c>
      <c r="Y330" s="552">
        <f>IFERROR(IF(X330="",0,CEILING((X330/$H330),1)*$H330),"")</f>
        <v>122</v>
      </c>
      <c r="Z330" s="36">
        <f>IFERROR(IF(Y330=0,"",ROUNDUP(Y330/H330,0)*0.00474),"")</f>
        <v>0.28914000000000001</v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136.64000000000001</v>
      </c>
      <c r="BN330" s="64">
        <f>IFERROR(Y330*I330/H330,"0")</f>
        <v>136.64000000000001</v>
      </c>
      <c r="BO330" s="64">
        <f>IFERROR(1/J330*(X330/H330),"0")</f>
        <v>0.25630252100840334</v>
      </c>
      <c r="BP330" s="64">
        <f>IFERROR(1/J330*(Y330/H330),"0")</f>
        <v>0.25630252100840334</v>
      </c>
    </row>
    <row r="331" spans="1:68" x14ac:dyDescent="0.2">
      <c r="A331" s="562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3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84</v>
      </c>
      <c r="Y331" s="553">
        <f>IFERROR(Y328/H328,"0")+IFERROR(Y329/H329,"0")+IFERROR(Y330/H330,"0")</f>
        <v>84</v>
      </c>
      <c r="Z331" s="553">
        <f>IFERROR(IF(Z328="",0,Z328),"0")+IFERROR(IF(Z329="",0,Z329),"0")+IFERROR(IF(Z330="",0,Z330),"0")</f>
        <v>0.39816000000000001</v>
      </c>
      <c r="AA331" s="554"/>
      <c r="AB331" s="554"/>
      <c r="AC331" s="554"/>
    </row>
    <row r="332" spans="1:68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3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168</v>
      </c>
      <c r="Y332" s="553">
        <f>IFERROR(SUM(Y328:Y330),"0")</f>
        <v>168</v>
      </c>
      <c r="Z332" s="37"/>
      <c r="AA332" s="554"/>
      <c r="AB332" s="554"/>
      <c r="AC332" s="554"/>
    </row>
    <row r="333" spans="1:68" ht="16.5" hidden="1" customHeight="1" x14ac:dyDescent="0.25">
      <c r="A333" s="604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5"/>
      <c r="AB333" s="545"/>
      <c r="AC333" s="545"/>
    </row>
    <row r="334" spans="1:68" ht="14.25" hidden="1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6"/>
      <c r="AB334" s="546"/>
      <c r="AC334" s="546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620</v>
      </c>
      <c r="Y336" s="552">
        <f>IFERROR(IF(X336="",0,CEILING((X336/$H336),1)*$H336),"")</f>
        <v>621.6</v>
      </c>
      <c r="Z336" s="36">
        <f>IFERROR(IF(Y336=0,"",ROUNDUP(Y336/H336,0)*0.00651),"")</f>
        <v>1.92696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694.4</v>
      </c>
      <c r="BN336" s="64">
        <f>IFERROR(Y336*I336/H336,"0")</f>
        <v>696.19199999999989</v>
      </c>
      <c r="BO336" s="64">
        <f>IFERROR(1/J336*(X336/H336),"0")</f>
        <v>1.6221873364730508</v>
      </c>
      <c r="BP336" s="64">
        <f>IFERROR(1/J336*(Y336/H336),"0")</f>
        <v>1.6263736263736266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68</v>
      </c>
      <c r="Y337" s="552">
        <f>IFERROR(IF(X337="",0,CEILING((X337/$H337),1)*$H337),"")</f>
        <v>69.3</v>
      </c>
      <c r="Z337" s="36">
        <f>IFERROR(IF(Y337=0,"",ROUNDUP(Y337/H337,0)*0.00651),"")</f>
        <v>0.21482999999999999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75.771428571428572</v>
      </c>
      <c r="BN337" s="64">
        <f>IFERROR(Y337*I337/H337,"0")</f>
        <v>77.219999999999985</v>
      </c>
      <c r="BO337" s="64">
        <f>IFERROR(1/J337*(X337/H337),"0")</f>
        <v>0.17791732077446365</v>
      </c>
      <c r="BP337" s="64">
        <f>IFERROR(1/J337*(Y337/H337),"0")</f>
        <v>0.18131868131868134</v>
      </c>
    </row>
    <row r="338" spans="1:68" x14ac:dyDescent="0.2">
      <c r="A338" s="562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3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327.61904761904759</v>
      </c>
      <c r="Y338" s="553">
        <f>IFERROR(Y335/H335,"0")+IFERROR(Y336/H336,"0")+IFERROR(Y337/H337,"0")</f>
        <v>329</v>
      </c>
      <c r="Z338" s="553">
        <f>IFERROR(IF(Z335="",0,Z335),"0")+IFERROR(IF(Z336="",0,Z336),"0")+IFERROR(IF(Z337="",0,Z337),"0")</f>
        <v>2.1417899999999999</v>
      </c>
      <c r="AA338" s="554"/>
      <c r="AB338" s="554"/>
      <c r="AC338" s="554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3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688</v>
      </c>
      <c r="Y339" s="553">
        <f>IFERROR(SUM(Y335:Y337),"0")</f>
        <v>690.9</v>
      </c>
      <c r="Z339" s="37"/>
      <c r="AA339" s="554"/>
      <c r="AB339" s="554"/>
      <c r="AC339" s="554"/>
    </row>
    <row r="340" spans="1:68" ht="27.75" hidden="1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hidden="1" customHeight="1" x14ac:dyDescent="0.25">
      <c r="A341" s="604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5"/>
      <c r="AB341" s="545"/>
      <c r="AC341" s="545"/>
    </row>
    <row r="342" spans="1:68" ht="14.25" hidden="1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204</v>
      </c>
      <c r="Y343" s="552">
        <f t="shared" ref="Y343:Y349" si="43">IFERROR(IF(X343="",0,CEILING((X343/$H343),1)*$H343),"")</f>
        <v>210</v>
      </c>
      <c r="Z343" s="36">
        <f>IFERROR(IF(Y343=0,"",ROUNDUP(Y343/H343,0)*0.02175),"")</f>
        <v>0.30449999999999999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210.52799999999999</v>
      </c>
      <c r="BN343" s="64">
        <f t="shared" ref="BN343:BN349" si="45">IFERROR(Y343*I343/H343,"0")</f>
        <v>216.72</v>
      </c>
      <c r="BO343" s="64">
        <f t="shared" ref="BO343:BO349" si="46">IFERROR(1/J343*(X343/H343),"0")</f>
        <v>0.28333333333333333</v>
      </c>
      <c r="BP343" s="64">
        <f t="shared" ref="BP343:BP349" si="47">IFERROR(1/J343*(Y343/H343),"0")</f>
        <v>0.29166666666666663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215</v>
      </c>
      <c r="Y344" s="552">
        <f t="shared" si="43"/>
        <v>225</v>
      </c>
      <c r="Z344" s="36">
        <f>IFERROR(IF(Y344=0,"",ROUNDUP(Y344/H344,0)*0.02175),"")</f>
        <v>0.32624999999999998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221.88000000000002</v>
      </c>
      <c r="BN344" s="64">
        <f t="shared" si="45"/>
        <v>232.2</v>
      </c>
      <c r="BO344" s="64">
        <f t="shared" si="46"/>
        <v>0.2986111111111111</v>
      </c>
      <c r="BP344" s="64">
        <f t="shared" si="47"/>
        <v>0.3125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254</v>
      </c>
      <c r="Y345" s="552">
        <f t="shared" si="43"/>
        <v>255</v>
      </c>
      <c r="Z345" s="36">
        <f>IFERROR(IF(Y345=0,"",ROUNDUP(Y345/H345,0)*0.02175),"")</f>
        <v>0.36974999999999997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262.12799999999999</v>
      </c>
      <c r="BN345" s="64">
        <f t="shared" si="45"/>
        <v>263.16000000000003</v>
      </c>
      <c r="BO345" s="64">
        <f t="shared" si="46"/>
        <v>0.35277777777777775</v>
      </c>
      <c r="BP345" s="64">
        <f t="shared" si="47"/>
        <v>0.35416666666666663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600</v>
      </c>
      <c r="Y346" s="552">
        <f t="shared" si="43"/>
        <v>600</v>
      </c>
      <c r="Z346" s="36">
        <f>IFERROR(IF(Y346=0,"",ROUNDUP(Y346/H346,0)*0.02175),"")</f>
        <v>0.86999999999999988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619.20000000000005</v>
      </c>
      <c r="BN346" s="64">
        <f t="shared" si="45"/>
        <v>619.20000000000005</v>
      </c>
      <c r="BO346" s="64">
        <f t="shared" si="46"/>
        <v>0.83333333333333326</v>
      </c>
      <c r="BP346" s="64">
        <f t="shared" si="47"/>
        <v>0.83333333333333326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48</v>
      </c>
      <c r="Y348" s="552">
        <f t="shared" si="43"/>
        <v>50</v>
      </c>
      <c r="Z348" s="36">
        <f>IFERROR(IF(Y348=0,"",ROUNDUP(Y348/H348,0)*0.00902),"")</f>
        <v>9.0200000000000002E-2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50.015999999999998</v>
      </c>
      <c r="BN348" s="64">
        <f t="shared" si="45"/>
        <v>52.1</v>
      </c>
      <c r="BO348" s="64">
        <f t="shared" si="46"/>
        <v>7.2727272727272724E-2</v>
      </c>
      <c r="BP348" s="64">
        <f t="shared" si="47"/>
        <v>7.575757575757576E-2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32</v>
      </c>
      <c r="Y349" s="552">
        <f t="shared" si="43"/>
        <v>35</v>
      </c>
      <c r="Z349" s="36">
        <f>IFERROR(IF(Y349=0,"",ROUNDUP(Y349/H349,0)*0.00902),"")</f>
        <v>6.3140000000000002E-2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33.344000000000001</v>
      </c>
      <c r="BN349" s="64">
        <f t="shared" si="45"/>
        <v>36.47</v>
      </c>
      <c r="BO349" s="64">
        <f t="shared" si="46"/>
        <v>4.8484848484848492E-2</v>
      </c>
      <c r="BP349" s="64">
        <f t="shared" si="47"/>
        <v>5.3030303030303032E-2</v>
      </c>
    </row>
    <row r="350" spans="1:68" x14ac:dyDescent="0.2">
      <c r="A350" s="562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3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100.86666666666667</v>
      </c>
      <c r="Y350" s="553">
        <f>IFERROR(Y343/H343,"0")+IFERROR(Y344/H344,"0")+IFERROR(Y345/H345,"0")+IFERROR(Y346/H346,"0")+IFERROR(Y347/H347,"0")+IFERROR(Y348/H348,"0")+IFERROR(Y349/H349,"0")</f>
        <v>103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2.0238399999999999</v>
      </c>
      <c r="AA350" s="554"/>
      <c r="AB350" s="554"/>
      <c r="AC350" s="554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3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1353</v>
      </c>
      <c r="Y351" s="553">
        <f>IFERROR(SUM(Y343:Y349),"0")</f>
        <v>1375</v>
      </c>
      <c r="Z351" s="37"/>
      <c r="AA351" s="554"/>
      <c r="AB351" s="554"/>
      <c r="AC351" s="554"/>
    </row>
    <row r="352" spans="1:68" ht="14.25" hidden="1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1257</v>
      </c>
      <c r="Y353" s="552">
        <f>IFERROR(IF(X353="",0,CEILING((X353/$H353),1)*$H353),"")</f>
        <v>1260</v>
      </c>
      <c r="Z353" s="36">
        <f>IFERROR(IF(Y353=0,"",ROUNDUP(Y353/H353,0)*0.02175),"")</f>
        <v>1.827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1297.2239999999999</v>
      </c>
      <c r="BN353" s="64">
        <f>IFERROR(Y353*I353/H353,"0")</f>
        <v>1300.32</v>
      </c>
      <c r="BO353" s="64">
        <f>IFERROR(1/J353*(X353/H353),"0")</f>
        <v>1.7458333333333331</v>
      </c>
      <c r="BP353" s="64">
        <f>IFERROR(1/J353*(Y353/H353),"0")</f>
        <v>1.75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21</v>
      </c>
      <c r="Y354" s="552">
        <f>IFERROR(IF(X354="",0,CEILING((X354/$H354),1)*$H354),"")</f>
        <v>24</v>
      </c>
      <c r="Z354" s="36">
        <f>IFERROR(IF(Y354=0,"",ROUNDUP(Y354/H354,0)*0.00902),"")</f>
        <v>5.4120000000000001E-2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22.102499999999999</v>
      </c>
      <c r="BN354" s="64">
        <f>IFERROR(Y354*I354/H354,"0")</f>
        <v>25.259999999999998</v>
      </c>
      <c r="BO354" s="64">
        <f>IFERROR(1/J354*(X354/H354),"0")</f>
        <v>3.9772727272727272E-2</v>
      </c>
      <c r="BP354" s="64">
        <f>IFERROR(1/J354*(Y354/H354),"0")</f>
        <v>4.5454545454545456E-2</v>
      </c>
    </row>
    <row r="355" spans="1:68" x14ac:dyDescent="0.2">
      <c r="A355" s="562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3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89.05</v>
      </c>
      <c r="Y355" s="553">
        <f>IFERROR(Y353/H353,"0")+IFERROR(Y354/H354,"0")</f>
        <v>90</v>
      </c>
      <c r="Z355" s="553">
        <f>IFERROR(IF(Z353="",0,Z353),"0")+IFERROR(IF(Z354="",0,Z354),"0")</f>
        <v>1.8811199999999999</v>
      </c>
      <c r="AA355" s="554"/>
      <c r="AB355" s="554"/>
      <c r="AC355" s="554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3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1278</v>
      </c>
      <c r="Y356" s="553">
        <f>IFERROR(SUM(Y353:Y354),"0")</f>
        <v>1284</v>
      </c>
      <c r="Z356" s="37"/>
      <c r="AA356" s="554"/>
      <c r="AB356" s="554"/>
      <c r="AC356" s="554"/>
    </row>
    <row r="357" spans="1:68" ht="14.25" hidden="1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6"/>
      <c r="AB357" s="546"/>
      <c r="AC357" s="546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2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3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3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6"/>
      <c r="AB362" s="546"/>
      <c r="AC362" s="546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75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3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3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04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5"/>
      <c r="AB366" s="545"/>
      <c r="AC366" s="545"/>
    </row>
    <row r="367" spans="1:68" ht="14.25" hidden="1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6"/>
      <c r="AB367" s="546"/>
      <c r="AC367" s="546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3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3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6"/>
      <c r="AB373" s="546"/>
      <c r="AC373" s="546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3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3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17</v>
      </c>
      <c r="Y378" s="552">
        <f>IFERROR(IF(X378="",0,CEILING((X378/$H378),1)*$H378),"")</f>
        <v>18</v>
      </c>
      <c r="Z378" s="36">
        <f>IFERROR(IF(Y378=0,"",ROUNDUP(Y378/H378,0)*0.01898),"")</f>
        <v>3.7960000000000001E-2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17.980333333333334</v>
      </c>
      <c r="BN378" s="64">
        <f>IFERROR(Y378*I378/H378,"0")</f>
        <v>19.038</v>
      </c>
      <c r="BO378" s="64">
        <f>IFERROR(1/J378*(X378/H378),"0")</f>
        <v>2.9513888888888888E-2</v>
      </c>
      <c r="BP378" s="64">
        <f>IFERROR(1/J378*(Y378/H378),"0")</f>
        <v>3.125E-2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2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3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1.8888888888888888</v>
      </c>
      <c r="Y380" s="553">
        <f>IFERROR(Y378/H378,"0")+IFERROR(Y379/H379,"0")</f>
        <v>2</v>
      </c>
      <c r="Z380" s="553">
        <f>IFERROR(IF(Z378="",0,Z378),"0")+IFERROR(IF(Z379="",0,Z379),"0")</f>
        <v>3.7960000000000001E-2</v>
      </c>
      <c r="AA380" s="554"/>
      <c r="AB380" s="554"/>
      <c r="AC380" s="554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3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17</v>
      </c>
      <c r="Y381" s="553">
        <f>IFERROR(SUM(Y378:Y379),"0")</f>
        <v>18</v>
      </c>
      <c r="Z381" s="37"/>
      <c r="AA381" s="554"/>
      <c r="AB381" s="554"/>
      <c r="AC381" s="554"/>
    </row>
    <row r="382" spans="1:68" ht="14.25" hidden="1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6"/>
      <c r="AB382" s="546"/>
      <c r="AC382" s="546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3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3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hidden="1" customHeight="1" x14ac:dyDescent="0.25">
      <c r="A387" s="604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5"/>
      <c r="AB387" s="545"/>
      <c r="AC387" s="545"/>
    </row>
    <row r="388" spans="1:68" ht="14.25" hidden="1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6"/>
      <c r="AB388" s="546"/>
      <c r="AC388" s="546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12</v>
      </c>
      <c r="Y394" s="552">
        <f t="shared" si="48"/>
        <v>12.600000000000001</v>
      </c>
      <c r="Z394" s="36">
        <f t="shared" si="53"/>
        <v>3.0120000000000001E-2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12.742857142857142</v>
      </c>
      <c r="BN394" s="64">
        <f t="shared" si="50"/>
        <v>13.38</v>
      </c>
      <c r="BO394" s="64">
        <f t="shared" si="51"/>
        <v>2.4420024420024423E-2</v>
      </c>
      <c r="BP394" s="64">
        <f t="shared" si="52"/>
        <v>2.5641025641025644E-2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2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3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5.7142857142857144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6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3.0120000000000001E-2</v>
      </c>
      <c r="AA399" s="554"/>
      <c r="AB399" s="554"/>
      <c r="AC399" s="554"/>
    </row>
    <row r="400" spans="1:68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3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12</v>
      </c>
      <c r="Y400" s="553">
        <f>IFERROR(SUM(Y389:Y398),"0")</f>
        <v>12.600000000000001</v>
      </c>
      <c r="Z400" s="37"/>
      <c r="AA400" s="554"/>
      <c r="AB400" s="554"/>
      <c r="AC400" s="554"/>
    </row>
    <row r="401" spans="1:68" ht="14.25" hidden="1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6"/>
      <c r="AB401" s="546"/>
      <c r="AC401" s="546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3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3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04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5"/>
      <c r="AB406" s="545"/>
      <c r="AC406" s="545"/>
    </row>
    <row r="407" spans="1:68" ht="14.25" hidden="1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6"/>
      <c r="AB407" s="546"/>
      <c r="AC407" s="546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3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3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6"/>
      <c r="AB411" s="546"/>
      <c r="AC411" s="546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2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3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3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04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5"/>
      <c r="AB418" s="545"/>
      <c r="AC418" s="545"/>
    </row>
    <row r="419" spans="1:68" ht="14.25" hidden="1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6"/>
      <c r="AB419" s="546"/>
      <c r="AC419" s="546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3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3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04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5"/>
      <c r="AB423" s="545"/>
      <c r="AC423" s="545"/>
    </row>
    <row r="424" spans="1:68" ht="14.25" hidden="1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6"/>
      <c r="AB424" s="546"/>
      <c r="AC424" s="546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3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3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hidden="1" customHeight="1" x14ac:dyDescent="0.25">
      <c r="A429" s="604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5"/>
      <c r="AB429" s="545"/>
      <c r="AC429" s="545"/>
    </row>
    <row r="430" spans="1:68" ht="14.25" hidden="1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16</v>
      </c>
      <c r="Y431" s="552">
        <f t="shared" ref="Y431:Y443" si="54">IFERROR(IF(X431="",0,CEILING((X431/$H431),1)*$H431),"")</f>
        <v>21.12</v>
      </c>
      <c r="Z431" s="36">
        <f t="shared" ref="Z431:Z437" si="55">IFERROR(IF(Y431=0,"",ROUNDUP(Y431/H431,0)*0.01196),"")</f>
        <v>4.7840000000000001E-2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17.09090909090909</v>
      </c>
      <c r="BN431" s="64">
        <f t="shared" ref="BN431:BN443" si="57">IFERROR(Y431*I431/H431,"0")</f>
        <v>22.56</v>
      </c>
      <c r="BO431" s="64">
        <f t="shared" ref="BO431:BO443" si="58">IFERROR(1/J431*(X431/H431),"0")</f>
        <v>2.913752913752914E-2</v>
      </c>
      <c r="BP431" s="64">
        <f t="shared" ref="BP431:BP443" si="59">IFERROR(1/J431*(Y431/H431),"0")</f>
        <v>3.8461538461538464E-2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1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0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13</v>
      </c>
      <c r="Y442" s="552">
        <f t="shared" si="54"/>
        <v>14.399999999999999</v>
      </c>
      <c r="Z442" s="36">
        <f>IFERROR(IF(Y442=0,"",ROUNDUP(Y442/H442,0)*0.00651),"")</f>
        <v>3.9059999999999997E-2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13.975</v>
      </c>
      <c r="BN442" s="64">
        <f t="shared" si="57"/>
        <v>15.479999999999999</v>
      </c>
      <c r="BO442" s="64">
        <f t="shared" si="58"/>
        <v>2.9761904761904767E-2</v>
      </c>
      <c r="BP442" s="64">
        <f t="shared" si="59"/>
        <v>3.2967032967032968E-2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2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3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8.4469696969696972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8.6900000000000005E-2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3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29</v>
      </c>
      <c r="Y445" s="553">
        <f>IFERROR(SUM(Y431:Y443),"0")</f>
        <v>35.519999999999996</v>
      </c>
      <c r="Z445" s="37"/>
      <c r="AA445" s="554"/>
      <c r="AB445" s="554"/>
      <c r="AC445" s="554"/>
    </row>
    <row r="446" spans="1:68" ht="14.25" hidden="1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19</v>
      </c>
      <c r="Y447" s="552">
        <f>IFERROR(IF(X447="",0,CEILING((X447/$H447),1)*$H447),"")</f>
        <v>21.12</v>
      </c>
      <c r="Z447" s="36">
        <f>IFERROR(IF(Y447=0,"",ROUNDUP(Y447/H447,0)*0.01196),"")</f>
        <v>4.7840000000000001E-2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20.295454545454543</v>
      </c>
      <c r="BN447" s="64">
        <f>IFERROR(Y447*I447/H447,"0")</f>
        <v>22.56</v>
      </c>
      <c r="BO447" s="64">
        <f>IFERROR(1/J447*(X447/H447),"0")</f>
        <v>3.4600815850815848E-2</v>
      </c>
      <c r="BP447" s="64">
        <f>IFERROR(1/J447*(Y447/H447),"0")</f>
        <v>3.8461538461538464E-2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2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3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3.5984848484848482</v>
      </c>
      <c r="Y450" s="553">
        <f>IFERROR(Y447/H447,"0")+IFERROR(Y448/H448,"0")+IFERROR(Y449/H449,"0")</f>
        <v>4</v>
      </c>
      <c r="Z450" s="553">
        <f>IFERROR(IF(Z447="",0,Z447),"0")+IFERROR(IF(Z448="",0,Z448),"0")+IFERROR(IF(Z449="",0,Z449),"0")</f>
        <v>4.7840000000000001E-2</v>
      </c>
      <c r="AA450" s="554"/>
      <c r="AB450" s="554"/>
      <c r="AC450" s="554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3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19</v>
      </c>
      <c r="Y451" s="553">
        <f>IFERROR(SUM(Y447:Y449),"0")</f>
        <v>21.12</v>
      </c>
      <c r="Z451" s="37"/>
      <c r="AA451" s="554"/>
      <c r="AB451" s="554"/>
      <c r="AC451" s="554"/>
    </row>
    <row r="452" spans="1:68" ht="14.25" hidden="1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6"/>
      <c r="AB452" s="546"/>
      <c r="AC452" s="546"/>
    </row>
    <row r="453" spans="1:68" ht="27" hidden="1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52</v>
      </c>
      <c r="Y455" s="552">
        <f t="shared" si="60"/>
        <v>52.800000000000004</v>
      </c>
      <c r="Z455" s="36">
        <f>IFERROR(IF(Y455=0,"",ROUNDUP(Y455/H455,0)*0.01196),"")</f>
        <v>0.1196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55.54545454545454</v>
      </c>
      <c r="BN455" s="64">
        <f t="shared" si="62"/>
        <v>56.400000000000006</v>
      </c>
      <c r="BO455" s="64">
        <f t="shared" si="63"/>
        <v>9.4696969696969696E-2</v>
      </c>
      <c r="BP455" s="64">
        <f t="shared" si="64"/>
        <v>9.6153846153846159E-2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5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2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3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9.8484848484848477</v>
      </c>
      <c r="Y459" s="553">
        <f>IFERROR(Y453/H453,"0")+IFERROR(Y454/H454,"0")+IFERROR(Y455/H455,"0")+IFERROR(Y456/H456,"0")+IFERROR(Y457/H457,"0")+IFERROR(Y458/H458,"0")</f>
        <v>10</v>
      </c>
      <c r="Z459" s="553">
        <f>IFERROR(IF(Z453="",0,Z453),"0")+IFERROR(IF(Z454="",0,Z454),"0")+IFERROR(IF(Z455="",0,Z455),"0")+IFERROR(IF(Z456="",0,Z456),"0")+IFERROR(IF(Z457="",0,Z457),"0")+IFERROR(IF(Z458="",0,Z458),"0")</f>
        <v>0.1196</v>
      </c>
      <c r="AA459" s="554"/>
      <c r="AB459" s="554"/>
      <c r="AC459" s="554"/>
    </row>
    <row r="460" spans="1:68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3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52</v>
      </c>
      <c r="Y460" s="553">
        <f>IFERROR(SUM(Y453:Y458),"0")</f>
        <v>52.800000000000004</v>
      </c>
      <c r="Z460" s="37"/>
      <c r="AA460" s="554"/>
      <c r="AB460" s="554"/>
      <c r="AC460" s="554"/>
    </row>
    <row r="461" spans="1:68" ht="14.25" hidden="1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6"/>
      <c r="AB461" s="546"/>
      <c r="AC461" s="546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3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3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hidden="1" customHeight="1" x14ac:dyDescent="0.25">
      <c r="A468" s="604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5"/>
      <c r="AB468" s="545"/>
      <c r="AC468" s="545"/>
    </row>
    <row r="469" spans="1:68" ht="14.25" hidden="1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6"/>
      <c r="AB469" s="546"/>
      <c r="AC469" s="546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7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161</v>
      </c>
      <c r="Y472" s="552">
        <f>IFERROR(IF(X472="",0,CEILING((X472/$H472),1)*$H472),"")</f>
        <v>168</v>
      </c>
      <c r="Z472" s="36">
        <f>IFERROR(IF(Y472=0,"",ROUNDUP(Y472/H472,0)*0.01898),"")</f>
        <v>0.26572000000000001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166.83625000000001</v>
      </c>
      <c r="BN472" s="64">
        <f>IFERROR(Y472*I472/H472,"0")</f>
        <v>174.09</v>
      </c>
      <c r="BO472" s="64">
        <f>IFERROR(1/J472*(X472/H472),"0")</f>
        <v>0.20963541666666666</v>
      </c>
      <c r="BP472" s="64">
        <f>IFERROR(1/J472*(Y472/H472),"0")</f>
        <v>0.21875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2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3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13.416666666666666</v>
      </c>
      <c r="Y474" s="553">
        <f>IFERROR(Y470/H470,"0")+IFERROR(Y471/H471,"0")+IFERROR(Y472/H472,"0")+IFERROR(Y473/H473,"0")</f>
        <v>14</v>
      </c>
      <c r="Z474" s="553">
        <f>IFERROR(IF(Z470="",0,Z470),"0")+IFERROR(IF(Z471="",0,Z471),"0")+IFERROR(IF(Z472="",0,Z472),"0")+IFERROR(IF(Z473="",0,Z473),"0")</f>
        <v>0.26572000000000001</v>
      </c>
      <c r="AA474" s="554"/>
      <c r="AB474" s="554"/>
      <c r="AC474" s="554"/>
    </row>
    <row r="475" spans="1:68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3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161</v>
      </c>
      <c r="Y475" s="553">
        <f>IFERROR(SUM(Y470:Y473),"0")</f>
        <v>168</v>
      </c>
      <c r="Z475" s="37"/>
      <c r="AA475" s="554"/>
      <c r="AB475" s="554"/>
      <c r="AC475" s="554"/>
    </row>
    <row r="476" spans="1:68" ht="14.25" hidden="1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6"/>
      <c r="AB476" s="546"/>
      <c r="AC476" s="546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22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3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3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418</v>
      </c>
      <c r="Y483" s="552">
        <f>IFERROR(IF(X483="",0,CEILING((X483/$H483),1)*$H483),"")</f>
        <v>420</v>
      </c>
      <c r="Z483" s="36">
        <f>IFERROR(IF(Y483=0,"",ROUNDUP(Y483/H483,0)*0.00902),"")</f>
        <v>0.90200000000000002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444.87142857142851</v>
      </c>
      <c r="BN483" s="64">
        <f>IFERROR(Y483*I483/H483,"0")</f>
        <v>446.99999999999994</v>
      </c>
      <c r="BO483" s="64">
        <f>IFERROR(1/J483*(X483/H483),"0")</f>
        <v>0.75396825396825395</v>
      </c>
      <c r="BP483" s="64">
        <f>IFERROR(1/J483*(Y483/H483),"0")</f>
        <v>0.75757575757575757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500</v>
      </c>
      <c r="Y484" s="552">
        <f>IFERROR(IF(X484="",0,CEILING((X484/$H484),1)*$H484),"")</f>
        <v>504</v>
      </c>
      <c r="Z484" s="36">
        <f>IFERROR(IF(Y484=0,"",ROUNDUP(Y484/H484,0)*0.00902),"")</f>
        <v>1.0824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532.14285714285711</v>
      </c>
      <c r="BN484" s="64">
        <f>IFERROR(Y484*I484/H484,"0")</f>
        <v>536.39999999999986</v>
      </c>
      <c r="BO484" s="64">
        <f>IFERROR(1/J484*(X484/H484),"0")</f>
        <v>0.90187590187590183</v>
      </c>
      <c r="BP484" s="64">
        <f>IFERROR(1/J484*(Y484/H484),"0")</f>
        <v>0.90909090909090917</v>
      </c>
    </row>
    <row r="485" spans="1:68" x14ac:dyDescent="0.2">
      <c r="A485" s="562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3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218.57142857142856</v>
      </c>
      <c r="Y485" s="553">
        <f>IFERROR(Y483/H483,"0")+IFERROR(Y484/H484,"0")</f>
        <v>220</v>
      </c>
      <c r="Z485" s="553">
        <f>IFERROR(IF(Z483="",0,Z483),"0")+IFERROR(IF(Z484="",0,Z484),"0")</f>
        <v>1.9843999999999999</v>
      </c>
      <c r="AA485" s="554"/>
      <c r="AB485" s="554"/>
      <c r="AC485" s="55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3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918</v>
      </c>
      <c r="Y486" s="553">
        <f>IFERROR(SUM(Y483:Y484),"0")</f>
        <v>924</v>
      </c>
      <c r="Z486" s="37"/>
      <c r="AA486" s="554"/>
      <c r="AB486" s="554"/>
      <c r="AC486" s="554"/>
    </row>
    <row r="487" spans="1:68" ht="14.25" hidden="1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6"/>
      <c r="AB487" s="546"/>
      <c r="AC487" s="546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3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2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3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3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6"/>
      <c r="AB492" s="546"/>
      <c r="AC492" s="546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5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3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3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04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5"/>
      <c r="AB497" s="545"/>
      <c r="AC497" s="545"/>
    </row>
    <row r="498" spans="1:68" ht="14.25" hidden="1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6"/>
      <c r="AB498" s="546"/>
      <c r="AC498" s="546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40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3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3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3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37"/>
      <c r="P502" s="581" t="s">
        <v>767</v>
      </c>
      <c r="Q502" s="582"/>
      <c r="R502" s="582"/>
      <c r="S502" s="582"/>
      <c r="T502" s="582"/>
      <c r="U502" s="582"/>
      <c r="V502" s="58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16492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16651.39</v>
      </c>
      <c r="Z502" s="37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37"/>
      <c r="P503" s="581" t="s">
        <v>768</v>
      </c>
      <c r="Q503" s="582"/>
      <c r="R503" s="582"/>
      <c r="S503" s="582"/>
      <c r="T503" s="582"/>
      <c r="U503" s="582"/>
      <c r="V503" s="583"/>
      <c r="W503" s="37" t="s">
        <v>69</v>
      </c>
      <c r="X503" s="553">
        <f>IFERROR(SUM(BM22:BM499),"0")</f>
        <v>17470.965992306712</v>
      </c>
      <c r="Y503" s="553">
        <f>IFERROR(SUM(BN22:BN499),"0")</f>
        <v>17639.788000000004</v>
      </c>
      <c r="Z503" s="37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37"/>
      <c r="P504" s="581" t="s">
        <v>769</v>
      </c>
      <c r="Q504" s="582"/>
      <c r="R504" s="582"/>
      <c r="S504" s="582"/>
      <c r="T504" s="582"/>
      <c r="U504" s="582"/>
      <c r="V504" s="583"/>
      <c r="W504" s="37" t="s">
        <v>770</v>
      </c>
      <c r="X504" s="38">
        <f>ROUNDUP(SUM(BO22:BO499),0)</f>
        <v>30</v>
      </c>
      <c r="Y504" s="38">
        <f>ROUNDUP(SUM(BP22:BP499),0)</f>
        <v>30</v>
      </c>
      <c r="Z504" s="37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37"/>
      <c r="P505" s="581" t="s">
        <v>771</v>
      </c>
      <c r="Q505" s="582"/>
      <c r="R505" s="582"/>
      <c r="S505" s="582"/>
      <c r="T505" s="582"/>
      <c r="U505" s="582"/>
      <c r="V505" s="583"/>
      <c r="W505" s="37" t="s">
        <v>69</v>
      </c>
      <c r="X505" s="553">
        <f>GrossWeightTotal+PalletQtyTotal*25</f>
        <v>18220.965992306712</v>
      </c>
      <c r="Y505" s="553">
        <f>GrossWeightTotalR+PalletQtyTotalR*25</f>
        <v>18389.788000000004</v>
      </c>
      <c r="Z505" s="37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37"/>
      <c r="P506" s="581" t="s">
        <v>772</v>
      </c>
      <c r="Q506" s="582"/>
      <c r="R506" s="582"/>
      <c r="S506" s="582"/>
      <c r="T506" s="582"/>
      <c r="U506" s="582"/>
      <c r="V506" s="58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3187.2293676185836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3224</v>
      </c>
      <c r="Z506" s="37"/>
      <c r="AA506" s="554"/>
      <c r="AB506" s="554"/>
      <c r="AC506" s="554"/>
    </row>
    <row r="507" spans="1:68" ht="14.25" hidden="1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37"/>
      <c r="P507" s="581" t="s">
        <v>773</v>
      </c>
      <c r="Q507" s="582"/>
      <c r="R507" s="582"/>
      <c r="S507" s="582"/>
      <c r="T507" s="582"/>
      <c r="U507" s="582"/>
      <c r="V507" s="58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35.340939999999996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2" t="s">
        <v>101</v>
      </c>
      <c r="D509" s="641"/>
      <c r="E509" s="641"/>
      <c r="F509" s="641"/>
      <c r="G509" s="641"/>
      <c r="H509" s="580"/>
      <c r="I509" s="572" t="s">
        <v>253</v>
      </c>
      <c r="J509" s="641"/>
      <c r="K509" s="641"/>
      <c r="L509" s="641"/>
      <c r="M509" s="641"/>
      <c r="N509" s="641"/>
      <c r="O509" s="641"/>
      <c r="P509" s="641"/>
      <c r="Q509" s="641"/>
      <c r="R509" s="641"/>
      <c r="S509" s="580"/>
      <c r="T509" s="572" t="s">
        <v>544</v>
      </c>
      <c r="U509" s="580"/>
      <c r="V509" s="572" t="s">
        <v>600</v>
      </c>
      <c r="W509" s="641"/>
      <c r="X509" s="641"/>
      <c r="Y509" s="580"/>
      <c r="Z509" s="543" t="s">
        <v>656</v>
      </c>
      <c r="AA509" s="572" t="s">
        <v>723</v>
      </c>
      <c r="AB509" s="580"/>
      <c r="AC509" s="52"/>
      <c r="AF509" s="544"/>
    </row>
    <row r="510" spans="1:68" ht="14.25" customHeight="1" thickTop="1" x14ac:dyDescent="0.2">
      <c r="A510" s="761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4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4"/>
    </row>
    <row r="511" spans="1:68" ht="13.5" customHeight="1" thickBot="1" x14ac:dyDescent="0.25">
      <c r="A511" s="762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4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533.20000000000005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1967.4</v>
      </c>
      <c r="E512" s="46">
        <f>IFERROR(Y87*1,"0")+IFERROR(Y88*1,"0")+IFERROR(Y89*1,"0")+IFERROR(Y93*1,"0")+IFERROR(Y94*1,"0")+IFERROR(Y95*1,"0")+IFERROR(Y96*1,"0")</f>
        <v>617.04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400.08</v>
      </c>
      <c r="G512" s="46">
        <f>IFERROR(Y127*1,"0")+IFERROR(Y128*1,"0")+IFERROR(Y132*1,"0")+IFERROR(Y133*1,"0")+IFERROR(Y137*1,"0")+IFERROR(Y138*1,"0")</f>
        <v>108.80000000000001</v>
      </c>
      <c r="H512" s="46">
        <f>IFERROR(Y143*1,"0")+IFERROR(Y147*1,"0")+IFERROR(Y148*1,"0")+IFERROR(Y149*1,"0")</f>
        <v>60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571.19999999999993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940.8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17.73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4.8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6848.4</v>
      </c>
      <c r="S512" s="46">
        <f>IFERROR(Y335*1,"0")+IFERROR(Y336*1,"0")+IFERROR(Y337*1,"0")</f>
        <v>690.9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2659</v>
      </c>
      <c r="U512" s="46">
        <f>IFERROR(Y368*1,"0")+IFERROR(Y369*1,"0")+IFERROR(Y370*1,"0")+IFERROR(Y374*1,"0")+IFERROR(Y378*1,"0")+IFERROR(Y379*1,"0")+IFERROR(Y383*1,"0")</f>
        <v>18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12.600000000000001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109.44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1092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00"/>
        <filter val="1 257,00"/>
        <filter val="1 259,00"/>
        <filter val="1 278,00"/>
        <filter val="1 353,00"/>
        <filter val="1 363,00"/>
        <filter val="1 397,00"/>
        <filter val="1 448,00"/>
        <filter val="1 517,00"/>
        <filter val="1,00"/>
        <filter val="1,67"/>
        <filter val="1,89"/>
        <filter val="100,87"/>
        <filter val="104,00"/>
        <filter val="104,33"/>
        <filter val="115,00"/>
        <filter val="119,00"/>
        <filter val="12,00"/>
        <filter val="121,00"/>
        <filter val="122,00"/>
        <filter val="124,00"/>
        <filter val="13,00"/>
        <filter val="13,42"/>
        <filter val="133,00"/>
        <filter val="138,00"/>
        <filter val="14,50"/>
        <filter val="15,00"/>
        <filter val="150,00"/>
        <filter val="151,00"/>
        <filter val="152,74"/>
        <filter val="155,09"/>
        <filter val="16 492,00"/>
        <filter val="16,00"/>
        <filter val="161,00"/>
        <filter val="168,00"/>
        <filter val="17 470,97"/>
        <filter val="17,00"/>
        <filter val="17,25"/>
        <filter val="173,00"/>
        <filter val="174,00"/>
        <filter val="18 220,97"/>
        <filter val="18,00"/>
        <filter val="186,00"/>
        <filter val="189,52"/>
        <filter val="19,00"/>
        <filter val="19,70"/>
        <filter val="2,00"/>
        <filter val="20,00"/>
        <filter val="204,00"/>
        <filter val="208,00"/>
        <filter val="21,00"/>
        <filter val="210,00"/>
        <filter val="215,00"/>
        <filter val="218,57"/>
        <filter val="220,00"/>
        <filter val="237,08"/>
        <filter val="24,00"/>
        <filter val="254,00"/>
        <filter val="266,00"/>
        <filter val="29,00"/>
        <filter val="290,00"/>
        <filter val="3 000,00"/>
        <filter val="3 133,00"/>
        <filter val="3 187,23"/>
        <filter val="3,17"/>
        <filter val="3,60"/>
        <filter val="30"/>
        <filter val="30,00"/>
        <filter val="305,00"/>
        <filter val="315,00"/>
        <filter val="32,00"/>
        <filter val="323,00"/>
        <filter val="327,62"/>
        <filter val="34,00"/>
        <filter val="35,05"/>
        <filter val="352,00"/>
        <filter val="36,00"/>
        <filter val="37,00"/>
        <filter val="382,00"/>
        <filter val="391,75"/>
        <filter val="4,00"/>
        <filter val="4,44"/>
        <filter val="41,00"/>
        <filter val="418,00"/>
        <filter val="42,00"/>
        <filter val="428,95"/>
        <filter val="44,00"/>
        <filter val="44,44"/>
        <filter val="48,00"/>
        <filter val="5,71"/>
        <filter val="500,00"/>
        <filter val="502,00"/>
        <filter val="503,00"/>
        <filter val="52,00"/>
        <filter val="525,00"/>
        <filter val="53,81"/>
        <filter val="56,00"/>
        <filter val="569,00"/>
        <filter val="58,00"/>
        <filter val="592,00"/>
        <filter val="6,00"/>
        <filter val="60,44"/>
        <filter val="600,00"/>
        <filter val="61,00"/>
        <filter val="620,00"/>
        <filter val="68,00"/>
        <filter val="688,00"/>
        <filter val="7,00"/>
        <filter val="7,17"/>
        <filter val="75,32"/>
        <filter val="78,00"/>
        <filter val="8,00"/>
        <filter val="8,45"/>
        <filter val="80,00"/>
        <filter val="82,00"/>
        <filter val="83,24"/>
        <filter val="84,00"/>
        <filter val="85,00"/>
        <filter val="89,05"/>
        <filter val="9,85"/>
        <filter val="90,00"/>
        <filter val="918,00"/>
        <filter val="92,00"/>
        <filter val="94,52"/>
        <filter val="95,00"/>
      </filters>
    </filterColumn>
    <filterColumn colId="29" showButton="0"/>
    <filterColumn colId="30" showButton="0"/>
  </autoFilter>
  <mergeCells count="896"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62:T62"/>
    <mergeCell ref="P376:V376"/>
    <mergeCell ref="P128:T128"/>
    <mergeCell ref="D310:E310"/>
    <mergeCell ref="A51:Z51"/>
    <mergeCell ref="A83:O84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P79:V79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A270:O271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P453:T453"/>
    <mergeCell ref="D290:E290"/>
    <mergeCell ref="D94:E94"/>
    <mergeCell ref="P98:V98"/>
    <mergeCell ref="P91:V91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P417:V417"/>
    <mergeCell ref="P425:T425"/>
    <mergeCell ref="D254:E254"/>
    <mergeCell ref="A367:Z36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