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D98FBA-CB45-43EC-AE5B-69D1D357D0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BP431" i="1" s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43" i="1" l="1"/>
  <c r="BN43" i="1"/>
  <c r="Z127" i="1"/>
  <c r="BN127" i="1"/>
  <c r="Z207" i="1"/>
  <c r="BN207" i="1"/>
  <c r="Z308" i="1"/>
  <c r="BN308" i="1"/>
  <c r="Z310" i="1"/>
  <c r="BN310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Z436" i="1"/>
  <c r="BN436" i="1"/>
  <c r="Z443" i="1"/>
  <c r="BN443" i="1"/>
  <c r="X503" i="1"/>
  <c r="X506" i="1"/>
  <c r="Z27" i="1"/>
  <c r="BN27" i="1"/>
  <c r="Z62" i="1"/>
  <c r="BN62" i="1"/>
  <c r="Z110" i="1"/>
  <c r="BN110" i="1"/>
  <c r="Z162" i="1"/>
  <c r="BN162" i="1"/>
  <c r="Z197" i="1"/>
  <c r="BN197" i="1"/>
  <c r="Z222" i="1"/>
  <c r="BN222" i="1"/>
  <c r="Z225" i="1"/>
  <c r="BN225" i="1"/>
  <c r="Z244" i="1"/>
  <c r="BN244" i="1"/>
  <c r="Z292" i="1"/>
  <c r="BN292" i="1"/>
  <c r="Z330" i="1"/>
  <c r="BN330" i="1"/>
  <c r="Z335" i="1"/>
  <c r="BN335" i="1"/>
  <c r="Z398" i="1"/>
  <c r="BN398" i="1"/>
  <c r="Z455" i="1"/>
  <c r="BN455" i="1"/>
  <c r="BP31" i="1"/>
  <c r="BN31" i="1"/>
  <c r="BP54" i="1"/>
  <c r="BN54" i="1"/>
  <c r="Z54" i="1"/>
  <c r="BP104" i="1"/>
  <c r="BN104" i="1"/>
  <c r="Z104" i="1"/>
  <c r="BP148" i="1"/>
  <c r="BN148" i="1"/>
  <c r="Z148" i="1"/>
  <c r="BP193" i="1"/>
  <c r="BN193" i="1"/>
  <c r="Z193" i="1"/>
  <c r="BP211" i="1"/>
  <c r="BN211" i="1"/>
  <c r="Z211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Z31" i="1"/>
  <c r="BP74" i="1"/>
  <c r="BN74" i="1"/>
  <c r="Z74" i="1"/>
  <c r="BP116" i="1"/>
  <c r="BN116" i="1"/>
  <c r="Z116" i="1"/>
  <c r="BP166" i="1"/>
  <c r="BN166" i="1"/>
  <c r="Z166" i="1"/>
  <c r="BP203" i="1"/>
  <c r="BN203" i="1"/>
  <c r="Z203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7" i="1"/>
  <c r="Y270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60" i="1"/>
  <c r="BN160" i="1"/>
  <c r="Z164" i="1"/>
  <c r="BN164" i="1"/>
  <c r="Z172" i="1"/>
  <c r="BN172" i="1"/>
  <c r="Z187" i="1"/>
  <c r="BN187" i="1"/>
  <c r="BP187" i="1"/>
  <c r="Z195" i="1"/>
  <c r="BN195" i="1"/>
  <c r="Z199" i="1"/>
  <c r="BN199" i="1"/>
  <c r="Z205" i="1"/>
  <c r="BN205" i="1"/>
  <c r="Z209" i="1"/>
  <c r="BN209" i="1"/>
  <c r="Z215" i="1"/>
  <c r="BN215" i="1"/>
  <c r="Z227" i="1"/>
  <c r="BN227" i="1"/>
  <c r="Z228" i="1"/>
  <c r="BN228" i="1"/>
  <c r="Z237" i="1"/>
  <c r="Z238" i="1" s="1"/>
  <c r="BN237" i="1"/>
  <c r="BP237" i="1"/>
  <c r="Y238" i="1"/>
  <c r="Z241" i="1"/>
  <c r="BN241" i="1"/>
  <c r="Z242" i="1"/>
  <c r="BN242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H9" i="1"/>
  <c r="A10" i="1"/>
  <c r="Y24" i="1"/>
  <c r="Y32" i="1"/>
  <c r="Y44" i="1"/>
  <c r="Y59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BP117" i="1"/>
  <c r="BN117" i="1"/>
  <c r="Z117" i="1"/>
  <c r="Y119" i="1"/>
  <c r="Y124" i="1"/>
  <c r="BP121" i="1"/>
  <c r="BN121" i="1"/>
  <c r="Z121" i="1"/>
  <c r="BP138" i="1"/>
  <c r="BN138" i="1"/>
  <c r="Z138" i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BP359" i="1"/>
  <c r="BN359" i="1"/>
  <c r="Z359" i="1"/>
  <c r="Y361" i="1"/>
  <c r="BP369" i="1"/>
  <c r="BN369" i="1"/>
  <c r="Z369" i="1"/>
  <c r="Y371" i="1"/>
  <c r="F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Z129" i="1" s="1"/>
  <c r="Y130" i="1"/>
  <c r="Y135" i="1"/>
  <c r="BP132" i="1"/>
  <c r="BN132" i="1"/>
  <c r="Z132" i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Y247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Z490" i="1" l="1"/>
  <c r="Z44" i="1"/>
  <c r="Z360" i="1"/>
  <c r="Z123" i="1"/>
  <c r="Z331" i="1"/>
  <c r="Z450" i="1"/>
  <c r="Z58" i="1"/>
  <c r="Z465" i="1"/>
  <c r="Z459" i="1"/>
  <c r="Z480" i="1"/>
  <c r="Z318" i="1"/>
  <c r="Z312" i="1"/>
  <c r="Z263" i="1"/>
  <c r="Z212" i="1"/>
  <c r="Z189" i="1"/>
  <c r="Z174" i="1"/>
  <c r="Z134" i="1"/>
  <c r="Z78" i="1"/>
  <c r="Z64" i="1"/>
  <c r="Z355" i="1"/>
  <c r="Z139" i="1"/>
  <c r="Z111" i="1"/>
  <c r="Z371" i="1"/>
  <c r="Z325" i="1"/>
  <c r="Z444" i="1"/>
  <c r="Z246" i="1"/>
  <c r="Z380" i="1"/>
  <c r="Z350" i="1"/>
  <c r="Z217" i="1"/>
  <c r="Z97" i="1"/>
  <c r="Z294" i="1"/>
  <c r="Z90" i="1"/>
  <c r="Z474" i="1"/>
  <c r="Z399" i="1"/>
  <c r="Z230" i="1"/>
  <c r="Y504" i="1"/>
  <c r="Z304" i="1"/>
  <c r="Z105" i="1"/>
  <c r="Z416" i="1"/>
  <c r="Z255" i="1"/>
  <c r="Z200" i="1"/>
  <c r="Z168" i="1"/>
  <c r="Z118" i="1"/>
  <c r="Z70" i="1"/>
  <c r="Z32" i="1"/>
  <c r="Y506" i="1"/>
  <c r="Y503" i="1"/>
  <c r="Z150" i="1"/>
  <c r="Y502" i="1"/>
  <c r="Y505" i="1" l="1"/>
  <c r="Z507" i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<sst xmlns="http://schemas.openxmlformats.org/spreadsheetml/2006/main" count="2218" uniqueCount="794">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</sst>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6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27" sqref="AA27"/>
    </sheetView>
  </sheetViews>
  <sheetFormatPr defaultColWidth="9.140625" defaultRowHeight="12.75" x14ac:dyDescent="0.2"/>
  <cols>
    <col min="1" max="1" width="9.140625" style="542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542" customWidth="1"/>
    <col min="19" max="19" width="6.140625" style="542" customWidth="1"/>
    <col min="20" max="20" width="10.85546875" style="544" customWidth="1"/>
    <col min="21" max="21" width="10.42578125" style="544" customWidth="1"/>
    <col min="22" max="22" width="9.42578125" style="544" customWidth="1"/>
    <col min="23" max="23" width="8.42578125" style="544" customWidth="1"/>
    <col min="24" max="24" width="10" style="542" customWidth="1"/>
    <col min="25" max="25" width="11" style="542" customWidth="1"/>
    <col min="26" max="26" width="10" style="542" customWidth="1"/>
    <col min="27" max="27" width="11.5703125" style="542" customWidth="1"/>
    <col min="28" max="28" width="10.42578125" style="542" customWidth="1"/>
    <col min="29" max="29" width="30" style="542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542" customWidth="1"/>
    <col min="34" max="35" width="9.140625" style="542" customWidth="1"/>
    <col min="36" max="16384" width="9.140625" style="542"/>
  </cols>
  <sheetData>
    <row r="1" spans="1:32" s="546" customFormat="1" ht="45" customHeight="1" x14ac:dyDescent="0.2">
      <c r="A1" s="40"/>
      <c r="B1" s="40"/>
      <c r="C1" s="40"/>
      <c r="D1" s="629" t="s">
        <v>0</v>
      </c>
      <c r="E1" s="587"/>
      <c r="F1" s="587"/>
      <c r="G1" s="11" t="s">
        <v>1</v>
      </c>
      <c r="H1" s="629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54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5"/>
      <c r="Y2" s="15"/>
      <c r="Z2" s="15"/>
      <c r="AA2" s="15"/>
      <c r="AB2" s="50"/>
      <c r="AC2" s="50"/>
      <c r="AD2" s="50"/>
      <c r="AE2" s="50"/>
    </row>
    <row r="3" spans="1:32" s="54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556"/>
      <c r="Q3" s="556"/>
      <c r="R3" s="556"/>
      <c r="S3" s="556"/>
      <c r="T3" s="556"/>
      <c r="U3" s="556"/>
      <c r="V3" s="556"/>
      <c r="W3" s="556"/>
      <c r="X3" s="15"/>
      <c r="Y3" s="15"/>
      <c r="Z3" s="15"/>
      <c r="AA3" s="15"/>
      <c r="AB3" s="50"/>
      <c r="AC3" s="50"/>
      <c r="AD3" s="50"/>
      <c r="AE3" s="50"/>
    </row>
    <row r="4" spans="1:32" s="54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546" customFormat="1" ht="23.45" customHeight="1" x14ac:dyDescent="0.2">
      <c r="A5" s="679" t="s">
        <v>8</v>
      </c>
      <c r="B5" s="581"/>
      <c r="C5" s="582"/>
      <c r="D5" s="633"/>
      <c r="E5" s="634"/>
      <c r="F5" s="844" t="s">
        <v>9</v>
      </c>
      <c r="G5" s="582"/>
      <c r="H5" s="633" t="s">
        <v>793</v>
      </c>
      <c r="I5" s="779"/>
      <c r="J5" s="779"/>
      <c r="K5" s="779"/>
      <c r="L5" s="779"/>
      <c r="M5" s="634"/>
      <c r="N5" s="57"/>
      <c r="P5" s="23" t="s">
        <v>10</v>
      </c>
      <c r="Q5" s="857">
        <v>45918</v>
      </c>
      <c r="R5" s="672"/>
      <c r="T5" s="713" t="s">
        <v>11</v>
      </c>
      <c r="U5" s="661"/>
      <c r="V5" s="715" t="s">
        <v>12</v>
      </c>
      <c r="W5" s="672"/>
      <c r="AB5" s="50"/>
      <c r="AC5" s="50"/>
      <c r="AD5" s="50"/>
      <c r="AE5" s="50"/>
    </row>
    <row r="6" spans="1:32" s="546" customFormat="1" ht="24" customHeight="1" x14ac:dyDescent="0.2">
      <c r="A6" s="679" t="s">
        <v>13</v>
      </c>
      <c r="B6" s="581"/>
      <c r="C6" s="58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72"/>
      <c r="N6" s="58"/>
      <c r="P6" s="23" t="s">
        <v>15</v>
      </c>
      <c r="Q6" s="867" t="str">
        <f>IF(Q5=0," ",CHOOSE(WEEKDAY(Q5,2),"Понедельник","Вторник","Среда","Четверг","Пятница","Суббота","Воскресенье"))</f>
        <v>Четверг</v>
      </c>
      <c r="R6" s="561"/>
      <c r="T6" s="723" t="s">
        <v>16</v>
      </c>
      <c r="U6" s="661"/>
      <c r="V6" s="808" t="s">
        <v>17</v>
      </c>
      <c r="W6" s="776"/>
      <c r="AB6" s="50"/>
      <c r="AC6" s="50"/>
      <c r="AD6" s="50"/>
      <c r="AE6" s="50"/>
    </row>
    <row r="7" spans="1:32" s="546" customFormat="1" ht="21.75" hidden="1" customHeight="1" x14ac:dyDescent="0.2">
      <c r="A7" s="54"/>
      <c r="B7" s="54"/>
      <c r="C7" s="54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59"/>
      <c r="P7" s="23"/>
      <c r="Q7" s="41"/>
      <c r="R7" s="41"/>
      <c r="T7" s="556"/>
      <c r="U7" s="661"/>
      <c r="V7" s="809"/>
      <c r="W7" s="810"/>
      <c r="AB7" s="50"/>
      <c r="AC7" s="50"/>
      <c r="AD7" s="50"/>
      <c r="AE7" s="50"/>
    </row>
    <row r="8" spans="1:32" s="546" customFormat="1" ht="25.5" customHeight="1" x14ac:dyDescent="0.2">
      <c r="A8" s="877" t="s">
        <v>18</v>
      </c>
      <c r="B8" s="558"/>
      <c r="C8" s="559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0"/>
      <c r="P8" s="23" t="s">
        <v>20</v>
      </c>
      <c r="Q8" s="686">
        <v>0.58333333333333337</v>
      </c>
      <c r="R8" s="618"/>
      <c r="T8" s="556"/>
      <c r="U8" s="661"/>
      <c r="V8" s="809"/>
      <c r="W8" s="810"/>
      <c r="AB8" s="50"/>
      <c r="AC8" s="50"/>
      <c r="AD8" s="50"/>
      <c r="AE8" s="50"/>
    </row>
    <row r="9" spans="1:32" s="546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94"/>
      <c r="E9" s="570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5" t="s">
        <v>21</v>
      </c>
      <c r="Q9" s="669"/>
      <c r="R9" s="670"/>
      <c r="T9" s="556"/>
      <c r="U9" s="661"/>
      <c r="V9" s="811"/>
      <c r="W9" s="812"/>
      <c r="X9" s="42"/>
      <c r="Y9" s="42"/>
      <c r="Z9" s="42"/>
      <c r="AA9" s="42"/>
      <c r="AB9" s="50"/>
      <c r="AC9" s="50"/>
      <c r="AD9" s="50"/>
      <c r="AE9" s="50"/>
    </row>
    <row r="10" spans="1:32" s="546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94"/>
      <c r="E10" s="570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72" t="str">
        <f>IFERROR(VLOOKUP($D$10,Proxy,2,FALSE),"")</f>
        <v/>
      </c>
      <c r="I10" s="556"/>
      <c r="J10" s="556"/>
      <c r="K10" s="556"/>
      <c r="L10" s="556"/>
      <c r="M10" s="556"/>
      <c r="N10" s="548"/>
      <c r="P10" s="25" t="s">
        <v>22</v>
      </c>
      <c r="Q10" s="724"/>
      <c r="R10" s="725"/>
      <c r="U10" s="23" t="s">
        <v>23</v>
      </c>
      <c r="V10" s="775" t="s">
        <v>24</v>
      </c>
      <c r="W10" s="776"/>
      <c r="X10" s="43"/>
      <c r="Y10" s="43"/>
      <c r="Z10" s="43"/>
      <c r="AA10" s="43"/>
      <c r="AB10" s="50"/>
      <c r="AC10" s="50"/>
      <c r="AD10" s="50"/>
      <c r="AE10" s="50"/>
    </row>
    <row r="11" spans="1:32" s="546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671"/>
      <c r="R11" s="672"/>
      <c r="U11" s="23" t="s">
        <v>27</v>
      </c>
      <c r="V11" s="804" t="s">
        <v>28</v>
      </c>
      <c r="W11" s="670"/>
      <c r="X11" s="44"/>
      <c r="Y11" s="44"/>
      <c r="Z11" s="44"/>
      <c r="AA11" s="44"/>
      <c r="AB11" s="50"/>
      <c r="AC11" s="50"/>
      <c r="AD11" s="50"/>
      <c r="AE11" s="50"/>
    </row>
    <row r="12" spans="1:32" s="546" customFormat="1" ht="18.600000000000001" customHeight="1" x14ac:dyDescent="0.2">
      <c r="A12" s="708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1"/>
      <c r="P12" s="23" t="s">
        <v>30</v>
      </c>
      <c r="Q12" s="686"/>
      <c r="R12" s="618"/>
      <c r="S12" s="22"/>
      <c r="U12" s="23"/>
      <c r="V12" s="587"/>
      <c r="W12" s="556"/>
      <c r="AB12" s="50"/>
      <c r="AC12" s="50"/>
      <c r="AD12" s="50"/>
      <c r="AE12" s="50"/>
    </row>
    <row r="13" spans="1:32" s="546" customFormat="1" ht="23.25" customHeight="1" x14ac:dyDescent="0.2">
      <c r="A13" s="708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1"/>
      <c r="O13" s="25"/>
      <c r="P13" s="25" t="s">
        <v>32</v>
      </c>
      <c r="Q13" s="804"/>
      <c r="R13" s="670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546" customFormat="1" ht="18.600000000000001" customHeight="1" x14ac:dyDescent="0.2">
      <c r="A14" s="708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546" customFormat="1" ht="22.5" customHeight="1" x14ac:dyDescent="0.2">
      <c r="A15" s="735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2"/>
      <c r="P15" s="711" t="s">
        <v>35</v>
      </c>
      <c r="Q15" s="587"/>
      <c r="R15" s="587"/>
      <c r="S15" s="587"/>
      <c r="T15" s="587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712"/>
      <c r="Q16" s="712"/>
      <c r="R16" s="712"/>
      <c r="S16" s="712"/>
      <c r="T16" s="712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583" t="s">
        <v>36</v>
      </c>
      <c r="B17" s="583" t="s">
        <v>37</v>
      </c>
      <c r="C17" s="690" t="s">
        <v>38</v>
      </c>
      <c r="D17" s="583" t="s">
        <v>39</v>
      </c>
      <c r="E17" s="648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647"/>
      <c r="R17" s="647"/>
      <c r="S17" s="647"/>
      <c r="T17" s="648"/>
      <c r="U17" s="871" t="s">
        <v>51</v>
      </c>
      <c r="V17" s="582"/>
      <c r="W17" s="583" t="s">
        <v>52</v>
      </c>
      <c r="X17" s="583" t="s">
        <v>53</v>
      </c>
      <c r="Y17" s="872" t="s">
        <v>54</v>
      </c>
      <c r="Z17" s="767" t="s">
        <v>55</v>
      </c>
      <c r="AA17" s="760" t="s">
        <v>56</v>
      </c>
      <c r="AB17" s="760" t="s">
        <v>57</v>
      </c>
      <c r="AC17" s="760" t="s">
        <v>58</v>
      </c>
      <c r="AD17" s="760" t="s">
        <v>59</v>
      </c>
      <c r="AE17" s="839"/>
      <c r="AF17" s="840"/>
      <c r="AG17" s="65"/>
      <c r="BD17" s="64" t="s">
        <v>60</v>
      </c>
    </row>
    <row r="18" spans="1:68" ht="14.25" customHeight="1" x14ac:dyDescent="0.2">
      <c r="A18" s="584"/>
      <c r="B18" s="584"/>
      <c r="C18" s="584"/>
      <c r="D18" s="649"/>
      <c r="E18" s="651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9"/>
      <c r="Q18" s="650"/>
      <c r="R18" s="650"/>
      <c r="S18" s="650"/>
      <c r="T18" s="651"/>
      <c r="U18" s="549" t="s">
        <v>61</v>
      </c>
      <c r="V18" s="549" t="s">
        <v>62</v>
      </c>
      <c r="W18" s="584"/>
      <c r="X18" s="584"/>
      <c r="Y18" s="873"/>
      <c r="Z18" s="768"/>
      <c r="AA18" s="761"/>
      <c r="AB18" s="761"/>
      <c r="AC18" s="761"/>
      <c r="AD18" s="841"/>
      <c r="AE18" s="842"/>
      <c r="AF18" s="843"/>
      <c r="AG18" s="65"/>
      <c r="BD18" s="64"/>
    </row>
    <row r="19" spans="1:68" ht="27.75" hidden="1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7"/>
      <c r="AB19" s="47"/>
      <c r="AC19" s="47"/>
    </row>
    <row r="20" spans="1:68" ht="16.5" hidden="1" customHeight="1" x14ac:dyDescent="0.25">
      <c r="A20" s="58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7"/>
      <c r="AB20" s="547"/>
      <c r="AC20" s="547"/>
    </row>
    <row r="21" spans="1:68" ht="14.25" hidden="1" customHeight="1" x14ac:dyDescent="0.25">
      <c r="A21" s="555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hidden="1" customHeight="1" x14ac:dyDescent="0.25">
      <c r="A22" s="53" t="s">
        <v>65</v>
      </c>
      <c r="B22" s="53" t="s">
        <v>66</v>
      </c>
      <c r="C22" s="30">
        <v>4301031278</v>
      </c>
      <c r="D22" s="560">
        <v>4680115886643</v>
      </c>
      <c r="E22" s="561"/>
      <c r="F22" s="550">
        <v>0.19</v>
      </c>
      <c r="G22" s="31">
        <v>10</v>
      </c>
      <c r="H22" s="550">
        <v>1.9</v>
      </c>
      <c r="I22" s="550">
        <v>2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3"/>
      <c r="V22" s="33"/>
      <c r="W22" s="34" t="s">
        <v>69</v>
      </c>
      <c r="X22" s="551">
        <v>0</v>
      </c>
      <c r="Y22" s="552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56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6"/>
      <c r="P23" s="557" t="s">
        <v>71</v>
      </c>
      <c r="Q23" s="558"/>
      <c r="R23" s="558"/>
      <c r="S23" s="558"/>
      <c r="T23" s="558"/>
      <c r="U23" s="558"/>
      <c r="V23" s="559"/>
      <c r="W23" s="36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6"/>
      <c r="P24" s="557" t="s">
        <v>71</v>
      </c>
      <c r="Q24" s="558"/>
      <c r="R24" s="558"/>
      <c r="S24" s="558"/>
      <c r="T24" s="558"/>
      <c r="U24" s="558"/>
      <c r="V24" s="559"/>
      <c r="W24" s="36" t="s">
        <v>69</v>
      </c>
      <c r="X24" s="553">
        <f>IFERROR(SUM(X22:X22),"0")</f>
        <v>0</v>
      </c>
      <c r="Y24" s="553">
        <f>IFERROR(SUM(Y22:Y22),"0")</f>
        <v>0</v>
      </c>
      <c r="Z24" s="36"/>
      <c r="AA24" s="554"/>
      <c r="AB24" s="554"/>
      <c r="AC24" s="554"/>
    </row>
    <row r="25" spans="1:68" ht="14.25" hidden="1" customHeight="1" x14ac:dyDescent="0.25">
      <c r="A25" s="555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hidden="1" customHeight="1" x14ac:dyDescent="0.25">
      <c r="A26" s="53" t="s">
        <v>74</v>
      </c>
      <c r="B26" s="53" t="s">
        <v>75</v>
      </c>
      <c r="C26" s="30">
        <v>4301051866</v>
      </c>
      <c r="D26" s="560">
        <v>4680115885912</v>
      </c>
      <c r="E26" s="561"/>
      <c r="F26" s="550">
        <v>0.3</v>
      </c>
      <c r="G26" s="31">
        <v>6</v>
      </c>
      <c r="H26" s="550">
        <v>1.8</v>
      </c>
      <c r="I26" s="550">
        <v>3.18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3"/>
      <c r="V26" s="33"/>
      <c r="W26" s="34" t="s">
        <v>69</v>
      </c>
      <c r="X26" s="551">
        <v>0</v>
      </c>
      <c r="Y26" s="552">
        <f t="shared" ref="Y26:Y31" si="0">IFERROR(IF(X26="",0,CEILING((X26/$H26),1)*$H26),"")</f>
        <v>0</v>
      </c>
      <c r="Z26" s="35" t="str">
        <f t="shared" ref="Z26:Z31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1" si="2">IFERROR(X26*I26/H26,"0")</f>
        <v>0</v>
      </c>
      <c r="BN26" s="63">
        <f t="shared" ref="BN26:BN31" si="3">IFERROR(Y26*I26/H26,"0")</f>
        <v>0</v>
      </c>
      <c r="BO26" s="63">
        <f t="shared" ref="BO26:BO31" si="4">IFERROR(1/J26*(X26/H26),"0")</f>
        <v>0</v>
      </c>
      <c r="BP26" s="63">
        <f t="shared" ref="BP26:BP31" si="5">IFERROR(1/J26*(Y26/H26),"0")</f>
        <v>0</v>
      </c>
    </row>
    <row r="27" spans="1:68" ht="27" customHeight="1" x14ac:dyDescent="0.25">
      <c r="A27" s="53" t="s">
        <v>79</v>
      </c>
      <c r="B27" s="53" t="s">
        <v>80</v>
      </c>
      <c r="C27" s="30">
        <v>4301051776</v>
      </c>
      <c r="D27" s="560">
        <v>4607091388237</v>
      </c>
      <c r="E27" s="561"/>
      <c r="F27" s="550">
        <v>0.42</v>
      </c>
      <c r="G27" s="31">
        <v>6</v>
      </c>
      <c r="H27" s="550">
        <v>2.52</v>
      </c>
      <c r="I27" s="550">
        <v>2.766</v>
      </c>
      <c r="J27" s="31">
        <v>182</v>
      </c>
      <c r="K27" s="31" t="s">
        <v>76</v>
      </c>
      <c r="L27" s="31"/>
      <c r="M27" s="32" t="s">
        <v>77</v>
      </c>
      <c r="N27" s="32"/>
      <c r="O27" s="31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3"/>
      <c r="V27" s="33"/>
      <c r="W27" s="34" t="s">
        <v>69</v>
      </c>
      <c r="X27" s="551">
        <v>2.52</v>
      </c>
      <c r="Y27" s="552">
        <f t="shared" si="0"/>
        <v>2.52</v>
      </c>
      <c r="Z27" s="35">
        <f t="shared" si="1"/>
        <v>6.5100000000000002E-3</v>
      </c>
      <c r="AA27" s="55"/>
      <c r="AB27" s="56"/>
      <c r="AC27" s="71" t="s">
        <v>81</v>
      </c>
      <c r="AG27" s="63"/>
      <c r="AJ27" s="66"/>
      <c r="AK27" s="66">
        <v>0</v>
      </c>
      <c r="BB27" s="72" t="s">
        <v>1</v>
      </c>
      <c r="BM27" s="63">
        <f t="shared" si="2"/>
        <v>2.766</v>
      </c>
      <c r="BN27" s="63">
        <f t="shared" si="3"/>
        <v>2.766</v>
      </c>
      <c r="BO27" s="63">
        <f t="shared" si="4"/>
        <v>5.4945054945054949E-3</v>
      </c>
      <c r="BP27" s="63">
        <f t="shared" si="5"/>
        <v>5.4945054945054949E-3</v>
      </c>
    </row>
    <row r="28" spans="1:68" ht="27" hidden="1" customHeight="1" x14ac:dyDescent="0.25">
      <c r="A28" s="53" t="s">
        <v>82</v>
      </c>
      <c r="B28" s="53" t="s">
        <v>83</v>
      </c>
      <c r="C28" s="30">
        <v>4301051907</v>
      </c>
      <c r="D28" s="560">
        <v>4680115886230</v>
      </c>
      <c r="E28" s="561"/>
      <c r="F28" s="550">
        <v>0.3</v>
      </c>
      <c r="G28" s="31">
        <v>6</v>
      </c>
      <c r="H28" s="550">
        <v>1.8</v>
      </c>
      <c r="I28" s="550">
        <v>2.0459999999999998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3"/>
      <c r="V28" s="33"/>
      <c r="W28" s="34" t="s">
        <v>69</v>
      </c>
      <c r="X28" s="551">
        <v>0</v>
      </c>
      <c r="Y28" s="552">
        <f t="shared" si="0"/>
        <v>0</v>
      </c>
      <c r="Z28" s="35" t="str">
        <f t="shared" si="1"/>
        <v/>
      </c>
      <c r="AA28" s="55"/>
      <c r="AB28" s="56"/>
      <c r="AC28" s="73" t="s">
        <v>84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85</v>
      </c>
      <c r="B29" s="53" t="s">
        <v>86</v>
      </c>
      <c r="C29" s="30">
        <v>4301051909</v>
      </c>
      <c r="D29" s="560">
        <v>4680115886247</v>
      </c>
      <c r="E29" s="561"/>
      <c r="F29" s="550">
        <v>0.3</v>
      </c>
      <c r="G29" s="31">
        <v>6</v>
      </c>
      <c r="H29" s="550">
        <v>1.8</v>
      </c>
      <c r="I29" s="550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3"/>
      <c r="V29" s="33"/>
      <c r="W29" s="34" t="s">
        <v>69</v>
      </c>
      <c r="X29" s="551">
        <v>0</v>
      </c>
      <c r="Y29" s="552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4301051861</v>
      </c>
      <c r="D30" s="560">
        <v>4680115885905</v>
      </c>
      <c r="E30" s="561"/>
      <c r="F30" s="550">
        <v>0.3</v>
      </c>
      <c r="G30" s="31">
        <v>6</v>
      </c>
      <c r="H30" s="550">
        <v>1.8</v>
      </c>
      <c r="I30" s="550">
        <v>3.18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3"/>
      <c r="V30" s="33"/>
      <c r="W30" s="34" t="s">
        <v>69</v>
      </c>
      <c r="X30" s="551">
        <v>0</v>
      </c>
      <c r="Y30" s="552">
        <f t="shared" si="0"/>
        <v>0</v>
      </c>
      <c r="Z30" s="35" t="str">
        <f t="shared" si="1"/>
        <v/>
      </c>
      <c r="AA30" s="55"/>
      <c r="AB30" s="56"/>
      <c r="AC30" s="77" t="s">
        <v>90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91</v>
      </c>
      <c r="B31" s="53" t="s">
        <v>92</v>
      </c>
      <c r="C31" s="30">
        <v>4301051851</v>
      </c>
      <c r="D31" s="560">
        <v>4607091388244</v>
      </c>
      <c r="E31" s="561"/>
      <c r="F31" s="550">
        <v>0.42</v>
      </c>
      <c r="G31" s="31">
        <v>6</v>
      </c>
      <c r="H31" s="550">
        <v>2.52</v>
      </c>
      <c r="I31" s="550">
        <v>2.766</v>
      </c>
      <c r="J31" s="31">
        <v>182</v>
      </c>
      <c r="K31" s="31" t="s">
        <v>76</v>
      </c>
      <c r="L31" s="31"/>
      <c r="M31" s="32" t="s">
        <v>93</v>
      </c>
      <c r="N31" s="32"/>
      <c r="O31" s="31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3"/>
      <c r="V31" s="33"/>
      <c r="W31" s="34" t="s">
        <v>69</v>
      </c>
      <c r="X31" s="551">
        <v>2.52</v>
      </c>
      <c r="Y31" s="552">
        <f t="shared" si="0"/>
        <v>2.52</v>
      </c>
      <c r="Z31" s="35">
        <f t="shared" si="1"/>
        <v>6.5100000000000002E-3</v>
      </c>
      <c r="AA31" s="55"/>
      <c r="AB31" s="56"/>
      <c r="AC31" s="79" t="s">
        <v>94</v>
      </c>
      <c r="AG31" s="63"/>
      <c r="AJ31" s="66"/>
      <c r="AK31" s="66">
        <v>0</v>
      </c>
      <c r="BB31" s="80" t="s">
        <v>1</v>
      </c>
      <c r="BM31" s="63">
        <f t="shared" si="2"/>
        <v>2.766</v>
      </c>
      <c r="BN31" s="63">
        <f t="shared" si="3"/>
        <v>2.766</v>
      </c>
      <c r="BO31" s="63">
        <f t="shared" si="4"/>
        <v>5.4945054945054949E-3</v>
      </c>
      <c r="BP31" s="63">
        <f t="shared" si="5"/>
        <v>5.4945054945054949E-3</v>
      </c>
    </row>
    <row r="32" spans="1:68" x14ac:dyDescent="0.2">
      <c r="A32" s="565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6"/>
      <c r="P32" s="557" t="s">
        <v>71</v>
      </c>
      <c r="Q32" s="558"/>
      <c r="R32" s="558"/>
      <c r="S32" s="558"/>
      <c r="T32" s="558"/>
      <c r="U32" s="558"/>
      <c r="V32" s="559"/>
      <c r="W32" s="36" t="s">
        <v>72</v>
      </c>
      <c r="X32" s="553">
        <f>IFERROR(X26/H26,"0")+IFERROR(X27/H27,"0")+IFERROR(X28/H28,"0")+IFERROR(X29/H29,"0")+IFERROR(X30/H30,"0")+IFERROR(X31/H31,"0")</f>
        <v>2</v>
      </c>
      <c r="Y32" s="553">
        <f>IFERROR(Y26/H26,"0")+IFERROR(Y27/H27,"0")+IFERROR(Y28/H28,"0")+IFERROR(Y29/H29,"0")+IFERROR(Y30/H30,"0")+IFERROR(Y31/H31,"0")</f>
        <v>2</v>
      </c>
      <c r="Z32" s="553">
        <f>IFERROR(IF(Z26="",0,Z26),"0")+IFERROR(IF(Z27="",0,Z27),"0")+IFERROR(IF(Z28="",0,Z28),"0")+IFERROR(IF(Z29="",0,Z29),"0")+IFERROR(IF(Z30="",0,Z30),"0")+IFERROR(IF(Z31="",0,Z31),"0")</f>
        <v>1.302E-2</v>
      </c>
      <c r="AA32" s="554"/>
      <c r="AB32" s="554"/>
      <c r="AC32" s="554"/>
    </row>
    <row r="33" spans="1:68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6"/>
      <c r="P33" s="557" t="s">
        <v>71</v>
      </c>
      <c r="Q33" s="558"/>
      <c r="R33" s="558"/>
      <c r="S33" s="558"/>
      <c r="T33" s="558"/>
      <c r="U33" s="558"/>
      <c r="V33" s="559"/>
      <c r="W33" s="36" t="s">
        <v>69</v>
      </c>
      <c r="X33" s="553">
        <f>IFERROR(SUM(X26:X31),"0")</f>
        <v>5.04</v>
      </c>
      <c r="Y33" s="553">
        <f>IFERROR(SUM(Y26:Y31),"0")</f>
        <v>5.04</v>
      </c>
      <c r="Z33" s="36"/>
      <c r="AA33" s="554"/>
      <c r="AB33" s="554"/>
      <c r="AC33" s="55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1"/>
      <c r="AB34" s="541"/>
      <c r="AC34" s="541"/>
    </row>
    <row r="35" spans="1:68" ht="27" hidden="1" customHeight="1" x14ac:dyDescent="0.25">
      <c r="A35" s="53" t="s">
        <v>96</v>
      </c>
      <c r="B35" s="53" t="s">
        <v>97</v>
      </c>
      <c r="C35" s="30">
        <v>4301032013</v>
      </c>
      <c r="D35" s="560">
        <v>4607091388503</v>
      </c>
      <c r="E35" s="561"/>
      <c r="F35" s="550">
        <v>0.05</v>
      </c>
      <c r="G35" s="31">
        <v>12</v>
      </c>
      <c r="H35" s="550">
        <v>0.6</v>
      </c>
      <c r="I35" s="550">
        <v>0.82199999999999995</v>
      </c>
      <c r="J35" s="31">
        <v>182</v>
      </c>
      <c r="K35" s="31" t="s">
        <v>76</v>
      </c>
      <c r="L35" s="31"/>
      <c r="M35" s="32" t="s">
        <v>98</v>
      </c>
      <c r="N35" s="32"/>
      <c r="O35" s="31">
        <v>120</v>
      </c>
      <c r="P35" s="7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3"/>
      <c r="V35" s="33"/>
      <c r="W35" s="34" t="s">
        <v>69</v>
      </c>
      <c r="X35" s="551">
        <v>0</v>
      </c>
      <c r="Y35" s="552">
        <f>IFERROR(IF(X35="",0,CEILING((X35/$H35),1)*$H35),"")</f>
        <v>0</v>
      </c>
      <c r="Z35" s="35" t="str">
        <f>IFERROR(IF(Y35=0,"",ROUNDUP(Y35/H35,0)*0.00651),"")</f>
        <v/>
      </c>
      <c r="AA35" s="55"/>
      <c r="AB35" s="56"/>
      <c r="AC35" s="81" t="s">
        <v>99</v>
      </c>
      <c r="AG35" s="63"/>
      <c r="AJ35" s="66"/>
      <c r="AK35" s="66">
        <v>0</v>
      </c>
      <c r="BB35" s="82" t="s">
        <v>100</v>
      </c>
      <c r="BM35" s="63">
        <f>IFERROR(X35*I35/H35,"0")</f>
        <v>0</v>
      </c>
      <c r="BN35" s="63">
        <f>IFERROR(Y35*I35/H35,"0")</f>
        <v>0</v>
      </c>
      <c r="BO35" s="63">
        <f>IFERROR(1/J35*(X35/H35),"0")</f>
        <v>0</v>
      </c>
      <c r="BP35" s="63">
        <f>IFERROR(1/J35*(Y35/H35),"0")</f>
        <v>0</v>
      </c>
    </row>
    <row r="36" spans="1:68" hidden="1" x14ac:dyDescent="0.2">
      <c r="A36" s="565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6"/>
      <c r="P36" s="557" t="s">
        <v>71</v>
      </c>
      <c r="Q36" s="558"/>
      <c r="R36" s="558"/>
      <c r="S36" s="558"/>
      <c r="T36" s="558"/>
      <c r="U36" s="558"/>
      <c r="V36" s="559"/>
      <c r="W36" s="36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6"/>
      <c r="P37" s="557" t="s">
        <v>71</v>
      </c>
      <c r="Q37" s="558"/>
      <c r="R37" s="558"/>
      <c r="S37" s="558"/>
      <c r="T37" s="558"/>
      <c r="U37" s="558"/>
      <c r="V37" s="559"/>
      <c r="W37" s="36" t="s">
        <v>69</v>
      </c>
      <c r="X37" s="553">
        <f>IFERROR(SUM(X35:X35),"0")</f>
        <v>0</v>
      </c>
      <c r="Y37" s="553">
        <f>IFERROR(SUM(Y35:Y35),"0")</f>
        <v>0</v>
      </c>
      <c r="Z37" s="36"/>
      <c r="AA37" s="554"/>
      <c r="AB37" s="554"/>
      <c r="AC37" s="554"/>
    </row>
    <row r="38" spans="1:68" ht="27.75" hidden="1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7"/>
      <c r="AB38" s="47"/>
      <c r="AC38" s="47"/>
    </row>
    <row r="39" spans="1:68" ht="16.5" hidden="1" customHeight="1" x14ac:dyDescent="0.25">
      <c r="A39" s="585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7"/>
      <c r="AB39" s="547"/>
      <c r="AC39" s="547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1"/>
      <c r="AB40" s="541"/>
      <c r="AC40" s="541"/>
    </row>
    <row r="41" spans="1:68" ht="16.5" customHeight="1" x14ac:dyDescent="0.25">
      <c r="A41" s="53" t="s">
        <v>104</v>
      </c>
      <c r="B41" s="53" t="s">
        <v>105</v>
      </c>
      <c r="C41" s="30">
        <v>4301011380</v>
      </c>
      <c r="D41" s="560">
        <v>4607091385670</v>
      </c>
      <c r="E41" s="561"/>
      <c r="F41" s="550">
        <v>1.35</v>
      </c>
      <c r="G41" s="31">
        <v>8</v>
      </c>
      <c r="H41" s="550">
        <v>10.8</v>
      </c>
      <c r="I41" s="550">
        <v>11.234999999999999</v>
      </c>
      <c r="J41" s="31">
        <v>64</v>
      </c>
      <c r="K41" s="31" t="s">
        <v>106</v>
      </c>
      <c r="L41" s="31"/>
      <c r="M41" s="32" t="s">
        <v>107</v>
      </c>
      <c r="N41" s="32"/>
      <c r="O41" s="31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3"/>
      <c r="V41" s="33"/>
      <c r="W41" s="34" t="s">
        <v>69</v>
      </c>
      <c r="X41" s="551">
        <v>129.6</v>
      </c>
      <c r="Y41" s="552">
        <f>IFERROR(IF(X41="",0,CEILING((X41/$H41),1)*$H41),"")</f>
        <v>129.60000000000002</v>
      </c>
      <c r="Z41" s="35">
        <f>IFERROR(IF(Y41=0,"",ROUNDUP(Y41/H41,0)*0.01898),"")</f>
        <v>0.22776000000000002</v>
      </c>
      <c r="AA41" s="55"/>
      <c r="AB41" s="56"/>
      <c r="AC41" s="83" t="s">
        <v>108</v>
      </c>
      <c r="AG41" s="63"/>
      <c r="AJ41" s="66"/>
      <c r="AK41" s="66">
        <v>0</v>
      </c>
      <c r="BB41" s="84" t="s">
        <v>1</v>
      </c>
      <c r="BM41" s="63">
        <f>IFERROR(X41*I41/H41,"0")</f>
        <v>134.81999999999996</v>
      </c>
      <c r="BN41" s="63">
        <f>IFERROR(Y41*I41/H41,"0")</f>
        <v>134.82000000000002</v>
      </c>
      <c r="BO41" s="63">
        <f>IFERROR(1/J41*(X41/H41),"0")</f>
        <v>0.18749999999999997</v>
      </c>
      <c r="BP41" s="63">
        <f>IFERROR(1/J41*(Y41/H41),"0")</f>
        <v>0.18750000000000003</v>
      </c>
    </row>
    <row r="42" spans="1:68" ht="27" customHeight="1" x14ac:dyDescent="0.25">
      <c r="A42" s="53" t="s">
        <v>109</v>
      </c>
      <c r="B42" s="53" t="s">
        <v>110</v>
      </c>
      <c r="C42" s="30">
        <v>4301011382</v>
      </c>
      <c r="D42" s="560">
        <v>4607091385687</v>
      </c>
      <c r="E42" s="561"/>
      <c r="F42" s="550">
        <v>0.4</v>
      </c>
      <c r="G42" s="31">
        <v>10</v>
      </c>
      <c r="H42" s="550">
        <v>4</v>
      </c>
      <c r="I42" s="550">
        <v>4.21</v>
      </c>
      <c r="J42" s="31">
        <v>132</v>
      </c>
      <c r="K42" s="31" t="s">
        <v>111</v>
      </c>
      <c r="L42" s="31" t="s">
        <v>112</v>
      </c>
      <c r="M42" s="32" t="s">
        <v>77</v>
      </c>
      <c r="N42" s="32"/>
      <c r="O42" s="31">
        <v>50</v>
      </c>
      <c r="P42" s="5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3"/>
      <c r="V42" s="33"/>
      <c r="W42" s="34" t="s">
        <v>69</v>
      </c>
      <c r="X42" s="551">
        <v>12</v>
      </c>
      <c r="Y42" s="552">
        <f>IFERROR(IF(X42="",0,CEILING((X42/$H42),1)*$H42),"")</f>
        <v>12</v>
      </c>
      <c r="Z42" s="35">
        <f>IFERROR(IF(Y42=0,"",ROUNDUP(Y42/H42,0)*0.00902),"")</f>
        <v>2.7060000000000001E-2</v>
      </c>
      <c r="AA42" s="55"/>
      <c r="AB42" s="56"/>
      <c r="AC42" s="85" t="s">
        <v>108</v>
      </c>
      <c r="AG42" s="63"/>
      <c r="AJ42" s="66" t="s">
        <v>113</v>
      </c>
      <c r="AK42" s="66">
        <v>48</v>
      </c>
      <c r="BB42" s="86" t="s">
        <v>1</v>
      </c>
      <c r="BM42" s="63">
        <f>IFERROR(X42*I42/H42,"0")</f>
        <v>12.629999999999999</v>
      </c>
      <c r="BN42" s="63">
        <f>IFERROR(Y42*I42/H42,"0")</f>
        <v>12.629999999999999</v>
      </c>
      <c r="BO42" s="63">
        <f>IFERROR(1/J42*(X42/H42),"0")</f>
        <v>2.2727272727272728E-2</v>
      </c>
      <c r="BP42" s="63">
        <f>IFERROR(1/J42*(Y42/H42),"0")</f>
        <v>2.2727272727272728E-2</v>
      </c>
    </row>
    <row r="43" spans="1:68" ht="27" hidden="1" customHeight="1" x14ac:dyDescent="0.25">
      <c r="A43" s="53" t="s">
        <v>114</v>
      </c>
      <c r="B43" s="53" t="s">
        <v>115</v>
      </c>
      <c r="C43" s="30">
        <v>4301011565</v>
      </c>
      <c r="D43" s="560">
        <v>4680115882539</v>
      </c>
      <c r="E43" s="561"/>
      <c r="F43" s="550">
        <v>0.37</v>
      </c>
      <c r="G43" s="31">
        <v>10</v>
      </c>
      <c r="H43" s="550">
        <v>3.7</v>
      </c>
      <c r="I43" s="550">
        <v>3.91</v>
      </c>
      <c r="J43" s="31">
        <v>132</v>
      </c>
      <c r="K43" s="31" t="s">
        <v>111</v>
      </c>
      <c r="L43" s="31"/>
      <c r="M43" s="32" t="s">
        <v>77</v>
      </c>
      <c r="N43" s="32"/>
      <c r="O43" s="31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3"/>
      <c r="V43" s="33"/>
      <c r="W43" s="34" t="s">
        <v>69</v>
      </c>
      <c r="X43" s="551">
        <v>0</v>
      </c>
      <c r="Y43" s="552">
        <f>IFERROR(IF(X43="",0,CEILING((X43/$H43),1)*$H43),"")</f>
        <v>0</v>
      </c>
      <c r="Z43" s="35" t="str">
        <f>IFERROR(IF(Y43=0,"",ROUNDUP(Y43/H43,0)*0.00902),"")</f>
        <v/>
      </c>
      <c r="AA43" s="55"/>
      <c r="AB43" s="56"/>
      <c r="AC43" s="87" t="s">
        <v>108</v>
      </c>
      <c r="AG43" s="63"/>
      <c r="AJ43" s="66"/>
      <c r="AK43" s="66">
        <v>0</v>
      </c>
      <c r="BB43" s="88" t="s">
        <v>1</v>
      </c>
      <c r="BM43" s="63">
        <f>IFERROR(X43*I43/H43,"0")</f>
        <v>0</v>
      </c>
      <c r="BN43" s="63">
        <f>IFERROR(Y43*I43/H43,"0")</f>
        <v>0</v>
      </c>
      <c r="BO43" s="63">
        <f>IFERROR(1/J43*(X43/H43),"0")</f>
        <v>0</v>
      </c>
      <c r="BP43" s="63">
        <f>IFERROR(1/J43*(Y43/H43),"0")</f>
        <v>0</v>
      </c>
    </row>
    <row r="44" spans="1:68" x14ac:dyDescent="0.2">
      <c r="A44" s="565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6"/>
      <c r="P44" s="557" t="s">
        <v>71</v>
      </c>
      <c r="Q44" s="558"/>
      <c r="R44" s="558"/>
      <c r="S44" s="558"/>
      <c r="T44" s="558"/>
      <c r="U44" s="558"/>
      <c r="V44" s="559"/>
      <c r="W44" s="36" t="s">
        <v>72</v>
      </c>
      <c r="X44" s="553">
        <f>IFERROR(X41/H41,"0")+IFERROR(X42/H42,"0")+IFERROR(X43/H43,"0")</f>
        <v>14.999999999999998</v>
      </c>
      <c r="Y44" s="553">
        <f>IFERROR(Y41/H41,"0")+IFERROR(Y42/H42,"0")+IFERROR(Y43/H43,"0")</f>
        <v>15.000000000000002</v>
      </c>
      <c r="Z44" s="553">
        <f>IFERROR(IF(Z41="",0,Z41),"0")+IFERROR(IF(Z42="",0,Z42),"0")+IFERROR(IF(Z43="",0,Z43),"0")</f>
        <v>0.25482000000000005</v>
      </c>
      <c r="AA44" s="554"/>
      <c r="AB44" s="554"/>
      <c r="AC44" s="55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6"/>
      <c r="P45" s="557" t="s">
        <v>71</v>
      </c>
      <c r="Q45" s="558"/>
      <c r="R45" s="558"/>
      <c r="S45" s="558"/>
      <c r="T45" s="558"/>
      <c r="U45" s="558"/>
      <c r="V45" s="559"/>
      <c r="W45" s="36" t="s">
        <v>69</v>
      </c>
      <c r="X45" s="553">
        <f>IFERROR(SUM(X41:X43),"0")</f>
        <v>141.6</v>
      </c>
      <c r="Y45" s="553">
        <f>IFERROR(SUM(Y41:Y43),"0")</f>
        <v>141.60000000000002</v>
      </c>
      <c r="Z45" s="36"/>
      <c r="AA45" s="554"/>
      <c r="AB45" s="554"/>
      <c r="AC45" s="554"/>
    </row>
    <row r="46" spans="1:68" ht="14.25" hidden="1" customHeight="1" x14ac:dyDescent="0.25">
      <c r="A46" s="555" t="s">
        <v>73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1"/>
      <c r="AB46" s="541"/>
      <c r="AC46" s="541"/>
    </row>
    <row r="47" spans="1:68" ht="16.5" hidden="1" customHeight="1" x14ac:dyDescent="0.25">
      <c r="A47" s="53" t="s">
        <v>116</v>
      </c>
      <c r="B47" s="53" t="s">
        <v>117</v>
      </c>
      <c r="C47" s="30">
        <v>4301051820</v>
      </c>
      <c r="D47" s="560">
        <v>4680115884915</v>
      </c>
      <c r="E47" s="561"/>
      <c r="F47" s="550">
        <v>0.3</v>
      </c>
      <c r="G47" s="31">
        <v>6</v>
      </c>
      <c r="H47" s="550">
        <v>1.8</v>
      </c>
      <c r="I47" s="550">
        <v>1.98</v>
      </c>
      <c r="J47" s="31">
        <v>182</v>
      </c>
      <c r="K47" s="31" t="s">
        <v>76</v>
      </c>
      <c r="L47" s="31"/>
      <c r="M47" s="32" t="s">
        <v>77</v>
      </c>
      <c r="N47" s="32"/>
      <c r="O47" s="31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3"/>
      <c r="V47" s="33"/>
      <c r="W47" s="34" t="s">
        <v>69</v>
      </c>
      <c r="X47" s="551">
        <v>0</v>
      </c>
      <c r="Y47" s="552">
        <f>IFERROR(IF(X47="",0,CEILING((X47/$H47),1)*$H47),"")</f>
        <v>0</v>
      </c>
      <c r="Z47" s="35" t="str">
        <f>IFERROR(IF(Y47=0,"",ROUNDUP(Y47/H47,0)*0.00651),"")</f>
        <v/>
      </c>
      <c r="AA47" s="55"/>
      <c r="AB47" s="56"/>
      <c r="AC47" s="89" t="s">
        <v>118</v>
      </c>
      <c r="AG47" s="63"/>
      <c r="AJ47" s="66"/>
      <c r="AK47" s="66">
        <v>0</v>
      </c>
      <c r="BB47" s="90" t="s">
        <v>1</v>
      </c>
      <c r="BM47" s="63">
        <f>IFERROR(X47*I47/H47,"0")</f>
        <v>0</v>
      </c>
      <c r="BN47" s="63">
        <f>IFERROR(Y47*I47/H47,"0")</f>
        <v>0</v>
      </c>
      <c r="BO47" s="63">
        <f>IFERROR(1/J47*(X47/H47),"0")</f>
        <v>0</v>
      </c>
      <c r="BP47" s="63">
        <f>IFERROR(1/J47*(Y47/H47),"0")</f>
        <v>0</v>
      </c>
    </row>
    <row r="48" spans="1:68" hidden="1" x14ac:dyDescent="0.2">
      <c r="A48" s="565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6"/>
      <c r="P48" s="557" t="s">
        <v>71</v>
      </c>
      <c r="Q48" s="558"/>
      <c r="R48" s="558"/>
      <c r="S48" s="558"/>
      <c r="T48" s="558"/>
      <c r="U48" s="558"/>
      <c r="V48" s="559"/>
      <c r="W48" s="36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6"/>
      <c r="P49" s="557" t="s">
        <v>71</v>
      </c>
      <c r="Q49" s="558"/>
      <c r="R49" s="558"/>
      <c r="S49" s="558"/>
      <c r="T49" s="558"/>
      <c r="U49" s="558"/>
      <c r="V49" s="559"/>
      <c r="W49" s="36" t="s">
        <v>69</v>
      </c>
      <c r="X49" s="553">
        <f>IFERROR(SUM(X47:X47),"0")</f>
        <v>0</v>
      </c>
      <c r="Y49" s="553">
        <f>IFERROR(SUM(Y47:Y47),"0")</f>
        <v>0</v>
      </c>
      <c r="Z49" s="36"/>
      <c r="AA49" s="554"/>
      <c r="AB49" s="554"/>
      <c r="AC49" s="554"/>
    </row>
    <row r="50" spans="1:68" ht="16.5" hidden="1" customHeight="1" x14ac:dyDescent="0.25">
      <c r="A50" s="585" t="s">
        <v>119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7"/>
      <c r="AB50" s="547"/>
      <c r="AC50" s="547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1"/>
      <c r="AB51" s="541"/>
      <c r="AC51" s="541"/>
    </row>
    <row r="52" spans="1:68" ht="27" hidden="1" customHeight="1" x14ac:dyDescent="0.25">
      <c r="A52" s="53" t="s">
        <v>120</v>
      </c>
      <c r="B52" s="53" t="s">
        <v>121</v>
      </c>
      <c r="C52" s="30">
        <v>4301012030</v>
      </c>
      <c r="D52" s="560">
        <v>4680115885882</v>
      </c>
      <c r="E52" s="561"/>
      <c r="F52" s="550">
        <v>1.4</v>
      </c>
      <c r="G52" s="31">
        <v>8</v>
      </c>
      <c r="H52" s="550">
        <v>11.2</v>
      </c>
      <c r="I52" s="550">
        <v>11.635</v>
      </c>
      <c r="J52" s="31">
        <v>64</v>
      </c>
      <c r="K52" s="31" t="s">
        <v>106</v>
      </c>
      <c r="L52" s="31"/>
      <c r="M52" s="32" t="s">
        <v>77</v>
      </c>
      <c r="N52" s="32"/>
      <c r="O52" s="31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3"/>
      <c r="V52" s="33"/>
      <c r="W52" s="34" t="s">
        <v>69</v>
      </c>
      <c r="X52" s="551">
        <v>0</v>
      </c>
      <c r="Y52" s="552">
        <f t="shared" ref="Y52:Y57" si="6">IFERROR(IF(X52="",0,CEILING((X52/$H52),1)*$H52),"")</f>
        <v>0</v>
      </c>
      <c r="Z52" s="35" t="str">
        <f>IFERROR(IF(Y52=0,"",ROUNDUP(Y52/H52,0)*0.01898),"")</f>
        <v/>
      </c>
      <c r="AA52" s="55"/>
      <c r="AB52" s="56"/>
      <c r="AC52" s="91" t="s">
        <v>122</v>
      </c>
      <c r="AG52" s="63"/>
      <c r="AJ52" s="66"/>
      <c r="AK52" s="66">
        <v>0</v>
      </c>
      <c r="BB52" s="92" t="s">
        <v>1</v>
      </c>
      <c r="BM52" s="63">
        <f t="shared" ref="BM52:BM57" si="7">IFERROR(X52*I52/H52,"0")</f>
        <v>0</v>
      </c>
      <c r="BN52" s="63">
        <f t="shared" ref="BN52:BN57" si="8">IFERROR(Y52*I52/H52,"0")</f>
        <v>0</v>
      </c>
      <c r="BO52" s="63">
        <f t="shared" ref="BO52:BO57" si="9">IFERROR(1/J52*(X52/H52),"0")</f>
        <v>0</v>
      </c>
      <c r="BP52" s="63">
        <f t="shared" ref="BP52:BP57" si="10">IFERROR(1/J52*(Y52/H52),"0")</f>
        <v>0</v>
      </c>
    </row>
    <row r="53" spans="1:68" ht="27" hidden="1" customHeight="1" x14ac:dyDescent="0.25">
      <c r="A53" s="53" t="s">
        <v>123</v>
      </c>
      <c r="B53" s="53" t="s">
        <v>124</v>
      </c>
      <c r="C53" s="30">
        <v>4301011816</v>
      </c>
      <c r="D53" s="560">
        <v>4680115881426</v>
      </c>
      <c r="E53" s="561"/>
      <c r="F53" s="550">
        <v>1.35</v>
      </c>
      <c r="G53" s="31">
        <v>8</v>
      </c>
      <c r="H53" s="550">
        <v>10.8</v>
      </c>
      <c r="I53" s="550">
        <v>11.234999999999999</v>
      </c>
      <c r="J53" s="31">
        <v>64</v>
      </c>
      <c r="K53" s="31" t="s">
        <v>106</v>
      </c>
      <c r="L53" s="31" t="s">
        <v>125</v>
      </c>
      <c r="M53" s="32" t="s">
        <v>107</v>
      </c>
      <c r="N53" s="32"/>
      <c r="O53" s="31">
        <v>50</v>
      </c>
      <c r="P53" s="6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3"/>
      <c r="V53" s="33"/>
      <c r="W53" s="34" t="s">
        <v>69</v>
      </c>
      <c r="X53" s="551">
        <v>0</v>
      </c>
      <c r="Y53" s="552">
        <f t="shared" si="6"/>
        <v>0</v>
      </c>
      <c r="Z53" s="35" t="str">
        <f>IFERROR(IF(Y53=0,"",ROUNDUP(Y53/H53,0)*0.01898),"")</f>
        <v/>
      </c>
      <c r="AA53" s="55"/>
      <c r="AB53" s="56"/>
      <c r="AC53" s="93" t="s">
        <v>126</v>
      </c>
      <c r="AG53" s="63"/>
      <c r="AJ53" s="66" t="s">
        <v>127</v>
      </c>
      <c r="AK53" s="66">
        <v>691.2</v>
      </c>
      <c r="BB53" s="94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t="27" hidden="1" customHeight="1" x14ac:dyDescent="0.25">
      <c r="A54" s="53" t="s">
        <v>128</v>
      </c>
      <c r="B54" s="53" t="s">
        <v>129</v>
      </c>
      <c r="C54" s="30">
        <v>4301011386</v>
      </c>
      <c r="D54" s="560">
        <v>4680115880283</v>
      </c>
      <c r="E54" s="561"/>
      <c r="F54" s="550">
        <v>0.6</v>
      </c>
      <c r="G54" s="31">
        <v>8</v>
      </c>
      <c r="H54" s="550">
        <v>4.8</v>
      </c>
      <c r="I54" s="550">
        <v>5.01</v>
      </c>
      <c r="J54" s="31">
        <v>132</v>
      </c>
      <c r="K54" s="31" t="s">
        <v>111</v>
      </c>
      <c r="L54" s="31"/>
      <c r="M54" s="32" t="s">
        <v>107</v>
      </c>
      <c r="N54" s="32"/>
      <c r="O54" s="31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3"/>
      <c r="V54" s="33"/>
      <c r="W54" s="34" t="s">
        <v>69</v>
      </c>
      <c r="X54" s="551">
        <v>0</v>
      </c>
      <c r="Y54" s="552">
        <f t="shared" si="6"/>
        <v>0</v>
      </c>
      <c r="Z54" s="35" t="str">
        <f>IFERROR(IF(Y54=0,"",ROUNDUP(Y54/H54,0)*0.00902),"")</f>
        <v/>
      </c>
      <c r="AA54" s="55"/>
      <c r="AB54" s="56"/>
      <c r="AC54" s="95" t="s">
        <v>130</v>
      </c>
      <c r="AG54" s="63"/>
      <c r="AJ54" s="66"/>
      <c r="AK54" s="66">
        <v>0</v>
      </c>
      <c r="BB54" s="96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ht="16.5" hidden="1" customHeight="1" x14ac:dyDescent="0.25">
      <c r="A55" s="53" t="s">
        <v>131</v>
      </c>
      <c r="B55" s="53" t="s">
        <v>132</v>
      </c>
      <c r="C55" s="30">
        <v>4301011806</v>
      </c>
      <c r="D55" s="560">
        <v>4680115881525</v>
      </c>
      <c r="E55" s="561"/>
      <c r="F55" s="550">
        <v>0.4</v>
      </c>
      <c r="G55" s="31">
        <v>10</v>
      </c>
      <c r="H55" s="550">
        <v>4</v>
      </c>
      <c r="I55" s="550">
        <v>4.21</v>
      </c>
      <c r="J55" s="31">
        <v>132</v>
      </c>
      <c r="K55" s="31" t="s">
        <v>111</v>
      </c>
      <c r="L55" s="31"/>
      <c r="M55" s="32" t="s">
        <v>107</v>
      </c>
      <c r="N55" s="32"/>
      <c r="O55" s="31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3"/>
      <c r="V55" s="33"/>
      <c r="W55" s="34" t="s">
        <v>69</v>
      </c>
      <c r="X55" s="551">
        <v>0</v>
      </c>
      <c r="Y55" s="552">
        <f t="shared" si="6"/>
        <v>0</v>
      </c>
      <c r="Z55" s="35" t="str">
        <f>IFERROR(IF(Y55=0,"",ROUNDUP(Y55/H55,0)*0.00902),"")</f>
        <v/>
      </c>
      <c r="AA55" s="55"/>
      <c r="AB55" s="56"/>
      <c r="AC55" s="97" t="s">
        <v>126</v>
      </c>
      <c r="AG55" s="63"/>
      <c r="AJ55" s="66"/>
      <c r="AK55" s="66">
        <v>0</v>
      </c>
      <c r="BB55" s="98" t="s">
        <v>1</v>
      </c>
      <c r="BM55" s="63">
        <f t="shared" si="7"/>
        <v>0</v>
      </c>
      <c r="BN55" s="63">
        <f t="shared" si="8"/>
        <v>0</v>
      </c>
      <c r="BO55" s="63">
        <f t="shared" si="9"/>
        <v>0</v>
      </c>
      <c r="BP55" s="63">
        <f t="shared" si="10"/>
        <v>0</v>
      </c>
    </row>
    <row r="56" spans="1:68" ht="27" hidden="1" customHeight="1" x14ac:dyDescent="0.25">
      <c r="A56" s="53" t="s">
        <v>133</v>
      </c>
      <c r="B56" s="53" t="s">
        <v>134</v>
      </c>
      <c r="C56" s="30">
        <v>4301011589</v>
      </c>
      <c r="D56" s="560">
        <v>4680115885899</v>
      </c>
      <c r="E56" s="561"/>
      <c r="F56" s="550">
        <v>0.35</v>
      </c>
      <c r="G56" s="31">
        <v>6</v>
      </c>
      <c r="H56" s="550">
        <v>2.1</v>
      </c>
      <c r="I56" s="550">
        <v>2.2799999999999998</v>
      </c>
      <c r="J56" s="31">
        <v>182</v>
      </c>
      <c r="K56" s="31" t="s">
        <v>76</v>
      </c>
      <c r="L56" s="31"/>
      <c r="M56" s="32" t="s">
        <v>93</v>
      </c>
      <c r="N56" s="32"/>
      <c r="O56" s="31">
        <v>50</v>
      </c>
      <c r="P56" s="7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3"/>
      <c r="V56" s="33"/>
      <c r="W56" s="34" t="s">
        <v>69</v>
      </c>
      <c r="X56" s="551">
        <v>0</v>
      </c>
      <c r="Y56" s="552">
        <f t="shared" si="6"/>
        <v>0</v>
      </c>
      <c r="Z56" s="35" t="str">
        <f>IFERROR(IF(Y56=0,"",ROUNDUP(Y56/H56,0)*0.00651),"")</f>
        <v/>
      </c>
      <c r="AA56" s="55"/>
      <c r="AB56" s="56"/>
      <c r="AC56" s="99" t="s">
        <v>135</v>
      </c>
      <c r="AG56" s="63"/>
      <c r="AJ56" s="66"/>
      <c r="AK56" s="66">
        <v>0</v>
      </c>
      <c r="BB56" s="100" t="s">
        <v>1</v>
      </c>
      <c r="BM56" s="63">
        <f t="shared" si="7"/>
        <v>0</v>
      </c>
      <c r="BN56" s="63">
        <f t="shared" si="8"/>
        <v>0</v>
      </c>
      <c r="BO56" s="63">
        <f t="shared" si="9"/>
        <v>0</v>
      </c>
      <c r="BP56" s="63">
        <f t="shared" si="10"/>
        <v>0</v>
      </c>
    </row>
    <row r="57" spans="1:68" ht="27" customHeight="1" x14ac:dyDescent="0.25">
      <c r="A57" s="53" t="s">
        <v>136</v>
      </c>
      <c r="B57" s="53" t="s">
        <v>137</v>
      </c>
      <c r="C57" s="30">
        <v>4301011801</v>
      </c>
      <c r="D57" s="560">
        <v>4680115881419</v>
      </c>
      <c r="E57" s="561"/>
      <c r="F57" s="550">
        <v>0.45</v>
      </c>
      <c r="G57" s="31">
        <v>10</v>
      </c>
      <c r="H57" s="550">
        <v>4.5</v>
      </c>
      <c r="I57" s="550">
        <v>4.71</v>
      </c>
      <c r="J57" s="31">
        <v>132</v>
      </c>
      <c r="K57" s="31" t="s">
        <v>111</v>
      </c>
      <c r="L57" s="31" t="s">
        <v>125</v>
      </c>
      <c r="M57" s="32" t="s">
        <v>107</v>
      </c>
      <c r="N57" s="32"/>
      <c r="O57" s="31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3"/>
      <c r="V57" s="33"/>
      <c r="W57" s="34" t="s">
        <v>69</v>
      </c>
      <c r="X57" s="551">
        <v>45</v>
      </c>
      <c r="Y57" s="552">
        <f t="shared" si="6"/>
        <v>45</v>
      </c>
      <c r="Z57" s="35">
        <f>IFERROR(IF(Y57=0,"",ROUNDUP(Y57/H57,0)*0.00902),"")</f>
        <v>9.0200000000000002E-2</v>
      </c>
      <c r="AA57" s="55"/>
      <c r="AB57" s="56"/>
      <c r="AC57" s="101" t="s">
        <v>138</v>
      </c>
      <c r="AG57" s="63"/>
      <c r="AJ57" s="66" t="s">
        <v>127</v>
      </c>
      <c r="AK57" s="66">
        <v>594</v>
      </c>
      <c r="BB57" s="102" t="s">
        <v>1</v>
      </c>
      <c r="BM57" s="63">
        <f t="shared" si="7"/>
        <v>47.099999999999994</v>
      </c>
      <c r="BN57" s="63">
        <f t="shared" si="8"/>
        <v>47.099999999999994</v>
      </c>
      <c r="BO57" s="63">
        <f t="shared" si="9"/>
        <v>7.575757575757576E-2</v>
      </c>
      <c r="BP57" s="63">
        <f t="shared" si="10"/>
        <v>7.575757575757576E-2</v>
      </c>
    </row>
    <row r="58" spans="1:68" x14ac:dyDescent="0.2">
      <c r="A58" s="565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6"/>
      <c r="P58" s="557" t="s">
        <v>71</v>
      </c>
      <c r="Q58" s="558"/>
      <c r="R58" s="558"/>
      <c r="S58" s="558"/>
      <c r="T58" s="558"/>
      <c r="U58" s="558"/>
      <c r="V58" s="559"/>
      <c r="W58" s="36" t="s">
        <v>72</v>
      </c>
      <c r="X58" s="553">
        <f>IFERROR(X52/H52,"0")+IFERROR(X53/H53,"0")+IFERROR(X54/H54,"0")+IFERROR(X55/H55,"0")+IFERROR(X56/H56,"0")+IFERROR(X57/H57,"0")</f>
        <v>10</v>
      </c>
      <c r="Y58" s="553">
        <f>IFERROR(Y52/H52,"0")+IFERROR(Y53/H53,"0")+IFERROR(Y54/H54,"0")+IFERROR(Y55/H55,"0")+IFERROR(Y56/H56,"0")+IFERROR(Y57/H57,"0")</f>
        <v>10</v>
      </c>
      <c r="Z58" s="553">
        <f>IFERROR(IF(Z52="",0,Z52),"0")+IFERROR(IF(Z53="",0,Z53),"0")+IFERROR(IF(Z54="",0,Z54),"0")+IFERROR(IF(Z55="",0,Z55),"0")+IFERROR(IF(Z56="",0,Z56),"0")+IFERROR(IF(Z57="",0,Z57),"0")</f>
        <v>9.0200000000000002E-2</v>
      </c>
      <c r="AA58" s="554"/>
      <c r="AB58" s="554"/>
      <c r="AC58" s="55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6"/>
      <c r="P59" s="557" t="s">
        <v>71</v>
      </c>
      <c r="Q59" s="558"/>
      <c r="R59" s="558"/>
      <c r="S59" s="558"/>
      <c r="T59" s="558"/>
      <c r="U59" s="558"/>
      <c r="V59" s="559"/>
      <c r="W59" s="36" t="s">
        <v>69</v>
      </c>
      <c r="X59" s="553">
        <f>IFERROR(SUM(X52:X57),"0")</f>
        <v>45</v>
      </c>
      <c r="Y59" s="553">
        <f>IFERROR(SUM(Y52:Y57),"0")</f>
        <v>45</v>
      </c>
      <c r="Z59" s="36"/>
      <c r="AA59" s="554"/>
      <c r="AB59" s="554"/>
      <c r="AC59" s="554"/>
    </row>
    <row r="60" spans="1:68" ht="14.25" hidden="1" customHeight="1" x14ac:dyDescent="0.25">
      <c r="A60" s="555" t="s">
        <v>139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1"/>
      <c r="AB60" s="541"/>
      <c r="AC60" s="541"/>
    </row>
    <row r="61" spans="1:68" ht="16.5" customHeight="1" x14ac:dyDescent="0.25">
      <c r="A61" s="53" t="s">
        <v>140</v>
      </c>
      <c r="B61" s="53" t="s">
        <v>141</v>
      </c>
      <c r="C61" s="30">
        <v>4301020298</v>
      </c>
      <c r="D61" s="560">
        <v>4680115881440</v>
      </c>
      <c r="E61" s="561"/>
      <c r="F61" s="550">
        <v>1.35</v>
      </c>
      <c r="G61" s="31">
        <v>8</v>
      </c>
      <c r="H61" s="550">
        <v>10.8</v>
      </c>
      <c r="I61" s="550">
        <v>11.234999999999999</v>
      </c>
      <c r="J61" s="31">
        <v>64</v>
      </c>
      <c r="K61" s="31" t="s">
        <v>106</v>
      </c>
      <c r="L61" s="31"/>
      <c r="M61" s="32" t="s">
        <v>107</v>
      </c>
      <c r="N61" s="32"/>
      <c r="O61" s="31">
        <v>50</v>
      </c>
      <c r="P61" s="7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3"/>
      <c r="V61" s="33"/>
      <c r="W61" s="34" t="s">
        <v>69</v>
      </c>
      <c r="X61" s="551">
        <v>108</v>
      </c>
      <c r="Y61" s="552">
        <f>IFERROR(IF(X61="",0,CEILING((X61/$H61),1)*$H61),"")</f>
        <v>108</v>
      </c>
      <c r="Z61" s="35">
        <f>IFERROR(IF(Y61=0,"",ROUNDUP(Y61/H61,0)*0.01898),"")</f>
        <v>0.1898</v>
      </c>
      <c r="AA61" s="55"/>
      <c r="AB61" s="56"/>
      <c r="AC61" s="103" t="s">
        <v>142</v>
      </c>
      <c r="AG61" s="63"/>
      <c r="AJ61" s="66"/>
      <c r="AK61" s="66">
        <v>0</v>
      </c>
      <c r="BB61" s="104" t="s">
        <v>1</v>
      </c>
      <c r="BM61" s="63">
        <f>IFERROR(X61*I61/H61,"0")</f>
        <v>112.34999999999998</v>
      </c>
      <c r="BN61" s="63">
        <f>IFERROR(Y61*I61/H61,"0")</f>
        <v>112.34999999999998</v>
      </c>
      <c r="BO61" s="63">
        <f>IFERROR(1/J61*(X61/H61),"0")</f>
        <v>0.15625</v>
      </c>
      <c r="BP61" s="63">
        <f>IFERROR(1/J61*(Y61/H61),"0")</f>
        <v>0.15625</v>
      </c>
    </row>
    <row r="62" spans="1:68" ht="16.5" hidden="1" customHeight="1" x14ac:dyDescent="0.25">
      <c r="A62" s="53" t="s">
        <v>143</v>
      </c>
      <c r="B62" s="53" t="s">
        <v>144</v>
      </c>
      <c r="C62" s="30">
        <v>4301020358</v>
      </c>
      <c r="D62" s="560">
        <v>4680115885950</v>
      </c>
      <c r="E62" s="561"/>
      <c r="F62" s="550">
        <v>0.37</v>
      </c>
      <c r="G62" s="31">
        <v>6</v>
      </c>
      <c r="H62" s="550">
        <v>2.2200000000000002</v>
      </c>
      <c r="I62" s="550">
        <v>2.4</v>
      </c>
      <c r="J62" s="31">
        <v>182</v>
      </c>
      <c r="K62" s="31" t="s">
        <v>76</v>
      </c>
      <c r="L62" s="31"/>
      <c r="M62" s="32" t="s">
        <v>77</v>
      </c>
      <c r="N62" s="32"/>
      <c r="O62" s="31">
        <v>50</v>
      </c>
      <c r="P62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3"/>
      <c r="R62" s="563"/>
      <c r="S62" s="563"/>
      <c r="T62" s="564"/>
      <c r="U62" s="33"/>
      <c r="V62" s="33"/>
      <c r="W62" s="34" t="s">
        <v>69</v>
      </c>
      <c r="X62" s="551">
        <v>0</v>
      </c>
      <c r="Y62" s="552">
        <f>IFERROR(IF(X62="",0,CEILING((X62/$H62),1)*$H62),"")</f>
        <v>0</v>
      </c>
      <c r="Z62" s="35" t="str">
        <f>IFERROR(IF(Y62=0,"",ROUNDUP(Y62/H62,0)*0.00651),"")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>IFERROR(X62*I62/H62,"0")</f>
        <v>0</v>
      </c>
      <c r="BN62" s="63">
        <f>IFERROR(Y62*I62/H62,"0")</f>
        <v>0</v>
      </c>
      <c r="BO62" s="63">
        <f>IFERROR(1/J62*(X62/H62),"0")</f>
        <v>0</v>
      </c>
      <c r="BP62" s="63">
        <f>IFERROR(1/J62*(Y62/H62),"0")</f>
        <v>0</v>
      </c>
    </row>
    <row r="63" spans="1:68" ht="27" hidden="1" customHeight="1" x14ac:dyDescent="0.25">
      <c r="A63" s="53" t="s">
        <v>145</v>
      </c>
      <c r="B63" s="53" t="s">
        <v>146</v>
      </c>
      <c r="C63" s="30">
        <v>4301020296</v>
      </c>
      <c r="D63" s="560">
        <v>4680115881433</v>
      </c>
      <c r="E63" s="561"/>
      <c r="F63" s="550">
        <v>0.45</v>
      </c>
      <c r="G63" s="31">
        <v>6</v>
      </c>
      <c r="H63" s="550">
        <v>2.7</v>
      </c>
      <c r="I63" s="550">
        <v>2.88</v>
      </c>
      <c r="J63" s="31">
        <v>182</v>
      </c>
      <c r="K63" s="31" t="s">
        <v>76</v>
      </c>
      <c r="L63" s="31" t="s">
        <v>125</v>
      </c>
      <c r="M63" s="32" t="s">
        <v>107</v>
      </c>
      <c r="N63" s="32"/>
      <c r="O63" s="31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3"/>
      <c r="R63" s="563"/>
      <c r="S63" s="563"/>
      <c r="T63" s="564"/>
      <c r="U63" s="33"/>
      <c r="V63" s="33"/>
      <c r="W63" s="34" t="s">
        <v>69</v>
      </c>
      <c r="X63" s="551">
        <v>0</v>
      </c>
      <c r="Y63" s="552">
        <f>IFERROR(IF(X63="",0,CEILING((X63/$H63),1)*$H63),"")</f>
        <v>0</v>
      </c>
      <c r="Z63" s="35" t="str">
        <f>IFERROR(IF(Y63=0,"",ROUNDUP(Y63/H63,0)*0.00651),"")</f>
        <v/>
      </c>
      <c r="AA63" s="55"/>
      <c r="AB63" s="56"/>
      <c r="AC63" s="107" t="s">
        <v>142</v>
      </c>
      <c r="AG63" s="63"/>
      <c r="AJ63" s="66" t="s">
        <v>127</v>
      </c>
      <c r="AK63" s="66">
        <v>491.4</v>
      </c>
      <c r="BB63" s="108" t="s">
        <v>1</v>
      </c>
      <c r="BM63" s="63">
        <f>IFERROR(X63*I63/H63,"0")</f>
        <v>0</v>
      </c>
      <c r="BN63" s="63">
        <f>IFERROR(Y63*I63/H63,"0")</f>
        <v>0</v>
      </c>
      <c r="BO63" s="63">
        <f>IFERROR(1/J63*(X63/H63),"0")</f>
        <v>0</v>
      </c>
      <c r="BP63" s="63">
        <f>IFERROR(1/J63*(Y63/H63),"0")</f>
        <v>0</v>
      </c>
    </row>
    <row r="64" spans="1:68" x14ac:dyDescent="0.2">
      <c r="A64" s="565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6"/>
      <c r="P64" s="557" t="s">
        <v>71</v>
      </c>
      <c r="Q64" s="558"/>
      <c r="R64" s="558"/>
      <c r="S64" s="558"/>
      <c r="T64" s="558"/>
      <c r="U64" s="558"/>
      <c r="V64" s="559"/>
      <c r="W64" s="36" t="s">
        <v>72</v>
      </c>
      <c r="X64" s="553">
        <f>IFERROR(X61/H61,"0")+IFERROR(X62/H62,"0")+IFERROR(X63/H63,"0")</f>
        <v>10</v>
      </c>
      <c r="Y64" s="553">
        <f>IFERROR(Y61/H61,"0")+IFERROR(Y62/H62,"0")+IFERROR(Y63/H63,"0")</f>
        <v>10</v>
      </c>
      <c r="Z64" s="553">
        <f>IFERROR(IF(Z61="",0,Z61),"0")+IFERROR(IF(Z62="",0,Z62),"0")+IFERROR(IF(Z63="",0,Z63),"0")</f>
        <v>0.1898</v>
      </c>
      <c r="AA64" s="554"/>
      <c r="AB64" s="554"/>
      <c r="AC64" s="55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6"/>
      <c r="P65" s="557" t="s">
        <v>71</v>
      </c>
      <c r="Q65" s="558"/>
      <c r="R65" s="558"/>
      <c r="S65" s="558"/>
      <c r="T65" s="558"/>
      <c r="U65" s="558"/>
      <c r="V65" s="559"/>
      <c r="W65" s="36" t="s">
        <v>69</v>
      </c>
      <c r="X65" s="553">
        <f>IFERROR(SUM(X61:X63),"0")</f>
        <v>108</v>
      </c>
      <c r="Y65" s="553">
        <f>IFERROR(SUM(Y61:Y63),"0")</f>
        <v>108</v>
      </c>
      <c r="Z65" s="36"/>
      <c r="AA65" s="554"/>
      <c r="AB65" s="554"/>
      <c r="AC65" s="554"/>
    </row>
    <row r="66" spans="1:68" ht="14.25" hidden="1" customHeight="1" x14ac:dyDescent="0.25">
      <c r="A66" s="555" t="s">
        <v>64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1"/>
      <c r="AB66" s="541"/>
      <c r="AC66" s="541"/>
    </row>
    <row r="67" spans="1:68" ht="27" customHeight="1" x14ac:dyDescent="0.25">
      <c r="A67" s="53" t="s">
        <v>147</v>
      </c>
      <c r="B67" s="53" t="s">
        <v>148</v>
      </c>
      <c r="C67" s="30">
        <v>4301031243</v>
      </c>
      <c r="D67" s="560">
        <v>4680115885073</v>
      </c>
      <c r="E67" s="561"/>
      <c r="F67" s="550">
        <v>0.3</v>
      </c>
      <c r="G67" s="31">
        <v>6</v>
      </c>
      <c r="H67" s="550">
        <v>1.8</v>
      </c>
      <c r="I67" s="550">
        <v>1.9</v>
      </c>
      <c r="J67" s="31">
        <v>234</v>
      </c>
      <c r="K67" s="31" t="s">
        <v>67</v>
      </c>
      <c r="L67" s="31"/>
      <c r="M67" s="32" t="s">
        <v>68</v>
      </c>
      <c r="N67" s="32"/>
      <c r="O67" s="31">
        <v>40</v>
      </c>
      <c r="P67" s="8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3"/>
      <c r="R67" s="563"/>
      <c r="S67" s="563"/>
      <c r="T67" s="564"/>
      <c r="U67" s="33"/>
      <c r="V67" s="33"/>
      <c r="W67" s="34" t="s">
        <v>69</v>
      </c>
      <c r="X67" s="551">
        <v>5.4</v>
      </c>
      <c r="Y67" s="552">
        <f>IFERROR(IF(X67="",0,CEILING((X67/$H67),1)*$H67),"")</f>
        <v>5.4</v>
      </c>
      <c r="Z67" s="35">
        <f>IFERROR(IF(Y67=0,"",ROUNDUP(Y67/H67,0)*0.00502),"")</f>
        <v>1.506E-2</v>
      </c>
      <c r="AA67" s="55"/>
      <c r="AB67" s="56"/>
      <c r="AC67" s="109" t="s">
        <v>149</v>
      </c>
      <c r="AG67" s="63"/>
      <c r="AJ67" s="66"/>
      <c r="AK67" s="66">
        <v>0</v>
      </c>
      <c r="BB67" s="110" t="s">
        <v>1</v>
      </c>
      <c r="BM67" s="63">
        <f>IFERROR(X67*I67/H67,"0")</f>
        <v>5.7</v>
      </c>
      <c r="BN67" s="63">
        <f>IFERROR(Y67*I67/H67,"0")</f>
        <v>5.7</v>
      </c>
      <c r="BO67" s="63">
        <f>IFERROR(1/J67*(X67/H67),"0")</f>
        <v>1.2820512820512822E-2</v>
      </c>
      <c r="BP67" s="63">
        <f>IFERROR(1/J67*(Y67/H67),"0")</f>
        <v>1.2820512820512822E-2</v>
      </c>
    </row>
    <row r="68" spans="1:68" ht="27" customHeight="1" x14ac:dyDescent="0.25">
      <c r="A68" s="53" t="s">
        <v>150</v>
      </c>
      <c r="B68" s="53" t="s">
        <v>151</v>
      </c>
      <c r="C68" s="30">
        <v>4301031241</v>
      </c>
      <c r="D68" s="560">
        <v>4680115885059</v>
      </c>
      <c r="E68" s="561"/>
      <c r="F68" s="550">
        <v>0.3</v>
      </c>
      <c r="G68" s="31">
        <v>6</v>
      </c>
      <c r="H68" s="550">
        <v>1.8</v>
      </c>
      <c r="I68" s="550">
        <v>1.9</v>
      </c>
      <c r="J68" s="31">
        <v>234</v>
      </c>
      <c r="K68" s="31" t="s">
        <v>67</v>
      </c>
      <c r="L68" s="31"/>
      <c r="M68" s="32" t="s">
        <v>68</v>
      </c>
      <c r="N68" s="32"/>
      <c r="O68" s="31">
        <v>40</v>
      </c>
      <c r="P68" s="6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3"/>
      <c r="R68" s="563"/>
      <c r="S68" s="563"/>
      <c r="T68" s="564"/>
      <c r="U68" s="33"/>
      <c r="V68" s="33"/>
      <c r="W68" s="34" t="s">
        <v>69</v>
      </c>
      <c r="X68" s="551">
        <v>5.4</v>
      </c>
      <c r="Y68" s="552">
        <f>IFERROR(IF(X68="",0,CEILING((X68/$H68),1)*$H68),"")</f>
        <v>5.4</v>
      </c>
      <c r="Z68" s="35">
        <f>IFERROR(IF(Y68=0,"",ROUNDUP(Y68/H68,0)*0.00502),"")</f>
        <v>1.506E-2</v>
      </c>
      <c r="AA68" s="55"/>
      <c r="AB68" s="56"/>
      <c r="AC68" s="111" t="s">
        <v>152</v>
      </c>
      <c r="AG68" s="63"/>
      <c r="AJ68" s="66"/>
      <c r="AK68" s="66">
        <v>0</v>
      </c>
      <c r="BB68" s="112" t="s">
        <v>1</v>
      </c>
      <c r="BM68" s="63">
        <f>IFERROR(X68*I68/H68,"0")</f>
        <v>5.7</v>
      </c>
      <c r="BN68" s="63">
        <f>IFERROR(Y68*I68/H68,"0")</f>
        <v>5.7</v>
      </c>
      <c r="BO68" s="63">
        <f>IFERROR(1/J68*(X68/H68),"0")</f>
        <v>1.2820512820512822E-2</v>
      </c>
      <c r="BP68" s="63">
        <f>IFERROR(1/J68*(Y68/H68),"0")</f>
        <v>1.2820512820512822E-2</v>
      </c>
    </row>
    <row r="69" spans="1:68" ht="27" customHeight="1" x14ac:dyDescent="0.25">
      <c r="A69" s="53" t="s">
        <v>153</v>
      </c>
      <c r="B69" s="53" t="s">
        <v>154</v>
      </c>
      <c r="C69" s="30">
        <v>4301031316</v>
      </c>
      <c r="D69" s="560">
        <v>4680115885097</v>
      </c>
      <c r="E69" s="561"/>
      <c r="F69" s="550">
        <v>0.3</v>
      </c>
      <c r="G69" s="31">
        <v>6</v>
      </c>
      <c r="H69" s="550">
        <v>1.8</v>
      </c>
      <c r="I69" s="550">
        <v>1.9</v>
      </c>
      <c r="J69" s="31">
        <v>234</v>
      </c>
      <c r="K69" s="31" t="s">
        <v>67</v>
      </c>
      <c r="L69" s="31"/>
      <c r="M69" s="32" t="s">
        <v>68</v>
      </c>
      <c r="N69" s="32"/>
      <c r="O69" s="31">
        <v>40</v>
      </c>
      <c r="P69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3"/>
      <c r="R69" s="563"/>
      <c r="S69" s="563"/>
      <c r="T69" s="564"/>
      <c r="U69" s="33"/>
      <c r="V69" s="33"/>
      <c r="W69" s="34" t="s">
        <v>69</v>
      </c>
      <c r="X69" s="551">
        <v>5.4</v>
      </c>
      <c r="Y69" s="552">
        <f>IFERROR(IF(X69="",0,CEILING((X69/$H69),1)*$H69),"")</f>
        <v>5.4</v>
      </c>
      <c r="Z69" s="35">
        <f>IFERROR(IF(Y69=0,"",ROUNDUP(Y69/H69,0)*0.00502),"")</f>
        <v>1.506E-2</v>
      </c>
      <c r="AA69" s="55"/>
      <c r="AB69" s="56"/>
      <c r="AC69" s="113" t="s">
        <v>155</v>
      </c>
      <c r="AG69" s="63"/>
      <c r="AJ69" s="66"/>
      <c r="AK69" s="66">
        <v>0</v>
      </c>
      <c r="BB69" s="114" t="s">
        <v>1</v>
      </c>
      <c r="BM69" s="63">
        <f>IFERROR(X69*I69/H69,"0")</f>
        <v>5.7</v>
      </c>
      <c r="BN69" s="63">
        <f>IFERROR(Y69*I69/H69,"0")</f>
        <v>5.7</v>
      </c>
      <c r="BO69" s="63">
        <f>IFERROR(1/J69*(X69/H69),"0")</f>
        <v>1.2820512820512822E-2</v>
      </c>
      <c r="BP69" s="63">
        <f>IFERROR(1/J69*(Y69/H69),"0")</f>
        <v>1.2820512820512822E-2</v>
      </c>
    </row>
    <row r="70" spans="1:68" x14ac:dyDescent="0.2">
      <c r="A70" s="565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6"/>
      <c r="P70" s="557" t="s">
        <v>71</v>
      </c>
      <c r="Q70" s="558"/>
      <c r="R70" s="558"/>
      <c r="S70" s="558"/>
      <c r="T70" s="558"/>
      <c r="U70" s="558"/>
      <c r="V70" s="559"/>
      <c r="W70" s="36" t="s">
        <v>72</v>
      </c>
      <c r="X70" s="553">
        <f>IFERROR(X67/H67,"0")+IFERROR(X68/H68,"0")+IFERROR(X69/H69,"0")</f>
        <v>9</v>
      </c>
      <c r="Y70" s="553">
        <f>IFERROR(Y67/H67,"0")+IFERROR(Y68/H68,"0")+IFERROR(Y69/H69,"0")</f>
        <v>9</v>
      </c>
      <c r="Z70" s="553">
        <f>IFERROR(IF(Z67="",0,Z67),"0")+IFERROR(IF(Z68="",0,Z68),"0")+IFERROR(IF(Z69="",0,Z69),"0")</f>
        <v>4.5179999999999998E-2</v>
      </c>
      <c r="AA70" s="554"/>
      <c r="AB70" s="554"/>
      <c r="AC70" s="554"/>
    </row>
    <row r="71" spans="1:68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6"/>
      <c r="P71" s="557" t="s">
        <v>71</v>
      </c>
      <c r="Q71" s="558"/>
      <c r="R71" s="558"/>
      <c r="S71" s="558"/>
      <c r="T71" s="558"/>
      <c r="U71" s="558"/>
      <c r="V71" s="559"/>
      <c r="W71" s="36" t="s">
        <v>69</v>
      </c>
      <c r="X71" s="553">
        <f>IFERROR(SUM(X67:X69),"0")</f>
        <v>16.200000000000003</v>
      </c>
      <c r="Y71" s="553">
        <f>IFERROR(SUM(Y67:Y69),"0")</f>
        <v>16.200000000000003</v>
      </c>
      <c r="Z71" s="36"/>
      <c r="AA71" s="554"/>
      <c r="AB71" s="554"/>
      <c r="AC71" s="554"/>
    </row>
    <row r="72" spans="1:68" ht="14.25" hidden="1" customHeight="1" x14ac:dyDescent="0.25">
      <c r="A72" s="555" t="s">
        <v>73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1"/>
      <c r="AB72" s="541"/>
      <c r="AC72" s="541"/>
    </row>
    <row r="73" spans="1:68" ht="16.5" customHeight="1" x14ac:dyDescent="0.25">
      <c r="A73" s="53" t="s">
        <v>156</v>
      </c>
      <c r="B73" s="53" t="s">
        <v>157</v>
      </c>
      <c r="C73" s="30">
        <v>4301051838</v>
      </c>
      <c r="D73" s="560">
        <v>4680115881891</v>
      </c>
      <c r="E73" s="561"/>
      <c r="F73" s="550">
        <v>1.4</v>
      </c>
      <c r="G73" s="31">
        <v>6</v>
      </c>
      <c r="H73" s="550">
        <v>8.4</v>
      </c>
      <c r="I73" s="550">
        <v>8.9190000000000005</v>
      </c>
      <c r="J73" s="31">
        <v>64</v>
      </c>
      <c r="K73" s="31" t="s">
        <v>106</v>
      </c>
      <c r="L73" s="31"/>
      <c r="M73" s="32" t="s">
        <v>77</v>
      </c>
      <c r="N73" s="32"/>
      <c r="O73" s="31">
        <v>40</v>
      </c>
      <c r="P73" s="6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3"/>
      <c r="R73" s="563"/>
      <c r="S73" s="563"/>
      <c r="T73" s="564"/>
      <c r="U73" s="33"/>
      <c r="V73" s="33"/>
      <c r="W73" s="34" t="s">
        <v>69</v>
      </c>
      <c r="X73" s="551">
        <v>16.8</v>
      </c>
      <c r="Y73" s="552">
        <f>IFERROR(IF(X73="",0,CEILING((X73/$H73),1)*$H73),"")</f>
        <v>16.8</v>
      </c>
      <c r="Z73" s="35">
        <f>IFERROR(IF(Y73=0,"",ROUNDUP(Y73/H73,0)*0.01898),"")</f>
        <v>3.7960000000000001E-2</v>
      </c>
      <c r="AA73" s="55"/>
      <c r="AB73" s="56"/>
      <c r="AC73" s="115" t="s">
        <v>158</v>
      </c>
      <c r="AG73" s="63"/>
      <c r="AJ73" s="66"/>
      <c r="AK73" s="66">
        <v>0</v>
      </c>
      <c r="BB73" s="116" t="s">
        <v>1</v>
      </c>
      <c r="BM73" s="63">
        <f>IFERROR(X73*I73/H73,"0")</f>
        <v>17.838000000000001</v>
      </c>
      <c r="BN73" s="63">
        <f>IFERROR(Y73*I73/H73,"0")</f>
        <v>17.838000000000001</v>
      </c>
      <c r="BO73" s="63">
        <f>IFERROR(1/J73*(X73/H73),"0")</f>
        <v>3.125E-2</v>
      </c>
      <c r="BP73" s="63">
        <f>IFERROR(1/J73*(Y73/H73),"0")</f>
        <v>3.125E-2</v>
      </c>
    </row>
    <row r="74" spans="1:68" ht="27" customHeight="1" x14ac:dyDescent="0.25">
      <c r="A74" s="53" t="s">
        <v>159</v>
      </c>
      <c r="B74" s="53" t="s">
        <v>160</v>
      </c>
      <c r="C74" s="30">
        <v>4301051846</v>
      </c>
      <c r="D74" s="560">
        <v>4680115885769</v>
      </c>
      <c r="E74" s="561"/>
      <c r="F74" s="550">
        <v>1.4</v>
      </c>
      <c r="G74" s="31">
        <v>6</v>
      </c>
      <c r="H74" s="550">
        <v>8.4</v>
      </c>
      <c r="I74" s="550">
        <v>8.8350000000000009</v>
      </c>
      <c r="J74" s="31">
        <v>64</v>
      </c>
      <c r="K74" s="31" t="s">
        <v>106</v>
      </c>
      <c r="L74" s="31"/>
      <c r="M74" s="32" t="s">
        <v>77</v>
      </c>
      <c r="N74" s="32"/>
      <c r="O74" s="31">
        <v>45</v>
      </c>
      <c r="P74" s="7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3"/>
      <c r="R74" s="563"/>
      <c r="S74" s="563"/>
      <c r="T74" s="564"/>
      <c r="U74" s="33"/>
      <c r="V74" s="33"/>
      <c r="W74" s="34" t="s">
        <v>69</v>
      </c>
      <c r="X74" s="551">
        <v>16.8</v>
      </c>
      <c r="Y74" s="552">
        <f>IFERROR(IF(X74="",0,CEILING((X74/$H74),1)*$H74),"")</f>
        <v>16.8</v>
      </c>
      <c r="Z74" s="35">
        <f>IFERROR(IF(Y74=0,"",ROUNDUP(Y74/H74,0)*0.01898),"")</f>
        <v>3.7960000000000001E-2</v>
      </c>
      <c r="AA74" s="55"/>
      <c r="AB74" s="56"/>
      <c r="AC74" s="117" t="s">
        <v>161</v>
      </c>
      <c r="AG74" s="63"/>
      <c r="AJ74" s="66"/>
      <c r="AK74" s="66">
        <v>0</v>
      </c>
      <c r="BB74" s="118" t="s">
        <v>1</v>
      </c>
      <c r="BM74" s="63">
        <f>IFERROR(X74*I74/H74,"0")</f>
        <v>17.670000000000002</v>
      </c>
      <c r="BN74" s="63">
        <f>IFERROR(Y74*I74/H74,"0")</f>
        <v>17.670000000000002</v>
      </c>
      <c r="BO74" s="63">
        <f>IFERROR(1/J74*(X74/H74),"0")</f>
        <v>3.125E-2</v>
      </c>
      <c r="BP74" s="63">
        <f>IFERROR(1/J74*(Y74/H74),"0")</f>
        <v>3.125E-2</v>
      </c>
    </row>
    <row r="75" spans="1:68" ht="16.5" hidden="1" customHeight="1" x14ac:dyDescent="0.25">
      <c r="A75" s="53" t="s">
        <v>162</v>
      </c>
      <c r="B75" s="53" t="s">
        <v>163</v>
      </c>
      <c r="C75" s="30">
        <v>4301051837</v>
      </c>
      <c r="D75" s="560">
        <v>4680115884311</v>
      </c>
      <c r="E75" s="561"/>
      <c r="F75" s="550">
        <v>0.3</v>
      </c>
      <c r="G75" s="31">
        <v>6</v>
      </c>
      <c r="H75" s="550">
        <v>1.8</v>
      </c>
      <c r="I75" s="550">
        <v>2.0459999999999998</v>
      </c>
      <c r="J75" s="31">
        <v>182</v>
      </c>
      <c r="K75" s="31" t="s">
        <v>76</v>
      </c>
      <c r="L75" s="31"/>
      <c r="M75" s="32" t="s">
        <v>77</v>
      </c>
      <c r="N75" s="32"/>
      <c r="O75" s="31">
        <v>40</v>
      </c>
      <c r="P7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3"/>
      <c r="R75" s="563"/>
      <c r="S75" s="563"/>
      <c r="T75" s="564"/>
      <c r="U75" s="33"/>
      <c r="V75" s="33"/>
      <c r="W75" s="34" t="s">
        <v>69</v>
      </c>
      <c r="X75" s="551">
        <v>0</v>
      </c>
      <c r="Y75" s="552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19" t="s">
        <v>158</v>
      </c>
      <c r="AG75" s="63"/>
      <c r="AJ75" s="66"/>
      <c r="AK75" s="66">
        <v>0</v>
      </c>
      <c r="BB75" s="120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164</v>
      </c>
      <c r="B76" s="53" t="s">
        <v>165</v>
      </c>
      <c r="C76" s="30">
        <v>4301051844</v>
      </c>
      <c r="D76" s="560">
        <v>4680115885929</v>
      </c>
      <c r="E76" s="561"/>
      <c r="F76" s="550">
        <v>0.42</v>
      </c>
      <c r="G76" s="31">
        <v>6</v>
      </c>
      <c r="H76" s="550">
        <v>2.52</v>
      </c>
      <c r="I76" s="550">
        <v>2.7</v>
      </c>
      <c r="J76" s="31">
        <v>182</v>
      </c>
      <c r="K76" s="31" t="s">
        <v>76</v>
      </c>
      <c r="L76" s="31"/>
      <c r="M76" s="32" t="s">
        <v>77</v>
      </c>
      <c r="N76" s="32"/>
      <c r="O76" s="31">
        <v>45</v>
      </c>
      <c r="P76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3"/>
      <c r="R76" s="563"/>
      <c r="S76" s="563"/>
      <c r="T76" s="564"/>
      <c r="U76" s="33"/>
      <c r="V76" s="33"/>
      <c r="W76" s="34" t="s">
        <v>69</v>
      </c>
      <c r="X76" s="551">
        <v>2.52</v>
      </c>
      <c r="Y76" s="552">
        <f>IFERROR(IF(X76="",0,CEILING((X76/$H76),1)*$H76),"")</f>
        <v>2.52</v>
      </c>
      <c r="Z76" s="35">
        <f>IFERROR(IF(Y76=0,"",ROUNDUP(Y76/H76,0)*0.00651),"")</f>
        <v>6.5100000000000002E-3</v>
      </c>
      <c r="AA76" s="55"/>
      <c r="AB76" s="56"/>
      <c r="AC76" s="121" t="s">
        <v>161</v>
      </c>
      <c r="AG76" s="63"/>
      <c r="AJ76" s="66"/>
      <c r="AK76" s="66">
        <v>0</v>
      </c>
      <c r="BB76" s="122" t="s">
        <v>1</v>
      </c>
      <c r="BM76" s="63">
        <f>IFERROR(X76*I76/H76,"0")</f>
        <v>2.7</v>
      </c>
      <c r="BN76" s="63">
        <f>IFERROR(Y76*I76/H76,"0")</f>
        <v>2.7</v>
      </c>
      <c r="BO76" s="63">
        <f>IFERROR(1/J76*(X76/H76),"0")</f>
        <v>5.4945054945054949E-3</v>
      </c>
      <c r="BP76" s="63">
        <f>IFERROR(1/J76*(Y76/H76),"0")</f>
        <v>5.4945054945054949E-3</v>
      </c>
    </row>
    <row r="77" spans="1:68" ht="27" hidden="1" customHeight="1" x14ac:dyDescent="0.25">
      <c r="A77" s="53" t="s">
        <v>166</v>
      </c>
      <c r="B77" s="53" t="s">
        <v>167</v>
      </c>
      <c r="C77" s="30">
        <v>4301051929</v>
      </c>
      <c r="D77" s="560">
        <v>4680115884403</v>
      </c>
      <c r="E77" s="561"/>
      <c r="F77" s="550">
        <v>0.3</v>
      </c>
      <c r="G77" s="31">
        <v>6</v>
      </c>
      <c r="H77" s="550">
        <v>1.8</v>
      </c>
      <c r="I77" s="550">
        <v>1.98</v>
      </c>
      <c r="J77" s="31">
        <v>182</v>
      </c>
      <c r="K77" s="31" t="s">
        <v>76</v>
      </c>
      <c r="L77" s="31"/>
      <c r="M77" s="32" t="s">
        <v>77</v>
      </c>
      <c r="N77" s="32"/>
      <c r="O77" s="31">
        <v>40</v>
      </c>
      <c r="P77" s="7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3"/>
      <c r="R77" s="563"/>
      <c r="S77" s="563"/>
      <c r="T77" s="564"/>
      <c r="U77" s="33"/>
      <c r="V77" s="33"/>
      <c r="W77" s="34" t="s">
        <v>69</v>
      </c>
      <c r="X77" s="551">
        <v>0</v>
      </c>
      <c r="Y77" s="552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3" t="s">
        <v>168</v>
      </c>
      <c r="AG77" s="63"/>
      <c r="AJ77" s="66"/>
      <c r="AK77" s="66">
        <v>0</v>
      </c>
      <c r="BB77" s="124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x14ac:dyDescent="0.2">
      <c r="A78" s="565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6"/>
      <c r="P78" s="557" t="s">
        <v>71</v>
      </c>
      <c r="Q78" s="558"/>
      <c r="R78" s="558"/>
      <c r="S78" s="558"/>
      <c r="T78" s="558"/>
      <c r="U78" s="558"/>
      <c r="V78" s="559"/>
      <c r="W78" s="36" t="s">
        <v>72</v>
      </c>
      <c r="X78" s="553">
        <f>IFERROR(X73/H73,"0")+IFERROR(X74/H74,"0")+IFERROR(X75/H75,"0")+IFERROR(X76/H76,"0")+IFERROR(X77/H77,"0")</f>
        <v>5</v>
      </c>
      <c r="Y78" s="553">
        <f>IFERROR(Y73/H73,"0")+IFERROR(Y74/H74,"0")+IFERROR(Y75/H75,"0")+IFERROR(Y76/H76,"0")+IFERROR(Y77/H77,"0")</f>
        <v>5</v>
      </c>
      <c r="Z78" s="553">
        <f>IFERROR(IF(Z73="",0,Z73),"0")+IFERROR(IF(Z74="",0,Z74),"0")+IFERROR(IF(Z75="",0,Z75),"0")+IFERROR(IF(Z76="",0,Z76),"0")+IFERROR(IF(Z77="",0,Z77),"0")</f>
        <v>8.2430000000000003E-2</v>
      </c>
      <c r="AA78" s="554"/>
      <c r="AB78" s="554"/>
      <c r="AC78" s="554"/>
    </row>
    <row r="79" spans="1:68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6"/>
      <c r="P79" s="557" t="s">
        <v>71</v>
      </c>
      <c r="Q79" s="558"/>
      <c r="R79" s="558"/>
      <c r="S79" s="558"/>
      <c r="T79" s="558"/>
      <c r="U79" s="558"/>
      <c r="V79" s="559"/>
      <c r="W79" s="36" t="s">
        <v>69</v>
      </c>
      <c r="X79" s="553">
        <f>IFERROR(SUM(X73:X77),"0")</f>
        <v>36.120000000000005</v>
      </c>
      <c r="Y79" s="553">
        <f>IFERROR(SUM(Y73:Y77),"0")</f>
        <v>36.120000000000005</v>
      </c>
      <c r="Z79" s="36"/>
      <c r="AA79" s="554"/>
      <c r="AB79" s="554"/>
      <c r="AC79" s="554"/>
    </row>
    <row r="80" spans="1:68" ht="14.25" hidden="1" customHeight="1" x14ac:dyDescent="0.25">
      <c r="A80" s="555" t="s">
        <v>169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1"/>
      <c r="AB80" s="541"/>
      <c r="AC80" s="541"/>
    </row>
    <row r="81" spans="1:68" ht="27" customHeight="1" x14ac:dyDescent="0.25">
      <c r="A81" s="53" t="s">
        <v>170</v>
      </c>
      <c r="B81" s="53" t="s">
        <v>171</v>
      </c>
      <c r="C81" s="30">
        <v>4301060455</v>
      </c>
      <c r="D81" s="560">
        <v>4680115881532</v>
      </c>
      <c r="E81" s="561"/>
      <c r="F81" s="550">
        <v>1.3</v>
      </c>
      <c r="G81" s="31">
        <v>6</v>
      </c>
      <c r="H81" s="550">
        <v>7.8</v>
      </c>
      <c r="I81" s="550">
        <v>8.2349999999999994</v>
      </c>
      <c r="J81" s="31">
        <v>64</v>
      </c>
      <c r="K81" s="31" t="s">
        <v>106</v>
      </c>
      <c r="L81" s="31"/>
      <c r="M81" s="32" t="s">
        <v>93</v>
      </c>
      <c r="N81" s="32"/>
      <c r="O81" s="31">
        <v>30</v>
      </c>
      <c r="P81" s="7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3"/>
      <c r="R81" s="563"/>
      <c r="S81" s="563"/>
      <c r="T81" s="564"/>
      <c r="U81" s="33"/>
      <c r="V81" s="33"/>
      <c r="W81" s="34" t="s">
        <v>69</v>
      </c>
      <c r="X81" s="551">
        <v>7.8</v>
      </c>
      <c r="Y81" s="552">
        <f>IFERROR(IF(X81="",0,CEILING((X81/$H81),1)*$H81),"")</f>
        <v>7.8</v>
      </c>
      <c r="Z81" s="35">
        <f>IFERROR(IF(Y81=0,"",ROUNDUP(Y81/H81,0)*0.01898),"")</f>
        <v>1.898E-2</v>
      </c>
      <c r="AA81" s="55"/>
      <c r="AB81" s="56"/>
      <c r="AC81" s="125" t="s">
        <v>172</v>
      </c>
      <c r="AG81" s="63"/>
      <c r="AJ81" s="66"/>
      <c r="AK81" s="66">
        <v>0</v>
      </c>
      <c r="BB81" s="126" t="s">
        <v>1</v>
      </c>
      <c r="BM81" s="63">
        <f>IFERROR(X81*I81/H81,"0")</f>
        <v>8.2349999999999994</v>
      </c>
      <c r="BN81" s="63">
        <f>IFERROR(Y81*I81/H81,"0")</f>
        <v>8.2349999999999994</v>
      </c>
      <c r="BO81" s="63">
        <f>IFERROR(1/J81*(X81/H81),"0")</f>
        <v>1.5625E-2</v>
      </c>
      <c r="BP81" s="63">
        <f>IFERROR(1/J81*(Y81/H81),"0")</f>
        <v>1.5625E-2</v>
      </c>
    </row>
    <row r="82" spans="1:68" ht="27" hidden="1" customHeight="1" x14ac:dyDescent="0.25">
      <c r="A82" s="53" t="s">
        <v>173</v>
      </c>
      <c r="B82" s="53" t="s">
        <v>174</v>
      </c>
      <c r="C82" s="30">
        <v>4301060351</v>
      </c>
      <c r="D82" s="560">
        <v>4680115881464</v>
      </c>
      <c r="E82" s="561"/>
      <c r="F82" s="550">
        <v>0.4</v>
      </c>
      <c r="G82" s="31">
        <v>6</v>
      </c>
      <c r="H82" s="550">
        <v>2.4</v>
      </c>
      <c r="I82" s="550">
        <v>2.61</v>
      </c>
      <c r="J82" s="31">
        <v>132</v>
      </c>
      <c r="K82" s="31" t="s">
        <v>111</v>
      </c>
      <c r="L82" s="31"/>
      <c r="M82" s="32" t="s">
        <v>77</v>
      </c>
      <c r="N82" s="32"/>
      <c r="O82" s="31">
        <v>30</v>
      </c>
      <c r="P82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3"/>
      <c r="R82" s="563"/>
      <c r="S82" s="563"/>
      <c r="T82" s="564"/>
      <c r="U82" s="33"/>
      <c r="V82" s="33"/>
      <c r="W82" s="34" t="s">
        <v>69</v>
      </c>
      <c r="X82" s="551">
        <v>0</v>
      </c>
      <c r="Y82" s="552">
        <f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27" t="s">
        <v>175</v>
      </c>
      <c r="AG82" s="63"/>
      <c r="AJ82" s="66"/>
      <c r="AK82" s="66">
        <v>0</v>
      </c>
      <c r="BB82" s="128" t="s">
        <v>1</v>
      </c>
      <c r="BM82" s="63">
        <f>IFERROR(X82*I82/H82,"0")</f>
        <v>0</v>
      </c>
      <c r="BN82" s="63">
        <f>IFERROR(Y82*I82/H82,"0")</f>
        <v>0</v>
      </c>
      <c r="BO82" s="63">
        <f>IFERROR(1/J82*(X82/H82),"0")</f>
        <v>0</v>
      </c>
      <c r="BP82" s="63">
        <f>IFERROR(1/J82*(Y82/H82),"0")</f>
        <v>0</v>
      </c>
    </row>
    <row r="83" spans="1:68" x14ac:dyDescent="0.2">
      <c r="A83" s="565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6"/>
      <c r="P83" s="557" t="s">
        <v>71</v>
      </c>
      <c r="Q83" s="558"/>
      <c r="R83" s="558"/>
      <c r="S83" s="558"/>
      <c r="T83" s="558"/>
      <c r="U83" s="558"/>
      <c r="V83" s="559"/>
      <c r="W83" s="36" t="s">
        <v>72</v>
      </c>
      <c r="X83" s="553">
        <f>IFERROR(X81/H81,"0")+IFERROR(X82/H82,"0")</f>
        <v>1</v>
      </c>
      <c r="Y83" s="553">
        <f>IFERROR(Y81/H81,"0")+IFERROR(Y82/H82,"0")</f>
        <v>1</v>
      </c>
      <c r="Z83" s="553">
        <f>IFERROR(IF(Z81="",0,Z81),"0")+IFERROR(IF(Z82="",0,Z82),"0")</f>
        <v>1.898E-2</v>
      </c>
      <c r="AA83" s="554"/>
      <c r="AB83" s="554"/>
      <c r="AC83" s="554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6"/>
      <c r="P84" s="557" t="s">
        <v>71</v>
      </c>
      <c r="Q84" s="558"/>
      <c r="R84" s="558"/>
      <c r="S84" s="558"/>
      <c r="T84" s="558"/>
      <c r="U84" s="558"/>
      <c r="V84" s="559"/>
      <c r="W84" s="36" t="s">
        <v>69</v>
      </c>
      <c r="X84" s="553">
        <f>IFERROR(SUM(X81:X82),"0")</f>
        <v>7.8</v>
      </c>
      <c r="Y84" s="553">
        <f>IFERROR(SUM(Y81:Y82),"0")</f>
        <v>7.8</v>
      </c>
      <c r="Z84" s="36"/>
      <c r="AA84" s="554"/>
      <c r="AB84" s="554"/>
      <c r="AC84" s="554"/>
    </row>
    <row r="85" spans="1:68" ht="16.5" hidden="1" customHeight="1" x14ac:dyDescent="0.25">
      <c r="A85" s="585" t="s">
        <v>176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7"/>
      <c r="AB85" s="547"/>
      <c r="AC85" s="547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1"/>
      <c r="AB86" s="541"/>
      <c r="AC86" s="541"/>
    </row>
    <row r="87" spans="1:68" ht="27" customHeight="1" x14ac:dyDescent="0.25">
      <c r="A87" s="53" t="s">
        <v>177</v>
      </c>
      <c r="B87" s="53" t="s">
        <v>178</v>
      </c>
      <c r="C87" s="30">
        <v>4301011468</v>
      </c>
      <c r="D87" s="560">
        <v>4680115881327</v>
      </c>
      <c r="E87" s="561"/>
      <c r="F87" s="550">
        <v>1.35</v>
      </c>
      <c r="G87" s="31">
        <v>8</v>
      </c>
      <c r="H87" s="550">
        <v>10.8</v>
      </c>
      <c r="I87" s="550">
        <v>11.234999999999999</v>
      </c>
      <c r="J87" s="31">
        <v>64</v>
      </c>
      <c r="K87" s="31" t="s">
        <v>106</v>
      </c>
      <c r="L87" s="31"/>
      <c r="M87" s="32" t="s">
        <v>93</v>
      </c>
      <c r="N87" s="32"/>
      <c r="O87" s="31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3"/>
      <c r="R87" s="563"/>
      <c r="S87" s="563"/>
      <c r="T87" s="564"/>
      <c r="U87" s="33"/>
      <c r="V87" s="33"/>
      <c r="W87" s="34" t="s">
        <v>69</v>
      </c>
      <c r="X87" s="551">
        <v>54</v>
      </c>
      <c r="Y87" s="552">
        <f>IFERROR(IF(X87="",0,CEILING((X87/$H87),1)*$H87),"")</f>
        <v>54</v>
      </c>
      <c r="Z87" s="35">
        <f>IFERROR(IF(Y87=0,"",ROUNDUP(Y87/H87,0)*0.01898),"")</f>
        <v>9.4899999999999998E-2</v>
      </c>
      <c r="AA87" s="55"/>
      <c r="AB87" s="56"/>
      <c r="AC87" s="129" t="s">
        <v>179</v>
      </c>
      <c r="AG87" s="63"/>
      <c r="AJ87" s="66"/>
      <c r="AK87" s="66">
        <v>0</v>
      </c>
      <c r="BB87" s="130" t="s">
        <v>1</v>
      </c>
      <c r="BM87" s="63">
        <f>IFERROR(X87*I87/H87,"0")</f>
        <v>56.17499999999999</v>
      </c>
      <c r="BN87" s="63">
        <f>IFERROR(Y87*I87/H87,"0")</f>
        <v>56.17499999999999</v>
      </c>
      <c r="BO87" s="63">
        <f>IFERROR(1/J87*(X87/H87),"0")</f>
        <v>7.8125E-2</v>
      </c>
      <c r="BP87" s="63">
        <f>IFERROR(1/J87*(Y87/H87),"0")</f>
        <v>7.8125E-2</v>
      </c>
    </row>
    <row r="88" spans="1:68" ht="27" hidden="1" customHeight="1" x14ac:dyDescent="0.25">
      <c r="A88" s="53" t="s">
        <v>180</v>
      </c>
      <c r="B88" s="53" t="s">
        <v>181</v>
      </c>
      <c r="C88" s="30">
        <v>4301011476</v>
      </c>
      <c r="D88" s="560">
        <v>4680115881518</v>
      </c>
      <c r="E88" s="561"/>
      <c r="F88" s="550">
        <v>0.4</v>
      </c>
      <c r="G88" s="31">
        <v>10</v>
      </c>
      <c r="H88" s="550">
        <v>4</v>
      </c>
      <c r="I88" s="550">
        <v>4.21</v>
      </c>
      <c r="J88" s="31">
        <v>132</v>
      </c>
      <c r="K88" s="31" t="s">
        <v>111</v>
      </c>
      <c r="L88" s="31"/>
      <c r="M88" s="32" t="s">
        <v>77</v>
      </c>
      <c r="N88" s="32"/>
      <c r="O88" s="31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3"/>
      <c r="R88" s="563"/>
      <c r="S88" s="563"/>
      <c r="T88" s="564"/>
      <c r="U88" s="33"/>
      <c r="V88" s="33"/>
      <c r="W88" s="34" t="s">
        <v>69</v>
      </c>
      <c r="X88" s="551">
        <v>0</v>
      </c>
      <c r="Y88" s="552">
        <f>IFERROR(IF(X88="",0,CEILING((X88/$H88),1)*$H88),"")</f>
        <v>0</v>
      </c>
      <c r="Z88" s="35" t="str">
        <f>IFERROR(IF(Y88=0,"",ROUNDUP(Y88/H88,0)*0.00902),"")</f>
        <v/>
      </c>
      <c r="AA88" s="55"/>
      <c r="AB88" s="56"/>
      <c r="AC88" s="131" t="s">
        <v>179</v>
      </c>
      <c r="AG88" s="63"/>
      <c r="AJ88" s="66"/>
      <c r="AK88" s="66">
        <v>0</v>
      </c>
      <c r="BB88" s="132" t="s">
        <v>1</v>
      </c>
      <c r="BM88" s="63">
        <f>IFERROR(X88*I88/H88,"0")</f>
        <v>0</v>
      </c>
      <c r="BN88" s="63">
        <f>IFERROR(Y88*I88/H88,"0")</f>
        <v>0</v>
      </c>
      <c r="BO88" s="63">
        <f>IFERROR(1/J88*(X88/H88),"0")</f>
        <v>0</v>
      </c>
      <c r="BP88" s="63">
        <f>IFERROR(1/J88*(Y88/H88),"0")</f>
        <v>0</v>
      </c>
    </row>
    <row r="89" spans="1:68" ht="27" hidden="1" customHeight="1" x14ac:dyDescent="0.25">
      <c r="A89" s="53" t="s">
        <v>182</v>
      </c>
      <c r="B89" s="53" t="s">
        <v>183</v>
      </c>
      <c r="C89" s="30">
        <v>4301011443</v>
      </c>
      <c r="D89" s="560">
        <v>4680115881303</v>
      </c>
      <c r="E89" s="561"/>
      <c r="F89" s="550">
        <v>0.45</v>
      </c>
      <c r="G89" s="31">
        <v>10</v>
      </c>
      <c r="H89" s="550">
        <v>4.5</v>
      </c>
      <c r="I89" s="550">
        <v>4.71</v>
      </c>
      <c r="J89" s="31">
        <v>132</v>
      </c>
      <c r="K89" s="31" t="s">
        <v>111</v>
      </c>
      <c r="L89" s="31" t="s">
        <v>112</v>
      </c>
      <c r="M89" s="32" t="s">
        <v>93</v>
      </c>
      <c r="N89" s="32"/>
      <c r="O89" s="31">
        <v>50</v>
      </c>
      <c r="P89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3"/>
      <c r="R89" s="563"/>
      <c r="S89" s="563"/>
      <c r="T89" s="564"/>
      <c r="U89" s="33"/>
      <c r="V89" s="33"/>
      <c r="W89" s="34" t="s">
        <v>69</v>
      </c>
      <c r="X89" s="551">
        <v>0</v>
      </c>
      <c r="Y89" s="552">
        <f>IFERROR(IF(X89="",0,CEILING((X89/$H89),1)*$H89),"")</f>
        <v>0</v>
      </c>
      <c r="Z89" s="35" t="str">
        <f>IFERROR(IF(Y89=0,"",ROUNDUP(Y89/H89,0)*0.00902),"")</f>
        <v/>
      </c>
      <c r="AA89" s="55"/>
      <c r="AB89" s="56"/>
      <c r="AC89" s="133" t="s">
        <v>179</v>
      </c>
      <c r="AG89" s="63"/>
      <c r="AJ89" s="66" t="s">
        <v>113</v>
      </c>
      <c r="AK89" s="66">
        <v>54</v>
      </c>
      <c r="BB89" s="134" t="s">
        <v>1</v>
      </c>
      <c r="BM89" s="63">
        <f>IFERROR(X89*I89/H89,"0")</f>
        <v>0</v>
      </c>
      <c r="BN89" s="63">
        <f>IFERROR(Y89*I89/H89,"0")</f>
        <v>0</v>
      </c>
      <c r="BO89" s="63">
        <f>IFERROR(1/J89*(X89/H89),"0")</f>
        <v>0</v>
      </c>
      <c r="BP89" s="63">
        <f>IFERROR(1/J89*(Y89/H89),"0")</f>
        <v>0</v>
      </c>
    </row>
    <row r="90" spans="1:68" x14ac:dyDescent="0.2">
      <c r="A90" s="565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6"/>
      <c r="P90" s="557" t="s">
        <v>71</v>
      </c>
      <c r="Q90" s="558"/>
      <c r="R90" s="558"/>
      <c r="S90" s="558"/>
      <c r="T90" s="558"/>
      <c r="U90" s="558"/>
      <c r="V90" s="559"/>
      <c r="W90" s="36" t="s">
        <v>72</v>
      </c>
      <c r="X90" s="553">
        <f>IFERROR(X87/H87,"0")+IFERROR(X88/H88,"0")+IFERROR(X89/H89,"0")</f>
        <v>5</v>
      </c>
      <c r="Y90" s="553">
        <f>IFERROR(Y87/H87,"0")+IFERROR(Y88/H88,"0")+IFERROR(Y89/H89,"0")</f>
        <v>5</v>
      </c>
      <c r="Z90" s="553">
        <f>IFERROR(IF(Z87="",0,Z87),"0")+IFERROR(IF(Z88="",0,Z88),"0")+IFERROR(IF(Z89="",0,Z89),"0")</f>
        <v>9.4899999999999998E-2</v>
      </c>
      <c r="AA90" s="554"/>
      <c r="AB90" s="554"/>
      <c r="AC90" s="55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6"/>
      <c r="P91" s="557" t="s">
        <v>71</v>
      </c>
      <c r="Q91" s="558"/>
      <c r="R91" s="558"/>
      <c r="S91" s="558"/>
      <c r="T91" s="558"/>
      <c r="U91" s="558"/>
      <c r="V91" s="559"/>
      <c r="W91" s="36" t="s">
        <v>69</v>
      </c>
      <c r="X91" s="553">
        <f>IFERROR(SUM(X87:X89),"0")</f>
        <v>54</v>
      </c>
      <c r="Y91" s="553">
        <f>IFERROR(SUM(Y87:Y89),"0")</f>
        <v>54</v>
      </c>
      <c r="Z91" s="36"/>
      <c r="AA91" s="554"/>
      <c r="AB91" s="554"/>
      <c r="AC91" s="554"/>
    </row>
    <row r="92" spans="1:68" ht="14.25" hidden="1" customHeight="1" x14ac:dyDescent="0.25">
      <c r="A92" s="555" t="s">
        <v>73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1"/>
      <c r="AB92" s="541"/>
      <c r="AC92" s="541"/>
    </row>
    <row r="93" spans="1:68" ht="16.5" customHeight="1" x14ac:dyDescent="0.25">
      <c r="A93" s="53" t="s">
        <v>184</v>
      </c>
      <c r="B93" s="53" t="s">
        <v>185</v>
      </c>
      <c r="C93" s="30">
        <v>4301051712</v>
      </c>
      <c r="D93" s="560">
        <v>4607091386967</v>
      </c>
      <c r="E93" s="561"/>
      <c r="F93" s="550">
        <v>1.35</v>
      </c>
      <c r="G93" s="31">
        <v>6</v>
      </c>
      <c r="H93" s="550">
        <v>8.1</v>
      </c>
      <c r="I93" s="550">
        <v>8.6189999999999998</v>
      </c>
      <c r="J93" s="31">
        <v>64</v>
      </c>
      <c r="K93" s="31" t="s">
        <v>106</v>
      </c>
      <c r="L93" s="31"/>
      <c r="M93" s="32" t="s">
        <v>93</v>
      </c>
      <c r="N93" s="32"/>
      <c r="O93" s="31">
        <v>45</v>
      </c>
      <c r="P93" s="806" t="s">
        <v>186</v>
      </c>
      <c r="Q93" s="563"/>
      <c r="R93" s="563"/>
      <c r="S93" s="563"/>
      <c r="T93" s="564"/>
      <c r="U93" s="33"/>
      <c r="V93" s="33"/>
      <c r="W93" s="34" t="s">
        <v>69</v>
      </c>
      <c r="X93" s="551">
        <v>40.5</v>
      </c>
      <c r="Y93" s="552">
        <f>IFERROR(IF(X93="",0,CEILING((X93/$H93),1)*$H93),"")</f>
        <v>40.5</v>
      </c>
      <c r="Z93" s="35">
        <f>IFERROR(IF(Y93=0,"",ROUNDUP(Y93/H93,0)*0.01898),"")</f>
        <v>9.4899999999999998E-2</v>
      </c>
      <c r="AA93" s="55"/>
      <c r="AB93" s="56"/>
      <c r="AC93" s="135" t="s">
        <v>187</v>
      </c>
      <c r="AG93" s="63"/>
      <c r="AJ93" s="66"/>
      <c r="AK93" s="66">
        <v>0</v>
      </c>
      <c r="BB93" s="136" t="s">
        <v>1</v>
      </c>
      <c r="BM93" s="63">
        <f>IFERROR(X93*I93/H93,"0")</f>
        <v>43.095000000000006</v>
      </c>
      <c r="BN93" s="63">
        <f>IFERROR(Y93*I93/H93,"0")</f>
        <v>43.095000000000006</v>
      </c>
      <c r="BO93" s="63">
        <f>IFERROR(1/J93*(X93/H93),"0")</f>
        <v>7.8125E-2</v>
      </c>
      <c r="BP93" s="63">
        <f>IFERROR(1/J93*(Y93/H93),"0")</f>
        <v>7.8125E-2</v>
      </c>
    </row>
    <row r="94" spans="1:68" ht="27" hidden="1" customHeight="1" x14ac:dyDescent="0.25">
      <c r="A94" s="53" t="s">
        <v>188</v>
      </c>
      <c r="B94" s="53" t="s">
        <v>189</v>
      </c>
      <c r="C94" s="30">
        <v>4301051788</v>
      </c>
      <c r="D94" s="560">
        <v>4680115884953</v>
      </c>
      <c r="E94" s="561"/>
      <c r="F94" s="550">
        <v>0.37</v>
      </c>
      <c r="G94" s="31">
        <v>6</v>
      </c>
      <c r="H94" s="550">
        <v>2.2200000000000002</v>
      </c>
      <c r="I94" s="550">
        <v>2.472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45</v>
      </c>
      <c r="P94" s="62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3"/>
      <c r="R94" s="563"/>
      <c r="S94" s="563"/>
      <c r="T94" s="564"/>
      <c r="U94" s="33"/>
      <c r="V94" s="33"/>
      <c r="W94" s="34" t="s">
        <v>69</v>
      </c>
      <c r="X94" s="551">
        <v>0</v>
      </c>
      <c r="Y94" s="552">
        <f>IFERROR(IF(X94="",0,CEILING((X94/$H94),1)*$H94),"")</f>
        <v>0</v>
      </c>
      <c r="Z94" s="35" t="str">
        <f>IFERROR(IF(Y94=0,"",ROUNDUP(Y94/H94,0)*0.00651),"")</f>
        <v/>
      </c>
      <c r="AA94" s="55"/>
      <c r="AB94" s="56"/>
      <c r="AC94" s="137" t="s">
        <v>190</v>
      </c>
      <c r="AG94" s="63"/>
      <c r="AJ94" s="66"/>
      <c r="AK94" s="66">
        <v>0</v>
      </c>
      <c r="BB94" s="138" t="s">
        <v>1</v>
      </c>
      <c r="BM94" s="63">
        <f>IFERROR(X94*I94/H94,"0")</f>
        <v>0</v>
      </c>
      <c r="BN94" s="63">
        <f>IFERROR(Y94*I94/H94,"0")</f>
        <v>0</v>
      </c>
      <c r="BO94" s="63">
        <f>IFERROR(1/J94*(X94/H94),"0")</f>
        <v>0</v>
      </c>
      <c r="BP94" s="63">
        <f>IFERROR(1/J94*(Y94/H94),"0")</f>
        <v>0</v>
      </c>
    </row>
    <row r="95" spans="1:68" ht="27" customHeight="1" x14ac:dyDescent="0.25">
      <c r="A95" s="53" t="s">
        <v>191</v>
      </c>
      <c r="B95" s="53" t="s">
        <v>192</v>
      </c>
      <c r="C95" s="30">
        <v>4301051718</v>
      </c>
      <c r="D95" s="560">
        <v>4607091385731</v>
      </c>
      <c r="E95" s="561"/>
      <c r="F95" s="550">
        <v>0.45</v>
      </c>
      <c r="G95" s="31">
        <v>6</v>
      </c>
      <c r="H95" s="550">
        <v>2.7</v>
      </c>
      <c r="I95" s="550">
        <v>2.952</v>
      </c>
      <c r="J95" s="31">
        <v>182</v>
      </c>
      <c r="K95" s="31" t="s">
        <v>76</v>
      </c>
      <c r="L95" s="31"/>
      <c r="M95" s="32" t="s">
        <v>93</v>
      </c>
      <c r="N95" s="32"/>
      <c r="O95" s="31">
        <v>45</v>
      </c>
      <c r="P95" s="56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3"/>
      <c r="R95" s="563"/>
      <c r="S95" s="563"/>
      <c r="T95" s="564"/>
      <c r="U95" s="33"/>
      <c r="V95" s="33"/>
      <c r="W95" s="34" t="s">
        <v>69</v>
      </c>
      <c r="X95" s="551">
        <v>2.7</v>
      </c>
      <c r="Y95" s="552">
        <f>IFERROR(IF(X95="",0,CEILING((X95/$H95),1)*$H95),"")</f>
        <v>2.7</v>
      </c>
      <c r="Z95" s="35">
        <f>IFERROR(IF(Y95=0,"",ROUNDUP(Y95/H95,0)*0.00651),"")</f>
        <v>6.5100000000000002E-3</v>
      </c>
      <c r="AA95" s="55"/>
      <c r="AB95" s="56"/>
      <c r="AC95" s="139" t="s">
        <v>187</v>
      </c>
      <c r="AG95" s="63"/>
      <c r="AJ95" s="66"/>
      <c r="AK95" s="66">
        <v>0</v>
      </c>
      <c r="BB95" s="140" t="s">
        <v>1</v>
      </c>
      <c r="BM95" s="63">
        <f>IFERROR(X95*I95/H95,"0")</f>
        <v>2.952</v>
      </c>
      <c r="BN95" s="63">
        <f>IFERROR(Y95*I95/H95,"0")</f>
        <v>2.952</v>
      </c>
      <c r="BO95" s="63">
        <f>IFERROR(1/J95*(X95/H95),"0")</f>
        <v>5.4945054945054949E-3</v>
      </c>
      <c r="BP95" s="63">
        <f>IFERROR(1/J95*(Y95/H95),"0")</f>
        <v>5.4945054945054949E-3</v>
      </c>
    </row>
    <row r="96" spans="1:68" ht="16.5" hidden="1" customHeight="1" x14ac:dyDescent="0.25">
      <c r="A96" s="53" t="s">
        <v>193</v>
      </c>
      <c r="B96" s="53" t="s">
        <v>194</v>
      </c>
      <c r="C96" s="30">
        <v>4301051438</v>
      </c>
      <c r="D96" s="560">
        <v>4680115880894</v>
      </c>
      <c r="E96" s="561"/>
      <c r="F96" s="550">
        <v>0.33</v>
      </c>
      <c r="G96" s="31">
        <v>6</v>
      </c>
      <c r="H96" s="550">
        <v>1.98</v>
      </c>
      <c r="I96" s="550">
        <v>2.238</v>
      </c>
      <c r="J96" s="31">
        <v>182</v>
      </c>
      <c r="K96" s="31" t="s">
        <v>76</v>
      </c>
      <c r="L96" s="31"/>
      <c r="M96" s="32" t="s">
        <v>77</v>
      </c>
      <c r="N96" s="32"/>
      <c r="O96" s="31">
        <v>45</v>
      </c>
      <c r="P96" s="7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3"/>
      <c r="R96" s="563"/>
      <c r="S96" s="563"/>
      <c r="T96" s="564"/>
      <c r="U96" s="33"/>
      <c r="V96" s="33"/>
      <c r="W96" s="34" t="s">
        <v>69</v>
      </c>
      <c r="X96" s="551">
        <v>0</v>
      </c>
      <c r="Y96" s="552">
        <f>IFERROR(IF(X96="",0,CEILING((X96/$H96),1)*$H96),"")</f>
        <v>0</v>
      </c>
      <c r="Z96" s="35" t="str">
        <f>IFERROR(IF(Y96=0,"",ROUNDUP(Y96/H96,0)*0.00651),"")</f>
        <v/>
      </c>
      <c r="AA96" s="55"/>
      <c r="AB96" s="56"/>
      <c r="AC96" s="141" t="s">
        <v>195</v>
      </c>
      <c r="AG96" s="63"/>
      <c r="AJ96" s="66"/>
      <c r="AK96" s="66">
        <v>0</v>
      </c>
      <c r="BB96" s="142" t="s">
        <v>1</v>
      </c>
      <c r="BM96" s="63">
        <f>IFERROR(X96*I96/H96,"0")</f>
        <v>0</v>
      </c>
      <c r="BN96" s="63">
        <f>IFERROR(Y96*I96/H96,"0")</f>
        <v>0</v>
      </c>
      <c r="BO96" s="63">
        <f>IFERROR(1/J96*(X96/H96),"0")</f>
        <v>0</v>
      </c>
      <c r="BP96" s="63">
        <f>IFERROR(1/J96*(Y96/H96),"0")</f>
        <v>0</v>
      </c>
    </row>
    <row r="97" spans="1:68" x14ac:dyDescent="0.2">
      <c r="A97" s="565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6"/>
      <c r="P97" s="557" t="s">
        <v>71</v>
      </c>
      <c r="Q97" s="558"/>
      <c r="R97" s="558"/>
      <c r="S97" s="558"/>
      <c r="T97" s="558"/>
      <c r="U97" s="558"/>
      <c r="V97" s="559"/>
      <c r="W97" s="36" t="s">
        <v>72</v>
      </c>
      <c r="X97" s="553">
        <f>IFERROR(X93/H93,"0")+IFERROR(X94/H94,"0")+IFERROR(X95/H95,"0")+IFERROR(X96/H96,"0")</f>
        <v>6</v>
      </c>
      <c r="Y97" s="553">
        <f>IFERROR(Y93/H93,"0")+IFERROR(Y94/H94,"0")+IFERROR(Y95/H95,"0")+IFERROR(Y96/H96,"0")</f>
        <v>6</v>
      </c>
      <c r="Z97" s="553">
        <f>IFERROR(IF(Z93="",0,Z93),"0")+IFERROR(IF(Z94="",0,Z94),"0")+IFERROR(IF(Z95="",0,Z95),"0")+IFERROR(IF(Z96="",0,Z96),"0")</f>
        <v>0.10141</v>
      </c>
      <c r="AA97" s="554"/>
      <c r="AB97" s="554"/>
      <c r="AC97" s="55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6"/>
      <c r="P98" s="557" t="s">
        <v>71</v>
      </c>
      <c r="Q98" s="558"/>
      <c r="R98" s="558"/>
      <c r="S98" s="558"/>
      <c r="T98" s="558"/>
      <c r="U98" s="558"/>
      <c r="V98" s="559"/>
      <c r="W98" s="36" t="s">
        <v>69</v>
      </c>
      <c r="X98" s="553">
        <f>IFERROR(SUM(X93:X96),"0")</f>
        <v>43.2</v>
      </c>
      <c r="Y98" s="553">
        <f>IFERROR(SUM(Y93:Y96),"0")</f>
        <v>43.2</v>
      </c>
      <c r="Z98" s="36"/>
      <c r="AA98" s="554"/>
      <c r="AB98" s="554"/>
      <c r="AC98" s="554"/>
    </row>
    <row r="99" spans="1:68" ht="16.5" hidden="1" customHeight="1" x14ac:dyDescent="0.25">
      <c r="A99" s="585" t="s">
        <v>196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7"/>
      <c r="AB99" s="547"/>
      <c r="AC99" s="547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1"/>
      <c r="AB100" s="541"/>
      <c r="AC100" s="541"/>
    </row>
    <row r="101" spans="1:68" ht="27" customHeight="1" x14ac:dyDescent="0.25">
      <c r="A101" s="53" t="s">
        <v>197</v>
      </c>
      <c r="B101" s="53" t="s">
        <v>198</v>
      </c>
      <c r="C101" s="30">
        <v>4301011514</v>
      </c>
      <c r="D101" s="560">
        <v>4680115882133</v>
      </c>
      <c r="E101" s="561"/>
      <c r="F101" s="550">
        <v>1.35</v>
      </c>
      <c r="G101" s="31">
        <v>8</v>
      </c>
      <c r="H101" s="550">
        <v>10.8</v>
      </c>
      <c r="I101" s="550">
        <v>11.234999999999999</v>
      </c>
      <c r="J101" s="31">
        <v>64</v>
      </c>
      <c r="K101" s="31" t="s">
        <v>106</v>
      </c>
      <c r="L101" s="31"/>
      <c r="M101" s="32" t="s">
        <v>107</v>
      </c>
      <c r="N101" s="32"/>
      <c r="O101" s="31">
        <v>50</v>
      </c>
      <c r="P101" s="8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3"/>
      <c r="R101" s="563"/>
      <c r="S101" s="563"/>
      <c r="T101" s="564"/>
      <c r="U101" s="33"/>
      <c r="V101" s="33"/>
      <c r="W101" s="34" t="s">
        <v>69</v>
      </c>
      <c r="X101" s="551">
        <v>32.4</v>
      </c>
      <c r="Y101" s="552">
        <f>IFERROR(IF(X101="",0,CEILING((X101/$H101),1)*$H101),"")</f>
        <v>32.400000000000006</v>
      </c>
      <c r="Z101" s="35">
        <f>IFERROR(IF(Y101=0,"",ROUNDUP(Y101/H101,0)*0.01898),"")</f>
        <v>5.6940000000000004E-2</v>
      </c>
      <c r="AA101" s="55"/>
      <c r="AB101" s="56"/>
      <c r="AC101" s="143" t="s">
        <v>199</v>
      </c>
      <c r="AG101" s="63"/>
      <c r="AJ101" s="66"/>
      <c r="AK101" s="66">
        <v>0</v>
      </c>
      <c r="BB101" s="144" t="s">
        <v>1</v>
      </c>
      <c r="BM101" s="63">
        <f>IFERROR(X101*I101/H101,"0")</f>
        <v>33.704999999999991</v>
      </c>
      <c r="BN101" s="63">
        <f>IFERROR(Y101*I101/H101,"0")</f>
        <v>33.705000000000005</v>
      </c>
      <c r="BO101" s="63">
        <f>IFERROR(1/J101*(X101/H101),"0")</f>
        <v>4.6874999999999993E-2</v>
      </c>
      <c r="BP101" s="63">
        <f>IFERROR(1/J101*(Y101/H101),"0")</f>
        <v>4.6875000000000007E-2</v>
      </c>
    </row>
    <row r="102" spans="1:68" ht="27" hidden="1" customHeight="1" x14ac:dyDescent="0.25">
      <c r="A102" s="53" t="s">
        <v>200</v>
      </c>
      <c r="B102" s="53" t="s">
        <v>201</v>
      </c>
      <c r="C102" s="30">
        <v>4301011417</v>
      </c>
      <c r="D102" s="560">
        <v>4680115880269</v>
      </c>
      <c r="E102" s="561"/>
      <c r="F102" s="550">
        <v>0.375</v>
      </c>
      <c r="G102" s="31">
        <v>10</v>
      </c>
      <c r="H102" s="550">
        <v>3.75</v>
      </c>
      <c r="I102" s="550">
        <v>3.96</v>
      </c>
      <c r="J102" s="31">
        <v>132</v>
      </c>
      <c r="K102" s="31" t="s">
        <v>111</v>
      </c>
      <c r="L102" s="31" t="s">
        <v>112</v>
      </c>
      <c r="M102" s="32" t="s">
        <v>77</v>
      </c>
      <c r="N102" s="32"/>
      <c r="O102" s="31">
        <v>50</v>
      </c>
      <c r="P102" s="87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3"/>
      <c r="R102" s="563"/>
      <c r="S102" s="563"/>
      <c r="T102" s="564"/>
      <c r="U102" s="33"/>
      <c r="V102" s="33"/>
      <c r="W102" s="34" t="s">
        <v>69</v>
      </c>
      <c r="X102" s="551">
        <v>0</v>
      </c>
      <c r="Y102" s="552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45" t="s">
        <v>199</v>
      </c>
      <c r="AG102" s="63"/>
      <c r="AJ102" s="66" t="s">
        <v>113</v>
      </c>
      <c r="AK102" s="66">
        <v>45</v>
      </c>
      <c r="BB102" s="146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t="27" customHeight="1" x14ac:dyDescent="0.25">
      <c r="A103" s="53" t="s">
        <v>202</v>
      </c>
      <c r="B103" s="53" t="s">
        <v>203</v>
      </c>
      <c r="C103" s="30">
        <v>4301011415</v>
      </c>
      <c r="D103" s="560">
        <v>4680115880429</v>
      </c>
      <c r="E103" s="561"/>
      <c r="F103" s="550">
        <v>0.45</v>
      </c>
      <c r="G103" s="31">
        <v>10</v>
      </c>
      <c r="H103" s="550">
        <v>4.5</v>
      </c>
      <c r="I103" s="550">
        <v>4.71</v>
      </c>
      <c r="J103" s="31">
        <v>132</v>
      </c>
      <c r="K103" s="31" t="s">
        <v>111</v>
      </c>
      <c r="L103" s="31"/>
      <c r="M103" s="32" t="s">
        <v>77</v>
      </c>
      <c r="N103" s="32"/>
      <c r="O103" s="31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3"/>
      <c r="R103" s="563"/>
      <c r="S103" s="563"/>
      <c r="T103" s="564"/>
      <c r="U103" s="33"/>
      <c r="V103" s="33"/>
      <c r="W103" s="34" t="s">
        <v>69</v>
      </c>
      <c r="X103" s="551">
        <v>13.5</v>
      </c>
      <c r="Y103" s="552">
        <f>IFERROR(IF(X103="",0,CEILING((X103/$H103),1)*$H103),"")</f>
        <v>13.5</v>
      </c>
      <c r="Z103" s="35">
        <f>IFERROR(IF(Y103=0,"",ROUNDUP(Y103/H103,0)*0.00902),"")</f>
        <v>2.7060000000000001E-2</v>
      </c>
      <c r="AA103" s="55"/>
      <c r="AB103" s="56"/>
      <c r="AC103" s="147" t="s">
        <v>199</v>
      </c>
      <c r="AG103" s="63"/>
      <c r="AJ103" s="66"/>
      <c r="AK103" s="66">
        <v>0</v>
      </c>
      <c r="BB103" s="148" t="s">
        <v>1</v>
      </c>
      <c r="BM103" s="63">
        <f>IFERROR(X103*I103/H103,"0")</f>
        <v>14.13</v>
      </c>
      <c r="BN103" s="63">
        <f>IFERROR(Y103*I103/H103,"0")</f>
        <v>14.13</v>
      </c>
      <c r="BO103" s="63">
        <f>IFERROR(1/J103*(X103/H103),"0")</f>
        <v>2.2727272727272728E-2</v>
      </c>
      <c r="BP103" s="63">
        <f>IFERROR(1/J103*(Y103/H103),"0")</f>
        <v>2.2727272727272728E-2</v>
      </c>
    </row>
    <row r="104" spans="1:68" ht="27" customHeight="1" x14ac:dyDescent="0.25">
      <c r="A104" s="53" t="s">
        <v>204</v>
      </c>
      <c r="B104" s="53" t="s">
        <v>205</v>
      </c>
      <c r="C104" s="30">
        <v>4301011462</v>
      </c>
      <c r="D104" s="560">
        <v>4680115881457</v>
      </c>
      <c r="E104" s="561"/>
      <c r="F104" s="550">
        <v>0.75</v>
      </c>
      <c r="G104" s="31">
        <v>6</v>
      </c>
      <c r="H104" s="550">
        <v>4.5</v>
      </c>
      <c r="I104" s="550">
        <v>4.71</v>
      </c>
      <c r="J104" s="31">
        <v>132</v>
      </c>
      <c r="K104" s="31" t="s">
        <v>111</v>
      </c>
      <c r="L104" s="31"/>
      <c r="M104" s="32" t="s">
        <v>77</v>
      </c>
      <c r="N104" s="32"/>
      <c r="O104" s="31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3"/>
      <c r="R104" s="563"/>
      <c r="S104" s="563"/>
      <c r="T104" s="564"/>
      <c r="U104" s="33"/>
      <c r="V104" s="33"/>
      <c r="W104" s="34" t="s">
        <v>69</v>
      </c>
      <c r="X104" s="551">
        <v>9</v>
      </c>
      <c r="Y104" s="552">
        <f>IFERROR(IF(X104="",0,CEILING((X104/$H104),1)*$H104),"")</f>
        <v>9</v>
      </c>
      <c r="Z104" s="35">
        <f>IFERROR(IF(Y104=0,"",ROUNDUP(Y104/H104,0)*0.00902),"")</f>
        <v>1.804E-2</v>
      </c>
      <c r="AA104" s="55"/>
      <c r="AB104" s="56"/>
      <c r="AC104" s="149" t="s">
        <v>199</v>
      </c>
      <c r="AG104" s="63"/>
      <c r="AJ104" s="66"/>
      <c r="AK104" s="66">
        <v>0</v>
      </c>
      <c r="BB104" s="150" t="s">
        <v>1</v>
      </c>
      <c r="BM104" s="63">
        <f>IFERROR(X104*I104/H104,"0")</f>
        <v>9.42</v>
      </c>
      <c r="BN104" s="63">
        <f>IFERROR(Y104*I104/H104,"0")</f>
        <v>9.42</v>
      </c>
      <c r="BO104" s="63">
        <f>IFERROR(1/J104*(X104/H104),"0")</f>
        <v>1.5151515151515152E-2</v>
      </c>
      <c r="BP104" s="63">
        <f>IFERROR(1/J104*(Y104/H104),"0")</f>
        <v>1.5151515151515152E-2</v>
      </c>
    </row>
    <row r="105" spans="1:68" x14ac:dyDescent="0.2">
      <c r="A105" s="565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6"/>
      <c r="P105" s="557" t="s">
        <v>71</v>
      </c>
      <c r="Q105" s="558"/>
      <c r="R105" s="558"/>
      <c r="S105" s="558"/>
      <c r="T105" s="558"/>
      <c r="U105" s="558"/>
      <c r="V105" s="559"/>
      <c r="W105" s="36" t="s">
        <v>72</v>
      </c>
      <c r="X105" s="553">
        <f>IFERROR(X101/H101,"0")+IFERROR(X102/H102,"0")+IFERROR(X103/H103,"0")+IFERROR(X104/H104,"0")</f>
        <v>8</v>
      </c>
      <c r="Y105" s="553">
        <f>IFERROR(Y101/H101,"0")+IFERROR(Y102/H102,"0")+IFERROR(Y103/H103,"0")+IFERROR(Y104/H104,"0")</f>
        <v>8</v>
      </c>
      <c r="Z105" s="553">
        <f>IFERROR(IF(Z101="",0,Z101),"0")+IFERROR(IF(Z102="",0,Z102),"0")+IFERROR(IF(Z103="",0,Z103),"0")+IFERROR(IF(Z104="",0,Z104),"0")</f>
        <v>0.10204000000000001</v>
      </c>
      <c r="AA105" s="554"/>
      <c r="AB105" s="554"/>
      <c r="AC105" s="55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6"/>
      <c r="P106" s="557" t="s">
        <v>71</v>
      </c>
      <c r="Q106" s="558"/>
      <c r="R106" s="558"/>
      <c r="S106" s="558"/>
      <c r="T106" s="558"/>
      <c r="U106" s="558"/>
      <c r="V106" s="559"/>
      <c r="W106" s="36" t="s">
        <v>69</v>
      </c>
      <c r="X106" s="553">
        <f>IFERROR(SUM(X101:X104),"0")</f>
        <v>54.9</v>
      </c>
      <c r="Y106" s="553">
        <f>IFERROR(SUM(Y101:Y104),"0")</f>
        <v>54.900000000000006</v>
      </c>
      <c r="Z106" s="36"/>
      <c r="AA106" s="554"/>
      <c r="AB106" s="554"/>
      <c r="AC106" s="554"/>
    </row>
    <row r="107" spans="1:68" ht="14.25" hidden="1" customHeight="1" x14ac:dyDescent="0.25">
      <c r="A107" s="555" t="s">
        <v>139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1"/>
      <c r="AB107" s="541"/>
      <c r="AC107" s="541"/>
    </row>
    <row r="108" spans="1:68" ht="16.5" hidden="1" customHeight="1" x14ac:dyDescent="0.25">
      <c r="A108" s="53" t="s">
        <v>206</v>
      </c>
      <c r="B108" s="53" t="s">
        <v>207</v>
      </c>
      <c r="C108" s="30">
        <v>4301020345</v>
      </c>
      <c r="D108" s="560">
        <v>4680115881488</v>
      </c>
      <c r="E108" s="561"/>
      <c r="F108" s="550">
        <v>1.35</v>
      </c>
      <c r="G108" s="31">
        <v>8</v>
      </c>
      <c r="H108" s="550">
        <v>10.8</v>
      </c>
      <c r="I108" s="550">
        <v>11.234999999999999</v>
      </c>
      <c r="J108" s="31">
        <v>64</v>
      </c>
      <c r="K108" s="31" t="s">
        <v>106</v>
      </c>
      <c r="L108" s="31"/>
      <c r="M108" s="32" t="s">
        <v>107</v>
      </c>
      <c r="N108" s="32"/>
      <c r="O108" s="31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3"/>
      <c r="R108" s="563"/>
      <c r="S108" s="563"/>
      <c r="T108" s="564"/>
      <c r="U108" s="33"/>
      <c r="V108" s="33"/>
      <c r="W108" s="34" t="s">
        <v>69</v>
      </c>
      <c r="X108" s="551">
        <v>0</v>
      </c>
      <c r="Y108" s="552">
        <f>IFERROR(IF(X108="",0,CEILING((X108/$H108),1)*$H108),"")</f>
        <v>0</v>
      </c>
      <c r="Z108" s="35" t="str">
        <f>IFERROR(IF(Y108=0,"",ROUNDUP(Y108/H108,0)*0.01898),"")</f>
        <v/>
      </c>
      <c r="AA108" s="55"/>
      <c r="AB108" s="56"/>
      <c r="AC108" s="151" t="s">
        <v>208</v>
      </c>
      <c r="AG108" s="63"/>
      <c r="AJ108" s="66"/>
      <c r="AK108" s="66">
        <v>0</v>
      </c>
      <c r="BB108" s="152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16.5" hidden="1" customHeight="1" x14ac:dyDescent="0.25">
      <c r="A109" s="53" t="s">
        <v>209</v>
      </c>
      <c r="B109" s="53" t="s">
        <v>210</v>
      </c>
      <c r="C109" s="30">
        <v>4301020346</v>
      </c>
      <c r="D109" s="560">
        <v>4680115882775</v>
      </c>
      <c r="E109" s="561"/>
      <c r="F109" s="550">
        <v>0.3</v>
      </c>
      <c r="G109" s="31">
        <v>8</v>
      </c>
      <c r="H109" s="550">
        <v>2.4</v>
      </c>
      <c r="I109" s="550">
        <v>2.5</v>
      </c>
      <c r="J109" s="31">
        <v>234</v>
      </c>
      <c r="K109" s="31" t="s">
        <v>67</v>
      </c>
      <c r="L109" s="31"/>
      <c r="M109" s="32" t="s">
        <v>107</v>
      </c>
      <c r="N109" s="32"/>
      <c r="O109" s="31">
        <v>55</v>
      </c>
      <c r="P109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3"/>
      <c r="R109" s="563"/>
      <c r="S109" s="563"/>
      <c r="T109" s="564"/>
      <c r="U109" s="33"/>
      <c r="V109" s="33"/>
      <c r="W109" s="34" t="s">
        <v>69</v>
      </c>
      <c r="X109" s="551">
        <v>0</v>
      </c>
      <c r="Y109" s="552">
        <f>IFERROR(IF(X109="",0,CEILING((X109/$H109),1)*$H109),"")</f>
        <v>0</v>
      </c>
      <c r="Z109" s="35" t="str">
        <f>IFERROR(IF(Y109=0,"",ROUNDUP(Y109/H109,0)*0.00502),"")</f>
        <v/>
      </c>
      <c r="AA109" s="55"/>
      <c r="AB109" s="56"/>
      <c r="AC109" s="153" t="s">
        <v>208</v>
      </c>
      <c r="AG109" s="63"/>
      <c r="AJ109" s="66"/>
      <c r="AK109" s="66">
        <v>0</v>
      </c>
      <c r="BB109" s="154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t="16.5" customHeight="1" x14ac:dyDescent="0.25">
      <c r="A110" s="53" t="s">
        <v>211</v>
      </c>
      <c r="B110" s="53" t="s">
        <v>212</v>
      </c>
      <c r="C110" s="30">
        <v>4301020344</v>
      </c>
      <c r="D110" s="560">
        <v>4680115880658</v>
      </c>
      <c r="E110" s="561"/>
      <c r="F110" s="550">
        <v>0.4</v>
      </c>
      <c r="G110" s="31">
        <v>6</v>
      </c>
      <c r="H110" s="550">
        <v>2.4</v>
      </c>
      <c r="I110" s="550">
        <v>2.58</v>
      </c>
      <c r="J110" s="31">
        <v>182</v>
      </c>
      <c r="K110" s="31" t="s">
        <v>76</v>
      </c>
      <c r="L110" s="31"/>
      <c r="M110" s="32" t="s">
        <v>107</v>
      </c>
      <c r="N110" s="32"/>
      <c r="O110" s="31">
        <v>55</v>
      </c>
      <c r="P110" s="8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3"/>
      <c r="R110" s="563"/>
      <c r="S110" s="563"/>
      <c r="T110" s="564"/>
      <c r="U110" s="33"/>
      <c r="V110" s="33"/>
      <c r="W110" s="34" t="s">
        <v>69</v>
      </c>
      <c r="X110" s="551">
        <v>4.8</v>
      </c>
      <c r="Y110" s="552">
        <f>IFERROR(IF(X110="",0,CEILING((X110/$H110),1)*$H110),"")</f>
        <v>4.8</v>
      </c>
      <c r="Z110" s="35">
        <f>IFERROR(IF(Y110=0,"",ROUNDUP(Y110/H110,0)*0.00651),"")</f>
        <v>1.302E-2</v>
      </c>
      <c r="AA110" s="55"/>
      <c r="AB110" s="56"/>
      <c r="AC110" s="155" t="s">
        <v>208</v>
      </c>
      <c r="AG110" s="63"/>
      <c r="AJ110" s="66"/>
      <c r="AK110" s="66">
        <v>0</v>
      </c>
      <c r="BB110" s="156" t="s">
        <v>1</v>
      </c>
      <c r="BM110" s="63">
        <f>IFERROR(X110*I110/H110,"0")</f>
        <v>5.16</v>
      </c>
      <c r="BN110" s="63">
        <f>IFERROR(Y110*I110/H110,"0")</f>
        <v>5.16</v>
      </c>
      <c r="BO110" s="63">
        <f>IFERROR(1/J110*(X110/H110),"0")</f>
        <v>1.098901098901099E-2</v>
      </c>
      <c r="BP110" s="63">
        <f>IFERROR(1/J110*(Y110/H110),"0")</f>
        <v>1.098901098901099E-2</v>
      </c>
    </row>
    <row r="111" spans="1:68" x14ac:dyDescent="0.2">
      <c r="A111" s="565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6"/>
      <c r="P111" s="557" t="s">
        <v>71</v>
      </c>
      <c r="Q111" s="558"/>
      <c r="R111" s="558"/>
      <c r="S111" s="558"/>
      <c r="T111" s="558"/>
      <c r="U111" s="558"/>
      <c r="V111" s="559"/>
      <c r="W111" s="36" t="s">
        <v>72</v>
      </c>
      <c r="X111" s="553">
        <f>IFERROR(X108/H108,"0")+IFERROR(X109/H109,"0")+IFERROR(X110/H110,"0")</f>
        <v>2</v>
      </c>
      <c r="Y111" s="553">
        <f>IFERROR(Y108/H108,"0")+IFERROR(Y109/H109,"0")+IFERROR(Y110/H110,"0")</f>
        <v>2</v>
      </c>
      <c r="Z111" s="553">
        <f>IFERROR(IF(Z108="",0,Z108),"0")+IFERROR(IF(Z109="",0,Z109),"0")+IFERROR(IF(Z110="",0,Z110),"0")</f>
        <v>1.302E-2</v>
      </c>
      <c r="AA111" s="554"/>
      <c r="AB111" s="554"/>
      <c r="AC111" s="554"/>
    </row>
    <row r="112" spans="1:68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6"/>
      <c r="P112" s="557" t="s">
        <v>71</v>
      </c>
      <c r="Q112" s="558"/>
      <c r="R112" s="558"/>
      <c r="S112" s="558"/>
      <c r="T112" s="558"/>
      <c r="U112" s="558"/>
      <c r="V112" s="559"/>
      <c r="W112" s="36" t="s">
        <v>69</v>
      </c>
      <c r="X112" s="553">
        <f>IFERROR(SUM(X108:X110),"0")</f>
        <v>4.8</v>
      </c>
      <c r="Y112" s="553">
        <f>IFERROR(SUM(Y108:Y110),"0")</f>
        <v>4.8</v>
      </c>
      <c r="Z112" s="36"/>
      <c r="AA112" s="554"/>
      <c r="AB112" s="554"/>
      <c r="AC112" s="554"/>
    </row>
    <row r="113" spans="1:68" ht="14.25" hidden="1" customHeight="1" x14ac:dyDescent="0.25">
      <c r="A113" s="555" t="s">
        <v>73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1"/>
      <c r="AB113" s="541"/>
      <c r="AC113" s="541"/>
    </row>
    <row r="114" spans="1:68" ht="16.5" customHeight="1" x14ac:dyDescent="0.25">
      <c r="A114" s="53" t="s">
        <v>213</v>
      </c>
      <c r="B114" s="53" t="s">
        <v>214</v>
      </c>
      <c r="C114" s="30">
        <v>4301051724</v>
      </c>
      <c r="D114" s="560">
        <v>4607091385168</v>
      </c>
      <c r="E114" s="561"/>
      <c r="F114" s="550">
        <v>1.35</v>
      </c>
      <c r="G114" s="31">
        <v>6</v>
      </c>
      <c r="H114" s="550">
        <v>8.1</v>
      </c>
      <c r="I114" s="550">
        <v>8.6129999999999995</v>
      </c>
      <c r="J114" s="31">
        <v>64</v>
      </c>
      <c r="K114" s="31" t="s">
        <v>106</v>
      </c>
      <c r="L114" s="31"/>
      <c r="M114" s="32" t="s">
        <v>93</v>
      </c>
      <c r="N114" s="32"/>
      <c r="O114" s="31">
        <v>45</v>
      </c>
      <c r="P114" s="8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3"/>
      <c r="R114" s="563"/>
      <c r="S114" s="563"/>
      <c r="T114" s="564"/>
      <c r="U114" s="33"/>
      <c r="V114" s="33"/>
      <c r="W114" s="34" t="s">
        <v>69</v>
      </c>
      <c r="X114" s="551">
        <v>40.5</v>
      </c>
      <c r="Y114" s="552">
        <f>IFERROR(IF(X114="",0,CEILING((X114/$H114),1)*$H114),"")</f>
        <v>40.5</v>
      </c>
      <c r="Z114" s="35">
        <f>IFERROR(IF(Y114=0,"",ROUNDUP(Y114/H114,0)*0.01898),"")</f>
        <v>9.4899999999999998E-2</v>
      </c>
      <c r="AA114" s="55"/>
      <c r="AB114" s="56"/>
      <c r="AC114" s="157" t="s">
        <v>215</v>
      </c>
      <c r="AG114" s="63"/>
      <c r="AJ114" s="66"/>
      <c r="AK114" s="66">
        <v>0</v>
      </c>
      <c r="BB114" s="158" t="s">
        <v>1</v>
      </c>
      <c r="BM114" s="63">
        <f>IFERROR(X114*I114/H114,"0")</f>
        <v>43.065000000000005</v>
      </c>
      <c r="BN114" s="63">
        <f>IFERROR(Y114*I114/H114,"0")</f>
        <v>43.065000000000005</v>
      </c>
      <c r="BO114" s="63">
        <f>IFERROR(1/J114*(X114/H114),"0")</f>
        <v>7.8125E-2</v>
      </c>
      <c r="BP114" s="63">
        <f>IFERROR(1/J114*(Y114/H114),"0")</f>
        <v>7.8125E-2</v>
      </c>
    </row>
    <row r="115" spans="1:68" ht="27" hidden="1" customHeight="1" x14ac:dyDescent="0.25">
      <c r="A115" s="53" t="s">
        <v>216</v>
      </c>
      <c r="B115" s="53" t="s">
        <v>217</v>
      </c>
      <c r="C115" s="30">
        <v>4301051730</v>
      </c>
      <c r="D115" s="560">
        <v>4607091383256</v>
      </c>
      <c r="E115" s="561"/>
      <c r="F115" s="550">
        <v>0.33</v>
      </c>
      <c r="G115" s="31">
        <v>6</v>
      </c>
      <c r="H115" s="550">
        <v>1.98</v>
      </c>
      <c r="I115" s="550">
        <v>2.226</v>
      </c>
      <c r="J115" s="31">
        <v>182</v>
      </c>
      <c r="K115" s="31" t="s">
        <v>76</v>
      </c>
      <c r="L115" s="31"/>
      <c r="M115" s="32" t="s">
        <v>93</v>
      </c>
      <c r="N115" s="32"/>
      <c r="O115" s="31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3"/>
      <c r="R115" s="563"/>
      <c r="S115" s="563"/>
      <c r="T115" s="564"/>
      <c r="U115" s="33"/>
      <c r="V115" s="33"/>
      <c r="W115" s="34" t="s">
        <v>69</v>
      </c>
      <c r="X115" s="551">
        <v>0</v>
      </c>
      <c r="Y115" s="552">
        <f>IFERROR(IF(X115="",0,CEILING((X115/$H115),1)*$H115),"")</f>
        <v>0</v>
      </c>
      <c r="Z115" s="35" t="str">
        <f>IFERROR(IF(Y115=0,"",ROUNDUP(Y115/H115,0)*0.00651),"")</f>
        <v/>
      </c>
      <c r="AA115" s="55"/>
      <c r="AB115" s="56"/>
      <c r="AC115" s="159" t="s">
        <v>215</v>
      </c>
      <c r="AG115" s="63"/>
      <c r="AJ115" s="66"/>
      <c r="AK115" s="66">
        <v>0</v>
      </c>
      <c r="BB115" s="160" t="s">
        <v>1</v>
      </c>
      <c r="BM115" s="63">
        <f>IFERROR(X115*I115/H115,"0")</f>
        <v>0</v>
      </c>
      <c r="BN115" s="63">
        <f>IFERROR(Y115*I115/H115,"0")</f>
        <v>0</v>
      </c>
      <c r="BO115" s="63">
        <f>IFERROR(1/J115*(X115/H115),"0")</f>
        <v>0</v>
      </c>
      <c r="BP115" s="63">
        <f>IFERROR(1/J115*(Y115/H115),"0")</f>
        <v>0</v>
      </c>
    </row>
    <row r="116" spans="1:68" ht="27" customHeight="1" x14ac:dyDescent="0.25">
      <c r="A116" s="53" t="s">
        <v>218</v>
      </c>
      <c r="B116" s="53" t="s">
        <v>219</v>
      </c>
      <c r="C116" s="30">
        <v>4301051721</v>
      </c>
      <c r="D116" s="560">
        <v>4607091385748</v>
      </c>
      <c r="E116" s="561"/>
      <c r="F116" s="550">
        <v>0.45</v>
      </c>
      <c r="G116" s="31">
        <v>6</v>
      </c>
      <c r="H116" s="550">
        <v>2.7</v>
      </c>
      <c r="I116" s="550">
        <v>2.952</v>
      </c>
      <c r="J116" s="31">
        <v>182</v>
      </c>
      <c r="K116" s="31" t="s">
        <v>76</v>
      </c>
      <c r="L116" s="31"/>
      <c r="M116" s="32" t="s">
        <v>93</v>
      </c>
      <c r="N116" s="32"/>
      <c r="O116" s="31">
        <v>45</v>
      </c>
      <c r="P116" s="63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3"/>
      <c r="R116" s="563"/>
      <c r="S116" s="563"/>
      <c r="T116" s="564"/>
      <c r="U116" s="33"/>
      <c r="V116" s="33"/>
      <c r="W116" s="34" t="s">
        <v>69</v>
      </c>
      <c r="X116" s="551">
        <v>2.7</v>
      </c>
      <c r="Y116" s="552">
        <f>IFERROR(IF(X116="",0,CEILING((X116/$H116),1)*$H116),"")</f>
        <v>2.7</v>
      </c>
      <c r="Z116" s="35">
        <f>IFERROR(IF(Y116=0,"",ROUNDUP(Y116/H116,0)*0.00651),"")</f>
        <v>6.5100000000000002E-3</v>
      </c>
      <c r="AA116" s="55"/>
      <c r="AB116" s="56"/>
      <c r="AC116" s="161" t="s">
        <v>215</v>
      </c>
      <c r="AG116" s="63"/>
      <c r="AJ116" s="66"/>
      <c r="AK116" s="66">
        <v>0</v>
      </c>
      <c r="BB116" s="162" t="s">
        <v>1</v>
      </c>
      <c r="BM116" s="63">
        <f>IFERROR(X116*I116/H116,"0")</f>
        <v>2.952</v>
      </c>
      <c r="BN116" s="63">
        <f>IFERROR(Y116*I116/H116,"0")</f>
        <v>2.952</v>
      </c>
      <c r="BO116" s="63">
        <f>IFERROR(1/J116*(X116/H116),"0")</f>
        <v>5.4945054945054949E-3</v>
      </c>
      <c r="BP116" s="63">
        <f>IFERROR(1/J116*(Y116/H116),"0")</f>
        <v>5.4945054945054949E-3</v>
      </c>
    </row>
    <row r="117" spans="1:68" ht="16.5" hidden="1" customHeight="1" x14ac:dyDescent="0.25">
      <c r="A117" s="53" t="s">
        <v>220</v>
      </c>
      <c r="B117" s="53" t="s">
        <v>221</v>
      </c>
      <c r="C117" s="30">
        <v>4301051740</v>
      </c>
      <c r="D117" s="560">
        <v>4680115884533</v>
      </c>
      <c r="E117" s="561"/>
      <c r="F117" s="550">
        <v>0.3</v>
      </c>
      <c r="G117" s="31">
        <v>6</v>
      </c>
      <c r="H117" s="550">
        <v>1.8</v>
      </c>
      <c r="I117" s="550">
        <v>1.98</v>
      </c>
      <c r="J117" s="31">
        <v>182</v>
      </c>
      <c r="K117" s="31" t="s">
        <v>76</v>
      </c>
      <c r="L117" s="31"/>
      <c r="M117" s="32" t="s">
        <v>77</v>
      </c>
      <c r="N117" s="32"/>
      <c r="O117" s="31">
        <v>45</v>
      </c>
      <c r="P117" s="6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3"/>
      <c r="R117" s="563"/>
      <c r="S117" s="563"/>
      <c r="T117" s="564"/>
      <c r="U117" s="33"/>
      <c r="V117" s="33"/>
      <c r="W117" s="34" t="s">
        <v>69</v>
      </c>
      <c r="X117" s="551">
        <v>0</v>
      </c>
      <c r="Y117" s="552">
        <f>IFERROR(IF(X117="",0,CEILING((X117/$H117),1)*$H117),"")</f>
        <v>0</v>
      </c>
      <c r="Z117" s="35" t="str">
        <f>IFERROR(IF(Y117=0,"",ROUNDUP(Y117/H117,0)*0.00651),"")</f>
        <v/>
      </c>
      <c r="AA117" s="55"/>
      <c r="AB117" s="56"/>
      <c r="AC117" s="163" t="s">
        <v>222</v>
      </c>
      <c r="AG117" s="63"/>
      <c r="AJ117" s="66"/>
      <c r="AK117" s="66">
        <v>0</v>
      </c>
      <c r="BB117" s="164" t="s">
        <v>1</v>
      </c>
      <c r="BM117" s="63">
        <f>IFERROR(X117*I117/H117,"0")</f>
        <v>0</v>
      </c>
      <c r="BN117" s="63">
        <f>IFERROR(Y117*I117/H117,"0")</f>
        <v>0</v>
      </c>
      <c r="BO117" s="63">
        <f>IFERROR(1/J117*(X117/H117),"0")</f>
        <v>0</v>
      </c>
      <c r="BP117" s="63">
        <f>IFERROR(1/J117*(Y117/H117),"0")</f>
        <v>0</v>
      </c>
    </row>
    <row r="118" spans="1:68" x14ac:dyDescent="0.2">
      <c r="A118" s="565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6"/>
      <c r="P118" s="557" t="s">
        <v>71</v>
      </c>
      <c r="Q118" s="558"/>
      <c r="R118" s="558"/>
      <c r="S118" s="558"/>
      <c r="T118" s="558"/>
      <c r="U118" s="558"/>
      <c r="V118" s="559"/>
      <c r="W118" s="36" t="s">
        <v>72</v>
      </c>
      <c r="X118" s="553">
        <f>IFERROR(X114/H114,"0")+IFERROR(X115/H115,"0")+IFERROR(X116/H116,"0")+IFERROR(X117/H117,"0")</f>
        <v>6</v>
      </c>
      <c r="Y118" s="553">
        <f>IFERROR(Y114/H114,"0")+IFERROR(Y115/H115,"0")+IFERROR(Y116/H116,"0")+IFERROR(Y117/H117,"0")</f>
        <v>6</v>
      </c>
      <c r="Z118" s="553">
        <f>IFERROR(IF(Z114="",0,Z114),"0")+IFERROR(IF(Z115="",0,Z115),"0")+IFERROR(IF(Z116="",0,Z116),"0")+IFERROR(IF(Z117="",0,Z117),"0")</f>
        <v>0.10141</v>
      </c>
      <c r="AA118" s="554"/>
      <c r="AB118" s="554"/>
      <c r="AC118" s="55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6"/>
      <c r="P119" s="557" t="s">
        <v>71</v>
      </c>
      <c r="Q119" s="558"/>
      <c r="R119" s="558"/>
      <c r="S119" s="558"/>
      <c r="T119" s="558"/>
      <c r="U119" s="558"/>
      <c r="V119" s="559"/>
      <c r="W119" s="36" t="s">
        <v>69</v>
      </c>
      <c r="X119" s="553">
        <f>IFERROR(SUM(X114:X117),"0")</f>
        <v>43.2</v>
      </c>
      <c r="Y119" s="553">
        <f>IFERROR(SUM(Y114:Y117),"0")</f>
        <v>43.2</v>
      </c>
      <c r="Z119" s="36"/>
      <c r="AA119" s="554"/>
      <c r="AB119" s="554"/>
      <c r="AC119" s="554"/>
    </row>
    <row r="120" spans="1:68" ht="14.25" hidden="1" customHeight="1" x14ac:dyDescent="0.25">
      <c r="A120" s="555" t="s">
        <v>169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1"/>
      <c r="AB120" s="541"/>
      <c r="AC120" s="541"/>
    </row>
    <row r="121" spans="1:68" ht="27" hidden="1" customHeight="1" x14ac:dyDescent="0.25">
      <c r="A121" s="53" t="s">
        <v>223</v>
      </c>
      <c r="B121" s="53" t="s">
        <v>224</v>
      </c>
      <c r="C121" s="30">
        <v>4301060357</v>
      </c>
      <c r="D121" s="560">
        <v>4680115882652</v>
      </c>
      <c r="E121" s="561"/>
      <c r="F121" s="550">
        <v>0.33</v>
      </c>
      <c r="G121" s="31">
        <v>6</v>
      </c>
      <c r="H121" s="550">
        <v>1.98</v>
      </c>
      <c r="I121" s="550">
        <v>2.82</v>
      </c>
      <c r="J121" s="31">
        <v>182</v>
      </c>
      <c r="K121" s="31" t="s">
        <v>76</v>
      </c>
      <c r="L121" s="31"/>
      <c r="M121" s="32" t="s">
        <v>77</v>
      </c>
      <c r="N121" s="32"/>
      <c r="O121" s="31">
        <v>40</v>
      </c>
      <c r="P12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3"/>
      <c r="R121" s="563"/>
      <c r="S121" s="563"/>
      <c r="T121" s="564"/>
      <c r="U121" s="33"/>
      <c r="V121" s="33"/>
      <c r="W121" s="34" t="s">
        <v>69</v>
      </c>
      <c r="X121" s="551">
        <v>0</v>
      </c>
      <c r="Y121" s="552">
        <f>IFERROR(IF(X121="",0,CEILING((X121/$H121),1)*$H121),"")</f>
        <v>0</v>
      </c>
      <c r="Z121" s="35" t="str">
        <f>IFERROR(IF(Y121=0,"",ROUNDUP(Y121/H121,0)*0.00651),"")</f>
        <v/>
      </c>
      <c r="AA121" s="55"/>
      <c r="AB121" s="56"/>
      <c r="AC121" s="165" t="s">
        <v>225</v>
      </c>
      <c r="AG121" s="63"/>
      <c r="AJ121" s="66"/>
      <c r="AK121" s="66">
        <v>0</v>
      </c>
      <c r="BB121" s="166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hidden="1" customHeight="1" x14ac:dyDescent="0.25">
      <c r="A122" s="53" t="s">
        <v>226</v>
      </c>
      <c r="B122" s="53" t="s">
        <v>227</v>
      </c>
      <c r="C122" s="30">
        <v>4301060317</v>
      </c>
      <c r="D122" s="560">
        <v>4680115880238</v>
      </c>
      <c r="E122" s="561"/>
      <c r="F122" s="550">
        <v>0.33</v>
      </c>
      <c r="G122" s="31">
        <v>6</v>
      </c>
      <c r="H122" s="550">
        <v>1.98</v>
      </c>
      <c r="I122" s="550">
        <v>2.238</v>
      </c>
      <c r="J122" s="31">
        <v>182</v>
      </c>
      <c r="K122" s="31" t="s">
        <v>76</v>
      </c>
      <c r="L122" s="31"/>
      <c r="M122" s="32" t="s">
        <v>77</v>
      </c>
      <c r="N122" s="32"/>
      <c r="O122" s="31">
        <v>40</v>
      </c>
      <c r="P122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3"/>
      <c r="R122" s="563"/>
      <c r="S122" s="563"/>
      <c r="T122" s="564"/>
      <c r="U122" s="33"/>
      <c r="V122" s="33"/>
      <c r="W122" s="34" t="s">
        <v>69</v>
      </c>
      <c r="X122" s="551">
        <v>0</v>
      </c>
      <c r="Y122" s="552">
        <f>IFERROR(IF(X122="",0,CEILING((X122/$H122),1)*$H122),"")</f>
        <v>0</v>
      </c>
      <c r="Z122" s="35" t="str">
        <f>IFERROR(IF(Y122=0,"",ROUNDUP(Y122/H122,0)*0.00651),"")</f>
        <v/>
      </c>
      <c r="AA122" s="55"/>
      <c r="AB122" s="56"/>
      <c r="AC122" s="167" t="s">
        <v>228</v>
      </c>
      <c r="AG122" s="63"/>
      <c r="AJ122" s="66"/>
      <c r="AK122" s="66">
        <v>0</v>
      </c>
      <c r="BB122" s="168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idden="1" x14ac:dyDescent="0.2">
      <c r="A123" s="565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6"/>
      <c r="P123" s="557" t="s">
        <v>71</v>
      </c>
      <c r="Q123" s="558"/>
      <c r="R123" s="558"/>
      <c r="S123" s="558"/>
      <c r="T123" s="558"/>
      <c r="U123" s="558"/>
      <c r="V123" s="559"/>
      <c r="W123" s="36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6"/>
      <c r="P124" s="557" t="s">
        <v>71</v>
      </c>
      <c r="Q124" s="558"/>
      <c r="R124" s="558"/>
      <c r="S124" s="558"/>
      <c r="T124" s="558"/>
      <c r="U124" s="558"/>
      <c r="V124" s="559"/>
      <c r="W124" s="36" t="s">
        <v>69</v>
      </c>
      <c r="X124" s="553">
        <f>IFERROR(SUM(X121:X122),"0")</f>
        <v>0</v>
      </c>
      <c r="Y124" s="553">
        <f>IFERROR(SUM(Y121:Y122),"0")</f>
        <v>0</v>
      </c>
      <c r="Z124" s="36"/>
      <c r="AA124" s="554"/>
      <c r="AB124" s="554"/>
      <c r="AC124" s="554"/>
    </row>
    <row r="125" spans="1:68" ht="16.5" hidden="1" customHeight="1" x14ac:dyDescent="0.25">
      <c r="A125" s="585" t="s">
        <v>229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7"/>
      <c r="AB125" s="547"/>
      <c r="AC125" s="547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1"/>
      <c r="AB126" s="541"/>
      <c r="AC126" s="541"/>
    </row>
    <row r="127" spans="1:68" ht="27" hidden="1" customHeight="1" x14ac:dyDescent="0.25">
      <c r="A127" s="53" t="s">
        <v>230</v>
      </c>
      <c r="B127" s="53" t="s">
        <v>231</v>
      </c>
      <c r="C127" s="30">
        <v>4301011562</v>
      </c>
      <c r="D127" s="560">
        <v>4680115882577</v>
      </c>
      <c r="E127" s="561"/>
      <c r="F127" s="550">
        <v>0.4</v>
      </c>
      <c r="G127" s="31">
        <v>8</v>
      </c>
      <c r="H127" s="550">
        <v>3.2</v>
      </c>
      <c r="I127" s="550">
        <v>3.38</v>
      </c>
      <c r="J127" s="31">
        <v>182</v>
      </c>
      <c r="K127" s="31" t="s">
        <v>76</v>
      </c>
      <c r="L127" s="31"/>
      <c r="M127" s="32" t="s">
        <v>98</v>
      </c>
      <c r="N127" s="32"/>
      <c r="O127" s="31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3"/>
      <c r="R127" s="563"/>
      <c r="S127" s="563"/>
      <c r="T127" s="564"/>
      <c r="U127" s="33"/>
      <c r="V127" s="33"/>
      <c r="W127" s="34" t="s">
        <v>69</v>
      </c>
      <c r="X127" s="551">
        <v>0</v>
      </c>
      <c r="Y127" s="552">
        <f>IFERROR(IF(X127="",0,CEILING((X127/$H127),1)*$H127),"")</f>
        <v>0</v>
      </c>
      <c r="Z127" s="35" t="str">
        <f>IFERROR(IF(Y127=0,"",ROUNDUP(Y127/H127,0)*0.00651),"")</f>
        <v/>
      </c>
      <c r="AA127" s="55"/>
      <c r="AB127" s="56"/>
      <c r="AC127" s="169" t="s">
        <v>232</v>
      </c>
      <c r="AG127" s="63"/>
      <c r="AJ127" s="66"/>
      <c r="AK127" s="66">
        <v>0</v>
      </c>
      <c r="BB127" s="17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t="27" hidden="1" customHeight="1" x14ac:dyDescent="0.25">
      <c r="A128" s="53" t="s">
        <v>230</v>
      </c>
      <c r="B128" s="53" t="s">
        <v>233</v>
      </c>
      <c r="C128" s="30">
        <v>4301011564</v>
      </c>
      <c r="D128" s="560">
        <v>4680115882577</v>
      </c>
      <c r="E128" s="561"/>
      <c r="F128" s="550">
        <v>0.4</v>
      </c>
      <c r="G128" s="31">
        <v>8</v>
      </c>
      <c r="H128" s="550">
        <v>3.2</v>
      </c>
      <c r="I128" s="550">
        <v>3.38</v>
      </c>
      <c r="J128" s="31">
        <v>182</v>
      </c>
      <c r="K128" s="31" t="s">
        <v>76</v>
      </c>
      <c r="L128" s="31"/>
      <c r="M128" s="32" t="s">
        <v>98</v>
      </c>
      <c r="N128" s="32"/>
      <c r="O128" s="31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3"/>
      <c r="R128" s="563"/>
      <c r="S128" s="563"/>
      <c r="T128" s="564"/>
      <c r="U128" s="33"/>
      <c r="V128" s="33"/>
      <c r="W128" s="34" t="s">
        <v>69</v>
      </c>
      <c r="X128" s="551">
        <v>0</v>
      </c>
      <c r="Y128" s="552">
        <f>IFERROR(IF(X128="",0,CEILING((X128/$H128),1)*$H128),"")</f>
        <v>0</v>
      </c>
      <c r="Z128" s="35" t="str">
        <f>IFERROR(IF(Y128=0,"",ROUNDUP(Y128/H128,0)*0.00651),"")</f>
        <v/>
      </c>
      <c r="AA128" s="55"/>
      <c r="AB128" s="56"/>
      <c r="AC128" s="171" t="s">
        <v>232</v>
      </c>
      <c r="AG128" s="63"/>
      <c r="AJ128" s="66"/>
      <c r="AK128" s="66">
        <v>0</v>
      </c>
      <c r="BB128" s="172" t="s">
        <v>1</v>
      </c>
      <c r="BM128" s="63">
        <f>IFERROR(X128*I128/H128,"0")</f>
        <v>0</v>
      </c>
      <c r="BN128" s="63">
        <f>IFERROR(Y128*I128/H128,"0")</f>
        <v>0</v>
      </c>
      <c r="BO128" s="63">
        <f>IFERROR(1/J128*(X128/H128),"0")</f>
        <v>0</v>
      </c>
      <c r="BP128" s="63">
        <f>IFERROR(1/J128*(Y128/H128),"0")</f>
        <v>0</v>
      </c>
    </row>
    <row r="129" spans="1:68" hidden="1" x14ac:dyDescent="0.2">
      <c r="A129" s="565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6"/>
      <c r="P129" s="557" t="s">
        <v>71</v>
      </c>
      <c r="Q129" s="558"/>
      <c r="R129" s="558"/>
      <c r="S129" s="558"/>
      <c r="T129" s="558"/>
      <c r="U129" s="558"/>
      <c r="V129" s="559"/>
      <c r="W129" s="36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6"/>
      <c r="P130" s="557" t="s">
        <v>71</v>
      </c>
      <c r="Q130" s="558"/>
      <c r="R130" s="558"/>
      <c r="S130" s="558"/>
      <c r="T130" s="558"/>
      <c r="U130" s="558"/>
      <c r="V130" s="559"/>
      <c r="W130" s="36" t="s">
        <v>69</v>
      </c>
      <c r="X130" s="553">
        <f>IFERROR(SUM(X127:X128),"0")</f>
        <v>0</v>
      </c>
      <c r="Y130" s="553">
        <f>IFERROR(SUM(Y127:Y128),"0")</f>
        <v>0</v>
      </c>
      <c r="Z130" s="36"/>
      <c r="AA130" s="554"/>
      <c r="AB130" s="554"/>
      <c r="AC130" s="554"/>
    </row>
    <row r="131" spans="1:68" ht="14.25" hidden="1" customHeight="1" x14ac:dyDescent="0.25">
      <c r="A131" s="555" t="s">
        <v>64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1"/>
      <c r="AB131" s="541"/>
      <c r="AC131" s="541"/>
    </row>
    <row r="132" spans="1:68" ht="27" hidden="1" customHeight="1" x14ac:dyDescent="0.25">
      <c r="A132" s="53" t="s">
        <v>234</v>
      </c>
      <c r="B132" s="53" t="s">
        <v>235</v>
      </c>
      <c r="C132" s="30">
        <v>4301031235</v>
      </c>
      <c r="D132" s="560">
        <v>4680115883444</v>
      </c>
      <c r="E132" s="561"/>
      <c r="F132" s="550">
        <v>0.35</v>
      </c>
      <c r="G132" s="31">
        <v>8</v>
      </c>
      <c r="H132" s="550">
        <v>2.8</v>
      </c>
      <c r="I132" s="550">
        <v>3.0680000000000001</v>
      </c>
      <c r="J132" s="31">
        <v>182</v>
      </c>
      <c r="K132" s="31" t="s">
        <v>76</v>
      </c>
      <c r="L132" s="31"/>
      <c r="M132" s="32" t="s">
        <v>98</v>
      </c>
      <c r="N132" s="32"/>
      <c r="O132" s="31">
        <v>90</v>
      </c>
      <c r="P132" s="6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3"/>
      <c r="R132" s="563"/>
      <c r="S132" s="563"/>
      <c r="T132" s="564"/>
      <c r="U132" s="33"/>
      <c r="V132" s="33"/>
      <c r="W132" s="34" t="s">
        <v>69</v>
      </c>
      <c r="X132" s="551">
        <v>0</v>
      </c>
      <c r="Y132" s="552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73" t="s">
        <v>236</v>
      </c>
      <c r="AG132" s="63"/>
      <c r="AJ132" s="66"/>
      <c r="AK132" s="66">
        <v>0</v>
      </c>
      <c r="BB132" s="17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27" hidden="1" customHeight="1" x14ac:dyDescent="0.25">
      <c r="A133" s="53" t="s">
        <v>234</v>
      </c>
      <c r="B133" s="53" t="s">
        <v>237</v>
      </c>
      <c r="C133" s="30">
        <v>4301031234</v>
      </c>
      <c r="D133" s="560">
        <v>4680115883444</v>
      </c>
      <c r="E133" s="561"/>
      <c r="F133" s="550">
        <v>0.35</v>
      </c>
      <c r="G133" s="31">
        <v>8</v>
      </c>
      <c r="H133" s="550">
        <v>2.8</v>
      </c>
      <c r="I133" s="550">
        <v>3.0680000000000001</v>
      </c>
      <c r="J133" s="31">
        <v>182</v>
      </c>
      <c r="K133" s="31" t="s">
        <v>76</v>
      </c>
      <c r="L133" s="31"/>
      <c r="M133" s="32" t="s">
        <v>98</v>
      </c>
      <c r="N133" s="32"/>
      <c r="O133" s="31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3"/>
      <c r="R133" s="563"/>
      <c r="S133" s="563"/>
      <c r="T133" s="564"/>
      <c r="U133" s="33"/>
      <c r="V133" s="33"/>
      <c r="W133" s="34" t="s">
        <v>69</v>
      </c>
      <c r="X133" s="551">
        <v>0</v>
      </c>
      <c r="Y133" s="552">
        <f>IFERROR(IF(X133="",0,CEILING((X133/$H133),1)*$H133),"")</f>
        <v>0</v>
      </c>
      <c r="Z133" s="35" t="str">
        <f>IFERROR(IF(Y133=0,"",ROUNDUP(Y133/H133,0)*0.00651),"")</f>
        <v/>
      </c>
      <c r="AA133" s="55"/>
      <c r="AB133" s="56"/>
      <c r="AC133" s="175" t="s">
        <v>236</v>
      </c>
      <c r="AG133" s="63"/>
      <c r="AJ133" s="66"/>
      <c r="AK133" s="66">
        <v>0</v>
      </c>
      <c r="BB133" s="17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idden="1" x14ac:dyDescent="0.2">
      <c r="A134" s="565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6"/>
      <c r="P134" s="557" t="s">
        <v>71</v>
      </c>
      <c r="Q134" s="558"/>
      <c r="R134" s="558"/>
      <c r="S134" s="558"/>
      <c r="T134" s="558"/>
      <c r="U134" s="558"/>
      <c r="V134" s="559"/>
      <c r="W134" s="36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6"/>
      <c r="P135" s="557" t="s">
        <v>71</v>
      </c>
      <c r="Q135" s="558"/>
      <c r="R135" s="558"/>
      <c r="S135" s="558"/>
      <c r="T135" s="558"/>
      <c r="U135" s="558"/>
      <c r="V135" s="559"/>
      <c r="W135" s="36" t="s">
        <v>69</v>
      </c>
      <c r="X135" s="553">
        <f>IFERROR(SUM(X132:X133),"0")</f>
        <v>0</v>
      </c>
      <c r="Y135" s="553">
        <f>IFERROR(SUM(Y132:Y133),"0")</f>
        <v>0</v>
      </c>
      <c r="Z135" s="36"/>
      <c r="AA135" s="554"/>
      <c r="AB135" s="554"/>
      <c r="AC135" s="554"/>
    </row>
    <row r="136" spans="1:68" ht="14.25" hidden="1" customHeight="1" x14ac:dyDescent="0.25">
      <c r="A136" s="555" t="s">
        <v>73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1"/>
      <c r="AB136" s="541"/>
      <c r="AC136" s="541"/>
    </row>
    <row r="137" spans="1:68" ht="16.5" hidden="1" customHeight="1" x14ac:dyDescent="0.25">
      <c r="A137" s="53" t="s">
        <v>238</v>
      </c>
      <c r="B137" s="53" t="s">
        <v>239</v>
      </c>
      <c r="C137" s="30">
        <v>4301051477</v>
      </c>
      <c r="D137" s="560">
        <v>4680115882584</v>
      </c>
      <c r="E137" s="561"/>
      <c r="F137" s="550">
        <v>0.33</v>
      </c>
      <c r="G137" s="31">
        <v>8</v>
      </c>
      <c r="H137" s="550">
        <v>2.64</v>
      </c>
      <c r="I137" s="550">
        <v>2.9079999999999999</v>
      </c>
      <c r="J137" s="31">
        <v>182</v>
      </c>
      <c r="K137" s="31" t="s">
        <v>76</v>
      </c>
      <c r="L137" s="31"/>
      <c r="M137" s="32" t="s">
        <v>98</v>
      </c>
      <c r="N137" s="32"/>
      <c r="O137" s="31">
        <v>60</v>
      </c>
      <c r="P137" s="6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3"/>
      <c r="R137" s="563"/>
      <c r="S137" s="563"/>
      <c r="T137" s="564"/>
      <c r="U137" s="33"/>
      <c r="V137" s="33"/>
      <c r="W137" s="34" t="s">
        <v>69</v>
      </c>
      <c r="X137" s="551">
        <v>0</v>
      </c>
      <c r="Y137" s="552">
        <f>IFERROR(IF(X137="",0,CEILING((X137/$H137),1)*$H137),"")</f>
        <v>0</v>
      </c>
      <c r="Z137" s="35" t="str">
        <f>IFERROR(IF(Y137=0,"",ROUNDUP(Y137/H137,0)*0.00651),"")</f>
        <v/>
      </c>
      <c r="AA137" s="55"/>
      <c r="AB137" s="56"/>
      <c r="AC137" s="177" t="s">
        <v>232</v>
      </c>
      <c r="AG137" s="63"/>
      <c r="AJ137" s="66"/>
      <c r="AK137" s="66">
        <v>0</v>
      </c>
      <c r="BB137" s="178" t="s">
        <v>1</v>
      </c>
      <c r="BM137" s="63">
        <f>IFERROR(X137*I137/H137,"0")</f>
        <v>0</v>
      </c>
      <c r="BN137" s="63">
        <f>IFERROR(Y137*I137/H137,"0")</f>
        <v>0</v>
      </c>
      <c r="BO137" s="63">
        <f>IFERROR(1/J137*(X137/H137),"0")</f>
        <v>0</v>
      </c>
      <c r="BP137" s="63">
        <f>IFERROR(1/J137*(Y137/H137),"0")</f>
        <v>0</v>
      </c>
    </row>
    <row r="138" spans="1:68" ht="16.5" hidden="1" customHeight="1" x14ac:dyDescent="0.25">
      <c r="A138" s="53" t="s">
        <v>238</v>
      </c>
      <c r="B138" s="53" t="s">
        <v>240</v>
      </c>
      <c r="C138" s="30">
        <v>4301051476</v>
      </c>
      <c r="D138" s="560">
        <v>4680115882584</v>
      </c>
      <c r="E138" s="561"/>
      <c r="F138" s="550">
        <v>0.33</v>
      </c>
      <c r="G138" s="31">
        <v>8</v>
      </c>
      <c r="H138" s="550">
        <v>2.64</v>
      </c>
      <c r="I138" s="550">
        <v>2.9079999999999999</v>
      </c>
      <c r="J138" s="31">
        <v>182</v>
      </c>
      <c r="K138" s="31" t="s">
        <v>76</v>
      </c>
      <c r="L138" s="31"/>
      <c r="M138" s="32" t="s">
        <v>98</v>
      </c>
      <c r="N138" s="32"/>
      <c r="O138" s="31">
        <v>60</v>
      </c>
      <c r="P138" s="7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3"/>
      <c r="R138" s="563"/>
      <c r="S138" s="563"/>
      <c r="T138" s="564"/>
      <c r="U138" s="33"/>
      <c r="V138" s="33"/>
      <c r="W138" s="34" t="s">
        <v>69</v>
      </c>
      <c r="X138" s="551">
        <v>0</v>
      </c>
      <c r="Y138" s="552">
        <f>IFERROR(IF(X138="",0,CEILING((X138/$H138),1)*$H138),"")</f>
        <v>0</v>
      </c>
      <c r="Z138" s="35" t="str">
        <f>IFERROR(IF(Y138=0,"",ROUNDUP(Y138/H138,0)*0.00651),"")</f>
        <v/>
      </c>
      <c r="AA138" s="55"/>
      <c r="AB138" s="56"/>
      <c r="AC138" s="179" t="s">
        <v>232</v>
      </c>
      <c r="AG138" s="63"/>
      <c r="AJ138" s="66"/>
      <c r="AK138" s="66">
        <v>0</v>
      </c>
      <c r="BB138" s="180" t="s">
        <v>1</v>
      </c>
      <c r="BM138" s="63">
        <f>IFERROR(X138*I138/H138,"0")</f>
        <v>0</v>
      </c>
      <c r="BN138" s="63">
        <f>IFERROR(Y138*I138/H138,"0")</f>
        <v>0</v>
      </c>
      <c r="BO138" s="63">
        <f>IFERROR(1/J138*(X138/H138),"0")</f>
        <v>0</v>
      </c>
      <c r="BP138" s="63">
        <f>IFERROR(1/J138*(Y138/H138),"0")</f>
        <v>0</v>
      </c>
    </row>
    <row r="139" spans="1:68" hidden="1" x14ac:dyDescent="0.2">
      <c r="A139" s="565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6"/>
      <c r="P139" s="557" t="s">
        <v>71</v>
      </c>
      <c r="Q139" s="558"/>
      <c r="R139" s="558"/>
      <c r="S139" s="558"/>
      <c r="T139" s="558"/>
      <c r="U139" s="558"/>
      <c r="V139" s="559"/>
      <c r="W139" s="36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6"/>
      <c r="P140" s="557" t="s">
        <v>71</v>
      </c>
      <c r="Q140" s="558"/>
      <c r="R140" s="558"/>
      <c r="S140" s="558"/>
      <c r="T140" s="558"/>
      <c r="U140" s="558"/>
      <c r="V140" s="559"/>
      <c r="W140" s="36" t="s">
        <v>69</v>
      </c>
      <c r="X140" s="553">
        <f>IFERROR(SUM(X137:X138),"0")</f>
        <v>0</v>
      </c>
      <c r="Y140" s="553">
        <f>IFERROR(SUM(Y137:Y138),"0")</f>
        <v>0</v>
      </c>
      <c r="Z140" s="36"/>
      <c r="AA140" s="554"/>
      <c r="AB140" s="554"/>
      <c r="AC140" s="554"/>
    </row>
    <row r="141" spans="1:68" ht="16.5" hidden="1" customHeight="1" x14ac:dyDescent="0.25">
      <c r="A141" s="585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7"/>
      <c r="AB141" s="547"/>
      <c r="AC141" s="547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1"/>
      <c r="AB142" s="541"/>
      <c r="AC142" s="541"/>
    </row>
    <row r="143" spans="1:68" ht="27" customHeight="1" x14ac:dyDescent="0.25">
      <c r="A143" s="53" t="s">
        <v>241</v>
      </c>
      <c r="B143" s="53" t="s">
        <v>242</v>
      </c>
      <c r="C143" s="30">
        <v>4301011705</v>
      </c>
      <c r="D143" s="560">
        <v>4607091384604</v>
      </c>
      <c r="E143" s="561"/>
      <c r="F143" s="550">
        <v>0.4</v>
      </c>
      <c r="G143" s="31">
        <v>10</v>
      </c>
      <c r="H143" s="550">
        <v>4</v>
      </c>
      <c r="I143" s="550">
        <v>4.21</v>
      </c>
      <c r="J143" s="31">
        <v>132</v>
      </c>
      <c r="K143" s="31" t="s">
        <v>111</v>
      </c>
      <c r="L143" s="31"/>
      <c r="M143" s="32" t="s">
        <v>107</v>
      </c>
      <c r="N143" s="32"/>
      <c r="O143" s="31">
        <v>50</v>
      </c>
      <c r="P143" s="7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3"/>
      <c r="R143" s="563"/>
      <c r="S143" s="563"/>
      <c r="T143" s="564"/>
      <c r="U143" s="33"/>
      <c r="V143" s="33"/>
      <c r="W143" s="34" t="s">
        <v>69</v>
      </c>
      <c r="X143" s="551">
        <v>12</v>
      </c>
      <c r="Y143" s="552">
        <f>IFERROR(IF(X143="",0,CEILING((X143/$H143),1)*$H143),"")</f>
        <v>12</v>
      </c>
      <c r="Z143" s="35">
        <f>IFERROR(IF(Y143=0,"",ROUNDUP(Y143/H143,0)*0.00902),"")</f>
        <v>2.7060000000000001E-2</v>
      </c>
      <c r="AA143" s="55"/>
      <c r="AB143" s="56"/>
      <c r="AC143" s="181" t="s">
        <v>243</v>
      </c>
      <c r="AG143" s="63"/>
      <c r="AJ143" s="66"/>
      <c r="AK143" s="66">
        <v>0</v>
      </c>
      <c r="BB143" s="182" t="s">
        <v>1</v>
      </c>
      <c r="BM143" s="63">
        <f>IFERROR(X143*I143/H143,"0")</f>
        <v>12.629999999999999</v>
      </c>
      <c r="BN143" s="63">
        <f>IFERROR(Y143*I143/H143,"0")</f>
        <v>12.629999999999999</v>
      </c>
      <c r="BO143" s="63">
        <f>IFERROR(1/J143*(X143/H143),"0")</f>
        <v>2.2727272727272728E-2</v>
      </c>
      <c r="BP143" s="63">
        <f>IFERROR(1/J143*(Y143/H143),"0")</f>
        <v>2.2727272727272728E-2</v>
      </c>
    </row>
    <row r="144" spans="1:68" x14ac:dyDescent="0.2">
      <c r="A144" s="565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66"/>
      <c r="P144" s="557" t="s">
        <v>71</v>
      </c>
      <c r="Q144" s="558"/>
      <c r="R144" s="558"/>
      <c r="S144" s="558"/>
      <c r="T144" s="558"/>
      <c r="U144" s="558"/>
      <c r="V144" s="559"/>
      <c r="W144" s="36" t="s">
        <v>72</v>
      </c>
      <c r="X144" s="553">
        <f>IFERROR(X143/H143,"0")</f>
        <v>3</v>
      </c>
      <c r="Y144" s="553">
        <f>IFERROR(Y143/H143,"0")</f>
        <v>3</v>
      </c>
      <c r="Z144" s="553">
        <f>IFERROR(IF(Z143="",0,Z143),"0")</f>
        <v>2.7060000000000001E-2</v>
      </c>
      <c r="AA144" s="554"/>
      <c r="AB144" s="554"/>
      <c r="AC144" s="554"/>
    </row>
    <row r="145" spans="1:68" x14ac:dyDescent="0.2">
      <c r="A145" s="556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6"/>
      <c r="P145" s="557" t="s">
        <v>71</v>
      </c>
      <c r="Q145" s="558"/>
      <c r="R145" s="558"/>
      <c r="S145" s="558"/>
      <c r="T145" s="558"/>
      <c r="U145" s="558"/>
      <c r="V145" s="559"/>
      <c r="W145" s="36" t="s">
        <v>69</v>
      </c>
      <c r="X145" s="553">
        <f>IFERROR(SUM(X143:X143),"0")</f>
        <v>12</v>
      </c>
      <c r="Y145" s="553">
        <f>IFERROR(SUM(Y143:Y143),"0")</f>
        <v>12</v>
      </c>
      <c r="Z145" s="36"/>
      <c r="AA145" s="554"/>
      <c r="AB145" s="554"/>
      <c r="AC145" s="554"/>
    </row>
    <row r="146" spans="1:68" ht="14.25" hidden="1" customHeight="1" x14ac:dyDescent="0.25">
      <c r="A146" s="555" t="s">
        <v>64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41"/>
      <c r="AB146" s="541"/>
      <c r="AC146" s="541"/>
    </row>
    <row r="147" spans="1:68" ht="16.5" customHeight="1" x14ac:dyDescent="0.25">
      <c r="A147" s="53" t="s">
        <v>244</v>
      </c>
      <c r="B147" s="53" t="s">
        <v>245</v>
      </c>
      <c r="C147" s="30">
        <v>4301030895</v>
      </c>
      <c r="D147" s="560">
        <v>4607091387667</v>
      </c>
      <c r="E147" s="561"/>
      <c r="F147" s="550">
        <v>0.9</v>
      </c>
      <c r="G147" s="31">
        <v>10</v>
      </c>
      <c r="H147" s="550">
        <v>9</v>
      </c>
      <c r="I147" s="550">
        <v>9.5850000000000009</v>
      </c>
      <c r="J147" s="31">
        <v>64</v>
      </c>
      <c r="K147" s="31" t="s">
        <v>106</v>
      </c>
      <c r="L147" s="31"/>
      <c r="M147" s="32" t="s">
        <v>107</v>
      </c>
      <c r="N147" s="32"/>
      <c r="O147" s="31">
        <v>40</v>
      </c>
      <c r="P147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3"/>
      <c r="R147" s="563"/>
      <c r="S147" s="563"/>
      <c r="T147" s="564"/>
      <c r="U147" s="33"/>
      <c r="V147" s="33"/>
      <c r="W147" s="34" t="s">
        <v>69</v>
      </c>
      <c r="X147" s="551">
        <v>36</v>
      </c>
      <c r="Y147" s="552">
        <f>IFERROR(IF(X147="",0,CEILING((X147/$H147),1)*$H147),"")</f>
        <v>36</v>
      </c>
      <c r="Z147" s="35">
        <f>IFERROR(IF(Y147=0,"",ROUNDUP(Y147/H147,0)*0.01898),"")</f>
        <v>7.5920000000000001E-2</v>
      </c>
      <c r="AA147" s="55"/>
      <c r="AB147" s="56"/>
      <c r="AC147" s="183" t="s">
        <v>246</v>
      </c>
      <c r="AG147" s="63"/>
      <c r="AJ147" s="66"/>
      <c r="AK147" s="66">
        <v>0</v>
      </c>
      <c r="BB147" s="184" t="s">
        <v>1</v>
      </c>
      <c r="BM147" s="63">
        <f>IFERROR(X147*I147/H147,"0")</f>
        <v>38.340000000000003</v>
      </c>
      <c r="BN147" s="63">
        <f>IFERROR(Y147*I147/H147,"0")</f>
        <v>38.340000000000003</v>
      </c>
      <c r="BO147" s="63">
        <f>IFERROR(1/J147*(X147/H147),"0")</f>
        <v>6.25E-2</v>
      </c>
      <c r="BP147" s="63">
        <f>IFERROR(1/J147*(Y147/H147),"0")</f>
        <v>6.25E-2</v>
      </c>
    </row>
    <row r="148" spans="1:68" ht="16.5" customHeight="1" x14ac:dyDescent="0.25">
      <c r="A148" s="53" t="s">
        <v>247</v>
      </c>
      <c r="B148" s="53" t="s">
        <v>248</v>
      </c>
      <c r="C148" s="30">
        <v>4301030961</v>
      </c>
      <c r="D148" s="560">
        <v>4607091387636</v>
      </c>
      <c r="E148" s="561"/>
      <c r="F148" s="550">
        <v>0.7</v>
      </c>
      <c r="G148" s="31">
        <v>6</v>
      </c>
      <c r="H148" s="550">
        <v>4.2</v>
      </c>
      <c r="I148" s="550">
        <v>4.47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3"/>
      <c r="R148" s="563"/>
      <c r="S148" s="563"/>
      <c r="T148" s="564"/>
      <c r="U148" s="33"/>
      <c r="V148" s="33"/>
      <c r="W148" s="34" t="s">
        <v>69</v>
      </c>
      <c r="X148" s="551">
        <v>12.6</v>
      </c>
      <c r="Y148" s="552">
        <f>IFERROR(IF(X148="",0,CEILING((X148/$H148),1)*$H148),"")</f>
        <v>12.600000000000001</v>
      </c>
      <c r="Z148" s="35">
        <f>IFERROR(IF(Y148=0,"",ROUNDUP(Y148/H148,0)*0.00651),"")</f>
        <v>1.9529999999999999E-2</v>
      </c>
      <c r="AA148" s="55"/>
      <c r="AB148" s="56"/>
      <c r="AC148" s="185" t="s">
        <v>249</v>
      </c>
      <c r="AG148" s="63"/>
      <c r="AJ148" s="66"/>
      <c r="AK148" s="66">
        <v>0</v>
      </c>
      <c r="BB148" s="186" t="s">
        <v>1</v>
      </c>
      <c r="BM148" s="63">
        <f>IFERROR(X148*I148/H148,"0")</f>
        <v>13.409999999999998</v>
      </c>
      <c r="BN148" s="63">
        <f>IFERROR(Y148*I148/H148,"0")</f>
        <v>13.41</v>
      </c>
      <c r="BO148" s="63">
        <f>IFERROR(1/J148*(X148/H148),"0")</f>
        <v>1.6483516483516484E-2</v>
      </c>
      <c r="BP148" s="63">
        <f>IFERROR(1/J148*(Y148/H148),"0")</f>
        <v>1.6483516483516484E-2</v>
      </c>
    </row>
    <row r="149" spans="1:68" ht="27" customHeight="1" x14ac:dyDescent="0.25">
      <c r="A149" s="53" t="s">
        <v>250</v>
      </c>
      <c r="B149" s="53" t="s">
        <v>251</v>
      </c>
      <c r="C149" s="30">
        <v>4301030963</v>
      </c>
      <c r="D149" s="560">
        <v>4607091382426</v>
      </c>
      <c r="E149" s="561"/>
      <c r="F149" s="550">
        <v>0.9</v>
      </c>
      <c r="G149" s="31">
        <v>10</v>
      </c>
      <c r="H149" s="550">
        <v>9</v>
      </c>
      <c r="I149" s="550">
        <v>9.5850000000000009</v>
      </c>
      <c r="J149" s="31">
        <v>64</v>
      </c>
      <c r="K149" s="31" t="s">
        <v>106</v>
      </c>
      <c r="L149" s="31"/>
      <c r="M149" s="32" t="s">
        <v>68</v>
      </c>
      <c r="N149" s="32"/>
      <c r="O149" s="31">
        <v>40</v>
      </c>
      <c r="P149" s="8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3"/>
      <c r="R149" s="563"/>
      <c r="S149" s="563"/>
      <c r="T149" s="564"/>
      <c r="U149" s="33"/>
      <c r="V149" s="33"/>
      <c r="W149" s="34" t="s">
        <v>69</v>
      </c>
      <c r="X149" s="551">
        <v>18</v>
      </c>
      <c r="Y149" s="552">
        <f>IFERROR(IF(X149="",0,CEILING((X149/$H149),1)*$H149),"")</f>
        <v>18</v>
      </c>
      <c r="Z149" s="35">
        <f>IFERROR(IF(Y149=0,"",ROUNDUP(Y149/H149,0)*0.01898),"")</f>
        <v>3.7960000000000001E-2</v>
      </c>
      <c r="AA149" s="55"/>
      <c r="AB149" s="56"/>
      <c r="AC149" s="187" t="s">
        <v>252</v>
      </c>
      <c r="AG149" s="63"/>
      <c r="AJ149" s="66"/>
      <c r="AK149" s="66">
        <v>0</v>
      </c>
      <c r="BB149" s="188" t="s">
        <v>1</v>
      </c>
      <c r="BM149" s="63">
        <f>IFERROR(X149*I149/H149,"0")</f>
        <v>19.170000000000002</v>
      </c>
      <c r="BN149" s="63">
        <f>IFERROR(Y149*I149/H149,"0")</f>
        <v>19.170000000000002</v>
      </c>
      <c r="BO149" s="63">
        <f>IFERROR(1/J149*(X149/H149),"0")</f>
        <v>3.125E-2</v>
      </c>
      <c r="BP149" s="63">
        <f>IFERROR(1/J149*(Y149/H149),"0")</f>
        <v>3.125E-2</v>
      </c>
    </row>
    <row r="150" spans="1:68" x14ac:dyDescent="0.2">
      <c r="A150" s="565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66"/>
      <c r="P150" s="557" t="s">
        <v>71</v>
      </c>
      <c r="Q150" s="558"/>
      <c r="R150" s="558"/>
      <c r="S150" s="558"/>
      <c r="T150" s="558"/>
      <c r="U150" s="558"/>
      <c r="V150" s="559"/>
      <c r="W150" s="36" t="s">
        <v>72</v>
      </c>
      <c r="X150" s="553">
        <f>IFERROR(X147/H147,"0")+IFERROR(X148/H148,"0")+IFERROR(X149/H149,"0")</f>
        <v>9</v>
      </c>
      <c r="Y150" s="553">
        <f>IFERROR(Y147/H147,"0")+IFERROR(Y148/H148,"0")+IFERROR(Y149/H149,"0")</f>
        <v>9</v>
      </c>
      <c r="Z150" s="553">
        <f>IFERROR(IF(Z147="",0,Z147),"0")+IFERROR(IF(Z148="",0,Z148),"0")+IFERROR(IF(Z149="",0,Z149),"0")</f>
        <v>0.13341</v>
      </c>
      <c r="AA150" s="554"/>
      <c r="AB150" s="554"/>
      <c r="AC150" s="554"/>
    </row>
    <row r="151" spans="1:68" x14ac:dyDescent="0.2">
      <c r="A151" s="556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6"/>
      <c r="P151" s="557" t="s">
        <v>71</v>
      </c>
      <c r="Q151" s="558"/>
      <c r="R151" s="558"/>
      <c r="S151" s="558"/>
      <c r="T151" s="558"/>
      <c r="U151" s="558"/>
      <c r="V151" s="559"/>
      <c r="W151" s="36" t="s">
        <v>69</v>
      </c>
      <c r="X151" s="553">
        <f>IFERROR(SUM(X147:X149),"0")</f>
        <v>66.599999999999994</v>
      </c>
      <c r="Y151" s="553">
        <f>IFERROR(SUM(Y147:Y149),"0")</f>
        <v>66.599999999999994</v>
      </c>
      <c r="Z151" s="36"/>
      <c r="AA151" s="554"/>
      <c r="AB151" s="554"/>
      <c r="AC151" s="554"/>
    </row>
    <row r="152" spans="1:68" ht="27.75" hidden="1" customHeight="1" x14ac:dyDescent="0.2">
      <c r="A152" s="608" t="s">
        <v>253</v>
      </c>
      <c r="B152" s="609"/>
      <c r="C152" s="609"/>
      <c r="D152" s="609"/>
      <c r="E152" s="609"/>
      <c r="F152" s="609"/>
      <c r="G152" s="609"/>
      <c r="H152" s="609"/>
      <c r="I152" s="609"/>
      <c r="J152" s="609"/>
      <c r="K152" s="609"/>
      <c r="L152" s="609"/>
      <c r="M152" s="609"/>
      <c r="N152" s="609"/>
      <c r="O152" s="609"/>
      <c r="P152" s="609"/>
      <c r="Q152" s="609"/>
      <c r="R152" s="609"/>
      <c r="S152" s="609"/>
      <c r="T152" s="609"/>
      <c r="U152" s="609"/>
      <c r="V152" s="609"/>
      <c r="W152" s="609"/>
      <c r="X152" s="609"/>
      <c r="Y152" s="609"/>
      <c r="Z152" s="609"/>
      <c r="AA152" s="47"/>
      <c r="AB152" s="47"/>
      <c r="AC152" s="47"/>
    </row>
    <row r="153" spans="1:68" ht="16.5" hidden="1" customHeight="1" x14ac:dyDescent="0.25">
      <c r="A153" s="585" t="s">
        <v>254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7"/>
      <c r="AB153" s="547"/>
      <c r="AC153" s="547"/>
    </row>
    <row r="154" spans="1:68" ht="14.25" hidden="1" customHeight="1" x14ac:dyDescent="0.25">
      <c r="A154" s="555" t="s">
        <v>139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1"/>
      <c r="AB154" s="541"/>
      <c r="AC154" s="541"/>
    </row>
    <row r="155" spans="1:68" ht="27" hidden="1" customHeight="1" x14ac:dyDescent="0.25">
      <c r="A155" s="53" t="s">
        <v>255</v>
      </c>
      <c r="B155" s="53" t="s">
        <v>256</v>
      </c>
      <c r="C155" s="30">
        <v>4301020323</v>
      </c>
      <c r="D155" s="560">
        <v>4680115886223</v>
      </c>
      <c r="E155" s="561"/>
      <c r="F155" s="550">
        <v>0.33</v>
      </c>
      <c r="G155" s="31">
        <v>6</v>
      </c>
      <c r="H155" s="550">
        <v>1.98</v>
      </c>
      <c r="I155" s="550">
        <v>2.08</v>
      </c>
      <c r="J155" s="31">
        <v>234</v>
      </c>
      <c r="K155" s="31" t="s">
        <v>67</v>
      </c>
      <c r="L155" s="31"/>
      <c r="M155" s="32" t="s">
        <v>68</v>
      </c>
      <c r="N155" s="32"/>
      <c r="O155" s="31">
        <v>40</v>
      </c>
      <c r="P155" s="5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3"/>
      <c r="R155" s="563"/>
      <c r="S155" s="563"/>
      <c r="T155" s="564"/>
      <c r="U155" s="33"/>
      <c r="V155" s="33"/>
      <c r="W155" s="34" t="s">
        <v>69</v>
      </c>
      <c r="X155" s="551">
        <v>0</v>
      </c>
      <c r="Y155" s="552">
        <f>IFERROR(IF(X155="",0,CEILING((X155/$H155),1)*$H155),"")</f>
        <v>0</v>
      </c>
      <c r="Z155" s="35" t="str">
        <f>IFERROR(IF(Y155=0,"",ROUNDUP(Y155/H155,0)*0.00502),"")</f>
        <v/>
      </c>
      <c r="AA155" s="55"/>
      <c r="AB155" s="56"/>
      <c r="AC155" s="189" t="s">
        <v>257</v>
      </c>
      <c r="AG155" s="63"/>
      <c r="AJ155" s="66"/>
      <c r="AK155" s="66">
        <v>0</v>
      </c>
      <c r="BB155" s="19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565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66"/>
      <c r="P156" s="557" t="s">
        <v>71</v>
      </c>
      <c r="Q156" s="558"/>
      <c r="R156" s="558"/>
      <c r="S156" s="558"/>
      <c r="T156" s="558"/>
      <c r="U156" s="558"/>
      <c r="V156" s="559"/>
      <c r="W156" s="36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56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6"/>
      <c r="P157" s="557" t="s">
        <v>71</v>
      </c>
      <c r="Q157" s="558"/>
      <c r="R157" s="558"/>
      <c r="S157" s="558"/>
      <c r="T157" s="558"/>
      <c r="U157" s="558"/>
      <c r="V157" s="559"/>
      <c r="W157" s="36" t="s">
        <v>69</v>
      </c>
      <c r="X157" s="553">
        <f>IFERROR(SUM(X155:X155),"0")</f>
        <v>0</v>
      </c>
      <c r="Y157" s="553">
        <f>IFERROR(SUM(Y155:Y155),"0")</f>
        <v>0</v>
      </c>
      <c r="Z157" s="36"/>
      <c r="AA157" s="554"/>
      <c r="AB157" s="554"/>
      <c r="AC157" s="554"/>
    </row>
    <row r="158" spans="1:68" ht="14.25" hidden="1" customHeight="1" x14ac:dyDescent="0.25">
      <c r="A158" s="555" t="s">
        <v>64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41"/>
      <c r="AB158" s="541"/>
      <c r="AC158" s="541"/>
    </row>
    <row r="159" spans="1:68" ht="27" customHeight="1" x14ac:dyDescent="0.25">
      <c r="A159" s="53" t="s">
        <v>258</v>
      </c>
      <c r="B159" s="53" t="s">
        <v>259</v>
      </c>
      <c r="C159" s="30">
        <v>4301031191</v>
      </c>
      <c r="D159" s="560">
        <v>4680115880993</v>
      </c>
      <c r="E159" s="561"/>
      <c r="F159" s="550">
        <v>0.7</v>
      </c>
      <c r="G159" s="31">
        <v>6</v>
      </c>
      <c r="H159" s="550">
        <v>4.2</v>
      </c>
      <c r="I159" s="550">
        <v>4.47</v>
      </c>
      <c r="J159" s="31">
        <v>132</v>
      </c>
      <c r="K159" s="31" t="s">
        <v>111</v>
      </c>
      <c r="L159" s="31"/>
      <c r="M159" s="32" t="s">
        <v>68</v>
      </c>
      <c r="N159" s="32"/>
      <c r="O159" s="31">
        <v>40</v>
      </c>
      <c r="P159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3"/>
      <c r="R159" s="563"/>
      <c r="S159" s="563"/>
      <c r="T159" s="564"/>
      <c r="U159" s="33"/>
      <c r="V159" s="33"/>
      <c r="W159" s="34" t="s">
        <v>69</v>
      </c>
      <c r="X159" s="551">
        <v>25.2</v>
      </c>
      <c r="Y159" s="552">
        <f t="shared" ref="Y159:Y167" si="11">IFERROR(IF(X159="",0,CEILING((X159/$H159),1)*$H159),"")</f>
        <v>25.200000000000003</v>
      </c>
      <c r="Z159" s="35">
        <f>IFERROR(IF(Y159=0,"",ROUNDUP(Y159/H159,0)*0.00902),"")</f>
        <v>5.4120000000000001E-2</v>
      </c>
      <c r="AA159" s="55"/>
      <c r="AB159" s="56"/>
      <c r="AC159" s="191" t="s">
        <v>260</v>
      </c>
      <c r="AG159" s="63"/>
      <c r="AJ159" s="66"/>
      <c r="AK159" s="66">
        <v>0</v>
      </c>
      <c r="BB159" s="192" t="s">
        <v>1</v>
      </c>
      <c r="BM159" s="63">
        <f t="shared" ref="BM159:BM167" si="12">IFERROR(X159*I159/H159,"0")</f>
        <v>26.819999999999997</v>
      </c>
      <c r="BN159" s="63">
        <f t="shared" ref="BN159:BN167" si="13">IFERROR(Y159*I159/H159,"0")</f>
        <v>26.82</v>
      </c>
      <c r="BO159" s="63">
        <f t="shared" ref="BO159:BO167" si="14">IFERROR(1/J159*(X159/H159),"0")</f>
        <v>4.5454545454545456E-2</v>
      </c>
      <c r="BP159" s="63">
        <f t="shared" ref="BP159:BP167" si="15">IFERROR(1/J159*(Y159/H159),"0")</f>
        <v>4.5454545454545456E-2</v>
      </c>
    </row>
    <row r="160" spans="1:68" ht="27" customHeight="1" x14ac:dyDescent="0.25">
      <c r="A160" s="53" t="s">
        <v>261</v>
      </c>
      <c r="B160" s="53" t="s">
        <v>262</v>
      </c>
      <c r="C160" s="30">
        <v>4301031204</v>
      </c>
      <c r="D160" s="560">
        <v>4680115881761</v>
      </c>
      <c r="E160" s="561"/>
      <c r="F160" s="550">
        <v>0.7</v>
      </c>
      <c r="G160" s="31">
        <v>6</v>
      </c>
      <c r="H160" s="550">
        <v>4.2</v>
      </c>
      <c r="I160" s="550">
        <v>4.47</v>
      </c>
      <c r="J160" s="31">
        <v>132</v>
      </c>
      <c r="K160" s="31" t="s">
        <v>111</v>
      </c>
      <c r="L160" s="31"/>
      <c r="M160" s="32" t="s">
        <v>68</v>
      </c>
      <c r="N160" s="32"/>
      <c r="O160" s="31">
        <v>40</v>
      </c>
      <c r="P160" s="5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3"/>
      <c r="R160" s="563"/>
      <c r="S160" s="563"/>
      <c r="T160" s="564"/>
      <c r="U160" s="33"/>
      <c r="V160" s="33"/>
      <c r="W160" s="34" t="s">
        <v>69</v>
      </c>
      <c r="X160" s="551">
        <v>25.2</v>
      </c>
      <c r="Y160" s="552">
        <f t="shared" si="11"/>
        <v>25.200000000000003</v>
      </c>
      <c r="Z160" s="35">
        <f>IFERROR(IF(Y160=0,"",ROUNDUP(Y160/H160,0)*0.00902),"")</f>
        <v>5.4120000000000001E-2</v>
      </c>
      <c r="AA160" s="55"/>
      <c r="AB160" s="56"/>
      <c r="AC160" s="193" t="s">
        <v>263</v>
      </c>
      <c r="AG160" s="63"/>
      <c r="AJ160" s="66"/>
      <c r="AK160" s="66">
        <v>0</v>
      </c>
      <c r="BB160" s="194" t="s">
        <v>1</v>
      </c>
      <c r="BM160" s="63">
        <f t="shared" si="12"/>
        <v>26.819999999999997</v>
      </c>
      <c r="BN160" s="63">
        <f t="shared" si="13"/>
        <v>26.82</v>
      </c>
      <c r="BO160" s="63">
        <f t="shared" si="14"/>
        <v>4.5454545454545456E-2</v>
      </c>
      <c r="BP160" s="63">
        <f t="shared" si="15"/>
        <v>4.5454545454545456E-2</v>
      </c>
    </row>
    <row r="161" spans="1:68" ht="27" customHeight="1" x14ac:dyDescent="0.25">
      <c r="A161" s="53" t="s">
        <v>264</v>
      </c>
      <c r="B161" s="53" t="s">
        <v>265</v>
      </c>
      <c r="C161" s="30">
        <v>4301031201</v>
      </c>
      <c r="D161" s="560">
        <v>4680115881563</v>
      </c>
      <c r="E161" s="561"/>
      <c r="F161" s="550">
        <v>0.7</v>
      </c>
      <c r="G161" s="31">
        <v>6</v>
      </c>
      <c r="H161" s="550">
        <v>4.2</v>
      </c>
      <c r="I161" s="550">
        <v>4.41</v>
      </c>
      <c r="J161" s="31">
        <v>132</v>
      </c>
      <c r="K161" s="31" t="s">
        <v>111</v>
      </c>
      <c r="L161" s="31"/>
      <c r="M161" s="32" t="s">
        <v>68</v>
      </c>
      <c r="N161" s="32"/>
      <c r="O161" s="31">
        <v>40</v>
      </c>
      <c r="P161" s="7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3"/>
      <c r="R161" s="563"/>
      <c r="S161" s="563"/>
      <c r="T161" s="564"/>
      <c r="U161" s="33"/>
      <c r="V161" s="33"/>
      <c r="W161" s="34" t="s">
        <v>69</v>
      </c>
      <c r="X161" s="551">
        <v>25.2</v>
      </c>
      <c r="Y161" s="552">
        <f t="shared" si="11"/>
        <v>25.200000000000003</v>
      </c>
      <c r="Z161" s="35">
        <f>IFERROR(IF(Y161=0,"",ROUNDUP(Y161/H161,0)*0.00902),"")</f>
        <v>5.4120000000000001E-2</v>
      </c>
      <c r="AA161" s="55"/>
      <c r="AB161" s="56"/>
      <c r="AC161" s="195" t="s">
        <v>266</v>
      </c>
      <c r="AG161" s="63"/>
      <c r="AJ161" s="66"/>
      <c r="AK161" s="66">
        <v>0</v>
      </c>
      <c r="BB161" s="196" t="s">
        <v>1</v>
      </c>
      <c r="BM161" s="63">
        <f t="shared" si="12"/>
        <v>26.46</v>
      </c>
      <c r="BN161" s="63">
        <f t="shared" si="13"/>
        <v>26.460000000000004</v>
      </c>
      <c r="BO161" s="63">
        <f t="shared" si="14"/>
        <v>4.5454545454545456E-2</v>
      </c>
      <c r="BP161" s="63">
        <f t="shared" si="15"/>
        <v>4.5454545454545456E-2</v>
      </c>
    </row>
    <row r="162" spans="1:68" ht="27" customHeight="1" x14ac:dyDescent="0.25">
      <c r="A162" s="53" t="s">
        <v>267</v>
      </c>
      <c r="B162" s="53" t="s">
        <v>268</v>
      </c>
      <c r="C162" s="30">
        <v>4301031199</v>
      </c>
      <c r="D162" s="560">
        <v>4680115880986</v>
      </c>
      <c r="E162" s="561"/>
      <c r="F162" s="550">
        <v>0.35</v>
      </c>
      <c r="G162" s="31">
        <v>6</v>
      </c>
      <c r="H162" s="550">
        <v>2.1</v>
      </c>
      <c r="I162" s="550">
        <v>2.23</v>
      </c>
      <c r="J162" s="31">
        <v>234</v>
      </c>
      <c r="K162" s="31" t="s">
        <v>67</v>
      </c>
      <c r="L162" s="31"/>
      <c r="M162" s="32" t="s">
        <v>68</v>
      </c>
      <c r="N162" s="32"/>
      <c r="O162" s="31">
        <v>40</v>
      </c>
      <c r="P162" s="7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3"/>
      <c r="R162" s="563"/>
      <c r="S162" s="563"/>
      <c r="T162" s="564"/>
      <c r="U162" s="33"/>
      <c r="V162" s="33"/>
      <c r="W162" s="34" t="s">
        <v>69</v>
      </c>
      <c r="X162" s="551">
        <v>10.5</v>
      </c>
      <c r="Y162" s="552">
        <f t="shared" si="11"/>
        <v>10.5</v>
      </c>
      <c r="Z162" s="35">
        <f>IFERROR(IF(Y162=0,"",ROUNDUP(Y162/H162,0)*0.00502),"")</f>
        <v>2.5100000000000001E-2</v>
      </c>
      <c r="AA162" s="55"/>
      <c r="AB162" s="56"/>
      <c r="AC162" s="197" t="s">
        <v>260</v>
      </c>
      <c r="AG162" s="63"/>
      <c r="AJ162" s="66"/>
      <c r="AK162" s="66">
        <v>0</v>
      </c>
      <c r="BB162" s="198" t="s">
        <v>1</v>
      </c>
      <c r="BM162" s="63">
        <f t="shared" si="12"/>
        <v>11.149999999999999</v>
      </c>
      <c r="BN162" s="63">
        <f t="shared" si="13"/>
        <v>11.149999999999999</v>
      </c>
      <c r="BO162" s="63">
        <f t="shared" si="14"/>
        <v>2.1367521367521368E-2</v>
      </c>
      <c r="BP162" s="63">
        <f t="shared" si="15"/>
        <v>2.1367521367521368E-2</v>
      </c>
    </row>
    <row r="163" spans="1:68" ht="27" customHeight="1" x14ac:dyDescent="0.25">
      <c r="A163" s="53" t="s">
        <v>269</v>
      </c>
      <c r="B163" s="53" t="s">
        <v>270</v>
      </c>
      <c r="C163" s="30">
        <v>4301031205</v>
      </c>
      <c r="D163" s="560">
        <v>4680115881785</v>
      </c>
      <c r="E163" s="561"/>
      <c r="F163" s="550">
        <v>0.35</v>
      </c>
      <c r="G163" s="31">
        <v>6</v>
      </c>
      <c r="H163" s="550">
        <v>2.1</v>
      </c>
      <c r="I163" s="550">
        <v>2.23</v>
      </c>
      <c r="J163" s="31">
        <v>234</v>
      </c>
      <c r="K163" s="31" t="s">
        <v>67</v>
      </c>
      <c r="L163" s="31"/>
      <c r="M163" s="32" t="s">
        <v>68</v>
      </c>
      <c r="N163" s="32"/>
      <c r="O163" s="31">
        <v>40</v>
      </c>
      <c r="P163" s="7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3"/>
      <c r="R163" s="563"/>
      <c r="S163" s="563"/>
      <c r="T163" s="564"/>
      <c r="U163" s="33"/>
      <c r="V163" s="33"/>
      <c r="W163" s="34" t="s">
        <v>69</v>
      </c>
      <c r="X163" s="551">
        <v>10.5</v>
      </c>
      <c r="Y163" s="552">
        <f t="shared" si="11"/>
        <v>10.5</v>
      </c>
      <c r="Z163" s="35">
        <f>IFERROR(IF(Y163=0,"",ROUNDUP(Y163/H163,0)*0.00502),"")</f>
        <v>2.5100000000000001E-2</v>
      </c>
      <c r="AA163" s="55"/>
      <c r="AB163" s="56"/>
      <c r="AC163" s="199" t="s">
        <v>263</v>
      </c>
      <c r="AG163" s="63"/>
      <c r="AJ163" s="66"/>
      <c r="AK163" s="66">
        <v>0</v>
      </c>
      <c r="BB163" s="200" t="s">
        <v>1</v>
      </c>
      <c r="BM163" s="63">
        <f t="shared" si="12"/>
        <v>11.149999999999999</v>
      </c>
      <c r="BN163" s="63">
        <f t="shared" si="13"/>
        <v>11.149999999999999</v>
      </c>
      <c r="BO163" s="63">
        <f t="shared" si="14"/>
        <v>2.1367521367521368E-2</v>
      </c>
      <c r="BP163" s="63">
        <f t="shared" si="15"/>
        <v>2.1367521367521368E-2</v>
      </c>
    </row>
    <row r="164" spans="1:68" ht="27" customHeight="1" x14ac:dyDescent="0.25">
      <c r="A164" s="53" t="s">
        <v>271</v>
      </c>
      <c r="B164" s="53" t="s">
        <v>272</v>
      </c>
      <c r="C164" s="30">
        <v>4301031399</v>
      </c>
      <c r="D164" s="560">
        <v>4680115886537</v>
      </c>
      <c r="E164" s="561"/>
      <c r="F164" s="550">
        <v>0.3</v>
      </c>
      <c r="G164" s="31">
        <v>6</v>
      </c>
      <c r="H164" s="550">
        <v>1.8</v>
      </c>
      <c r="I164" s="550">
        <v>1.93</v>
      </c>
      <c r="J164" s="31">
        <v>234</v>
      </c>
      <c r="K164" s="31" t="s">
        <v>67</v>
      </c>
      <c r="L164" s="31"/>
      <c r="M164" s="32" t="s">
        <v>68</v>
      </c>
      <c r="N164" s="32"/>
      <c r="O164" s="31">
        <v>40</v>
      </c>
      <c r="P164" s="8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3"/>
      <c r="R164" s="563"/>
      <c r="S164" s="563"/>
      <c r="T164" s="564"/>
      <c r="U164" s="33"/>
      <c r="V164" s="33"/>
      <c r="W164" s="34" t="s">
        <v>69</v>
      </c>
      <c r="X164" s="551">
        <v>9</v>
      </c>
      <c r="Y164" s="552">
        <f t="shared" si="11"/>
        <v>9</v>
      </c>
      <c r="Z164" s="35">
        <f>IFERROR(IF(Y164=0,"",ROUNDUP(Y164/H164,0)*0.00502),"")</f>
        <v>2.5100000000000001E-2</v>
      </c>
      <c r="AA164" s="55"/>
      <c r="AB164" s="56"/>
      <c r="AC164" s="201" t="s">
        <v>273</v>
      </c>
      <c r="AG164" s="63"/>
      <c r="AJ164" s="66"/>
      <c r="AK164" s="66">
        <v>0</v>
      </c>
      <c r="BB164" s="202" t="s">
        <v>1</v>
      </c>
      <c r="BM164" s="63">
        <f t="shared" si="12"/>
        <v>9.65</v>
      </c>
      <c r="BN164" s="63">
        <f t="shared" si="13"/>
        <v>9.65</v>
      </c>
      <c r="BO164" s="63">
        <f t="shared" si="14"/>
        <v>2.1367521367521368E-2</v>
      </c>
      <c r="BP164" s="63">
        <f t="shared" si="15"/>
        <v>2.1367521367521368E-2</v>
      </c>
    </row>
    <row r="165" spans="1:68" ht="37.5" customHeight="1" x14ac:dyDescent="0.25">
      <c r="A165" s="53" t="s">
        <v>274</v>
      </c>
      <c r="B165" s="53" t="s">
        <v>275</v>
      </c>
      <c r="C165" s="30">
        <v>4301031202</v>
      </c>
      <c r="D165" s="560">
        <v>4680115881679</v>
      </c>
      <c r="E165" s="561"/>
      <c r="F165" s="550">
        <v>0.35</v>
      </c>
      <c r="G165" s="31">
        <v>6</v>
      </c>
      <c r="H165" s="550">
        <v>2.1</v>
      </c>
      <c r="I165" s="550">
        <v>2.2000000000000002</v>
      </c>
      <c r="J165" s="31">
        <v>234</v>
      </c>
      <c r="K165" s="31" t="s">
        <v>67</v>
      </c>
      <c r="L165" s="31"/>
      <c r="M165" s="32" t="s">
        <v>68</v>
      </c>
      <c r="N165" s="32"/>
      <c r="O165" s="31">
        <v>40</v>
      </c>
      <c r="P165" s="5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3"/>
      <c r="R165" s="563"/>
      <c r="S165" s="563"/>
      <c r="T165" s="564"/>
      <c r="U165" s="33"/>
      <c r="V165" s="33"/>
      <c r="W165" s="34" t="s">
        <v>69</v>
      </c>
      <c r="X165" s="551">
        <v>10.5</v>
      </c>
      <c r="Y165" s="552">
        <f t="shared" si="11"/>
        <v>10.5</v>
      </c>
      <c r="Z165" s="35">
        <f>IFERROR(IF(Y165=0,"",ROUNDUP(Y165/H165,0)*0.00502),"")</f>
        <v>2.5100000000000001E-2</v>
      </c>
      <c r="AA165" s="55"/>
      <c r="AB165" s="56"/>
      <c r="AC165" s="203" t="s">
        <v>266</v>
      </c>
      <c r="AG165" s="63"/>
      <c r="AJ165" s="66"/>
      <c r="AK165" s="66">
        <v>0</v>
      </c>
      <c r="BB165" s="204" t="s">
        <v>1</v>
      </c>
      <c r="BM165" s="63">
        <f t="shared" si="12"/>
        <v>11</v>
      </c>
      <c r="BN165" s="63">
        <f t="shared" si="13"/>
        <v>11</v>
      </c>
      <c r="BO165" s="63">
        <f t="shared" si="14"/>
        <v>2.1367521367521368E-2</v>
      </c>
      <c r="BP165" s="63">
        <f t="shared" si="15"/>
        <v>2.1367521367521368E-2</v>
      </c>
    </row>
    <row r="166" spans="1:68" ht="27" hidden="1" customHeight="1" x14ac:dyDescent="0.25">
      <c r="A166" s="53" t="s">
        <v>276</v>
      </c>
      <c r="B166" s="53" t="s">
        <v>277</v>
      </c>
      <c r="C166" s="30">
        <v>4301031158</v>
      </c>
      <c r="D166" s="560">
        <v>4680115880191</v>
      </c>
      <c r="E166" s="561"/>
      <c r="F166" s="550">
        <v>0.4</v>
      </c>
      <c r="G166" s="31">
        <v>6</v>
      </c>
      <c r="H166" s="550">
        <v>2.4</v>
      </c>
      <c r="I166" s="550">
        <v>2.58</v>
      </c>
      <c r="J166" s="31">
        <v>182</v>
      </c>
      <c r="K166" s="31" t="s">
        <v>76</v>
      </c>
      <c r="L166" s="31"/>
      <c r="M166" s="32" t="s">
        <v>68</v>
      </c>
      <c r="N166" s="32"/>
      <c r="O166" s="31">
        <v>40</v>
      </c>
      <c r="P166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3"/>
      <c r="R166" s="563"/>
      <c r="S166" s="563"/>
      <c r="T166" s="564"/>
      <c r="U166" s="33"/>
      <c r="V166" s="33"/>
      <c r="W166" s="34" t="s">
        <v>69</v>
      </c>
      <c r="X166" s="551">
        <v>0</v>
      </c>
      <c r="Y166" s="552">
        <f t="shared" si="11"/>
        <v>0</v>
      </c>
      <c r="Z166" s="35" t="str">
        <f>IFERROR(IF(Y166=0,"",ROUNDUP(Y166/H166,0)*0.00651),"")</f>
        <v/>
      </c>
      <c r="AA166" s="55"/>
      <c r="AB166" s="56"/>
      <c r="AC166" s="205" t="s">
        <v>266</v>
      </c>
      <c r="AG166" s="63"/>
      <c r="AJ166" s="66"/>
      <c r="AK166" s="66">
        <v>0</v>
      </c>
      <c r="BB166" s="206" t="s">
        <v>1</v>
      </c>
      <c r="BM166" s="63">
        <f t="shared" si="12"/>
        <v>0</v>
      </c>
      <c r="BN166" s="63">
        <f t="shared" si="13"/>
        <v>0</v>
      </c>
      <c r="BO166" s="63">
        <f t="shared" si="14"/>
        <v>0</v>
      </c>
      <c r="BP166" s="63">
        <f t="shared" si="15"/>
        <v>0</v>
      </c>
    </row>
    <row r="167" spans="1:68" ht="27" hidden="1" customHeight="1" x14ac:dyDescent="0.25">
      <c r="A167" s="53" t="s">
        <v>278</v>
      </c>
      <c r="B167" s="53" t="s">
        <v>279</v>
      </c>
      <c r="C167" s="30">
        <v>4301031245</v>
      </c>
      <c r="D167" s="560">
        <v>4680115883963</v>
      </c>
      <c r="E167" s="561"/>
      <c r="F167" s="550">
        <v>0.28000000000000003</v>
      </c>
      <c r="G167" s="31">
        <v>6</v>
      </c>
      <c r="H167" s="550">
        <v>1.68</v>
      </c>
      <c r="I167" s="550">
        <v>1.78</v>
      </c>
      <c r="J167" s="31">
        <v>234</v>
      </c>
      <c r="K167" s="31" t="s">
        <v>67</v>
      </c>
      <c r="L167" s="31"/>
      <c r="M167" s="32" t="s">
        <v>68</v>
      </c>
      <c r="N167" s="32"/>
      <c r="O167" s="31">
        <v>40</v>
      </c>
      <c r="P167" s="6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3"/>
      <c r="R167" s="563"/>
      <c r="S167" s="563"/>
      <c r="T167" s="564"/>
      <c r="U167" s="33"/>
      <c r="V167" s="33"/>
      <c r="W167" s="34" t="s">
        <v>69</v>
      </c>
      <c r="X167" s="551">
        <v>0</v>
      </c>
      <c r="Y167" s="552">
        <f t="shared" si="11"/>
        <v>0</v>
      </c>
      <c r="Z167" s="35" t="str">
        <f>IFERROR(IF(Y167=0,"",ROUNDUP(Y167/H167,0)*0.00502),"")</f>
        <v/>
      </c>
      <c r="AA167" s="55"/>
      <c r="AB167" s="56"/>
      <c r="AC167" s="207" t="s">
        <v>280</v>
      </c>
      <c r="AG167" s="63"/>
      <c r="AJ167" s="66"/>
      <c r="AK167" s="66">
        <v>0</v>
      </c>
      <c r="BB167" s="208" t="s">
        <v>1</v>
      </c>
      <c r="BM167" s="63">
        <f t="shared" si="12"/>
        <v>0</v>
      </c>
      <c r="BN167" s="63">
        <f t="shared" si="13"/>
        <v>0</v>
      </c>
      <c r="BO167" s="63">
        <f t="shared" si="14"/>
        <v>0</v>
      </c>
      <c r="BP167" s="63">
        <f t="shared" si="15"/>
        <v>0</v>
      </c>
    </row>
    <row r="168" spans="1:68" x14ac:dyDescent="0.2">
      <c r="A168" s="565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66"/>
      <c r="P168" s="557" t="s">
        <v>71</v>
      </c>
      <c r="Q168" s="558"/>
      <c r="R168" s="558"/>
      <c r="S168" s="558"/>
      <c r="T168" s="558"/>
      <c r="U168" s="558"/>
      <c r="V168" s="559"/>
      <c r="W168" s="36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38</v>
      </c>
      <c r="Y168" s="553">
        <f>IFERROR(Y159/H159,"0")+IFERROR(Y160/H160,"0")+IFERROR(Y161/H161,"0")+IFERROR(Y162/H162,"0")+IFERROR(Y163/H163,"0")+IFERROR(Y164/H164,"0")+IFERROR(Y165/H165,"0")+IFERROR(Y166/H166,"0")+IFERROR(Y167/H167,"0")</f>
        <v>38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0.26276000000000005</v>
      </c>
      <c r="AA168" s="554"/>
      <c r="AB168" s="554"/>
      <c r="AC168" s="554"/>
    </row>
    <row r="169" spans="1:68" x14ac:dyDescent="0.2">
      <c r="A169" s="556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6"/>
      <c r="P169" s="557" t="s">
        <v>71</v>
      </c>
      <c r="Q169" s="558"/>
      <c r="R169" s="558"/>
      <c r="S169" s="558"/>
      <c r="T169" s="558"/>
      <c r="U169" s="558"/>
      <c r="V169" s="559"/>
      <c r="W169" s="36" t="s">
        <v>69</v>
      </c>
      <c r="X169" s="553">
        <f>IFERROR(SUM(X159:X167),"0")</f>
        <v>116.1</v>
      </c>
      <c r="Y169" s="553">
        <f>IFERROR(SUM(Y159:Y167),"0")</f>
        <v>116.10000000000001</v>
      </c>
      <c r="Z169" s="36"/>
      <c r="AA169" s="554"/>
      <c r="AB169" s="554"/>
      <c r="AC169" s="554"/>
    </row>
    <row r="170" spans="1:68" ht="14.25" hidden="1" customHeight="1" x14ac:dyDescent="0.25">
      <c r="A170" s="555" t="s">
        <v>95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41"/>
      <c r="AB170" s="541"/>
      <c r="AC170" s="541"/>
    </row>
    <row r="171" spans="1:68" ht="27" hidden="1" customHeight="1" x14ac:dyDescent="0.25">
      <c r="A171" s="53" t="s">
        <v>281</v>
      </c>
      <c r="B171" s="53" t="s">
        <v>282</v>
      </c>
      <c r="C171" s="30">
        <v>4301032053</v>
      </c>
      <c r="D171" s="560">
        <v>4680115886780</v>
      </c>
      <c r="E171" s="561"/>
      <c r="F171" s="550">
        <v>7.0000000000000007E-2</v>
      </c>
      <c r="G171" s="31">
        <v>18</v>
      </c>
      <c r="H171" s="550">
        <v>1.26</v>
      </c>
      <c r="I171" s="550">
        <v>1.45</v>
      </c>
      <c r="J171" s="31">
        <v>216</v>
      </c>
      <c r="K171" s="31" t="s">
        <v>283</v>
      </c>
      <c r="L171" s="31"/>
      <c r="M171" s="32" t="s">
        <v>284</v>
      </c>
      <c r="N171" s="32"/>
      <c r="O171" s="31">
        <v>60</v>
      </c>
      <c r="P171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3"/>
      <c r="R171" s="563"/>
      <c r="S171" s="563"/>
      <c r="T171" s="564"/>
      <c r="U171" s="33"/>
      <c r="V171" s="33"/>
      <c r="W171" s="34" t="s">
        <v>69</v>
      </c>
      <c r="X171" s="551">
        <v>0</v>
      </c>
      <c r="Y171" s="552">
        <f>IFERROR(IF(X171="",0,CEILING((X171/$H171),1)*$H171),"")</f>
        <v>0</v>
      </c>
      <c r="Z171" s="35" t="str">
        <f>IFERROR(IF(Y171=0,"",ROUNDUP(Y171/H171,0)*0.0059),"")</f>
        <v/>
      </c>
      <c r="AA171" s="55"/>
      <c r="AB171" s="56"/>
      <c r="AC171" s="209" t="s">
        <v>285</v>
      </c>
      <c r="AG171" s="63"/>
      <c r="AJ171" s="66"/>
      <c r="AK171" s="66">
        <v>0</v>
      </c>
      <c r="BB171" s="210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ht="27" hidden="1" customHeight="1" x14ac:dyDescent="0.25">
      <c r="A172" s="53" t="s">
        <v>286</v>
      </c>
      <c r="B172" s="53" t="s">
        <v>287</v>
      </c>
      <c r="C172" s="30">
        <v>4301032051</v>
      </c>
      <c r="D172" s="560">
        <v>4680115886742</v>
      </c>
      <c r="E172" s="561"/>
      <c r="F172" s="550">
        <v>7.0000000000000007E-2</v>
      </c>
      <c r="G172" s="31">
        <v>18</v>
      </c>
      <c r="H172" s="550">
        <v>1.26</v>
      </c>
      <c r="I172" s="550">
        <v>1.45</v>
      </c>
      <c r="J172" s="31">
        <v>216</v>
      </c>
      <c r="K172" s="31" t="s">
        <v>283</v>
      </c>
      <c r="L172" s="31"/>
      <c r="M172" s="32" t="s">
        <v>284</v>
      </c>
      <c r="N172" s="32"/>
      <c r="O172" s="31">
        <v>90</v>
      </c>
      <c r="P172" s="58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3"/>
      <c r="R172" s="563"/>
      <c r="S172" s="563"/>
      <c r="T172" s="564"/>
      <c r="U172" s="33"/>
      <c r="V172" s="33"/>
      <c r="W172" s="34" t="s">
        <v>69</v>
      </c>
      <c r="X172" s="551">
        <v>0</v>
      </c>
      <c r="Y172" s="552">
        <f>IFERROR(IF(X172="",0,CEILING((X172/$H172),1)*$H172),"")</f>
        <v>0</v>
      </c>
      <c r="Z172" s="35" t="str">
        <f>IFERROR(IF(Y172=0,"",ROUNDUP(Y172/H172,0)*0.0059),"")</f>
        <v/>
      </c>
      <c r="AA172" s="55"/>
      <c r="AB172" s="56"/>
      <c r="AC172" s="211" t="s">
        <v>288</v>
      </c>
      <c r="AG172" s="63"/>
      <c r="AJ172" s="66"/>
      <c r="AK172" s="66">
        <v>0</v>
      </c>
      <c r="BB172" s="212" t="s">
        <v>1</v>
      </c>
      <c r="BM172" s="63">
        <f>IFERROR(X172*I172/H172,"0")</f>
        <v>0</v>
      </c>
      <c r="BN172" s="63">
        <f>IFERROR(Y172*I172/H172,"0")</f>
        <v>0</v>
      </c>
      <c r="BO172" s="63">
        <f>IFERROR(1/J172*(X172/H172),"0")</f>
        <v>0</v>
      </c>
      <c r="BP172" s="63">
        <f>IFERROR(1/J172*(Y172/H172),"0")</f>
        <v>0</v>
      </c>
    </row>
    <row r="173" spans="1:68" ht="27" hidden="1" customHeight="1" x14ac:dyDescent="0.25">
      <c r="A173" s="53" t="s">
        <v>289</v>
      </c>
      <c r="B173" s="53" t="s">
        <v>290</v>
      </c>
      <c r="C173" s="30">
        <v>4301032052</v>
      </c>
      <c r="D173" s="560">
        <v>4680115886766</v>
      </c>
      <c r="E173" s="561"/>
      <c r="F173" s="550">
        <v>7.0000000000000007E-2</v>
      </c>
      <c r="G173" s="31">
        <v>18</v>
      </c>
      <c r="H173" s="550">
        <v>1.26</v>
      </c>
      <c r="I173" s="550">
        <v>1.45</v>
      </c>
      <c r="J173" s="31">
        <v>216</v>
      </c>
      <c r="K173" s="31" t="s">
        <v>283</v>
      </c>
      <c r="L173" s="31"/>
      <c r="M173" s="32" t="s">
        <v>284</v>
      </c>
      <c r="N173" s="32"/>
      <c r="O173" s="31">
        <v>90</v>
      </c>
      <c r="P173" s="62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3"/>
      <c r="R173" s="563"/>
      <c r="S173" s="563"/>
      <c r="T173" s="564"/>
      <c r="U173" s="33"/>
      <c r="V173" s="33"/>
      <c r="W173" s="34" t="s">
        <v>69</v>
      </c>
      <c r="X173" s="551">
        <v>0</v>
      </c>
      <c r="Y173" s="552">
        <f>IFERROR(IF(X173="",0,CEILING((X173/$H173),1)*$H173),"")</f>
        <v>0</v>
      </c>
      <c r="Z173" s="35" t="str">
        <f>IFERROR(IF(Y173=0,"",ROUNDUP(Y173/H173,0)*0.0059),"")</f>
        <v/>
      </c>
      <c r="AA173" s="55"/>
      <c r="AB173" s="56"/>
      <c r="AC173" s="213" t="s">
        <v>288</v>
      </c>
      <c r="AG173" s="63"/>
      <c r="AJ173" s="66"/>
      <c r="AK173" s="66">
        <v>0</v>
      </c>
      <c r="BB173" s="214" t="s">
        <v>1</v>
      </c>
      <c r="BM173" s="63">
        <f>IFERROR(X173*I173/H173,"0")</f>
        <v>0</v>
      </c>
      <c r="BN173" s="63">
        <f>IFERROR(Y173*I173/H173,"0")</f>
        <v>0</v>
      </c>
      <c r="BO173" s="63">
        <f>IFERROR(1/J173*(X173/H173),"0")</f>
        <v>0</v>
      </c>
      <c r="BP173" s="63">
        <f>IFERROR(1/J173*(Y173/H173),"0")</f>
        <v>0</v>
      </c>
    </row>
    <row r="174" spans="1:68" hidden="1" x14ac:dyDescent="0.2">
      <c r="A174" s="565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66"/>
      <c r="P174" s="557" t="s">
        <v>71</v>
      </c>
      <c r="Q174" s="558"/>
      <c r="R174" s="558"/>
      <c r="S174" s="558"/>
      <c r="T174" s="558"/>
      <c r="U174" s="558"/>
      <c r="V174" s="559"/>
      <c r="W174" s="36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56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6"/>
      <c r="P175" s="557" t="s">
        <v>71</v>
      </c>
      <c r="Q175" s="558"/>
      <c r="R175" s="558"/>
      <c r="S175" s="558"/>
      <c r="T175" s="558"/>
      <c r="U175" s="558"/>
      <c r="V175" s="559"/>
      <c r="W175" s="36" t="s">
        <v>69</v>
      </c>
      <c r="X175" s="553">
        <f>IFERROR(SUM(X171:X173),"0")</f>
        <v>0</v>
      </c>
      <c r="Y175" s="553">
        <f>IFERROR(SUM(Y171:Y173),"0")</f>
        <v>0</v>
      </c>
      <c r="Z175" s="36"/>
      <c r="AA175" s="554"/>
      <c r="AB175" s="554"/>
      <c r="AC175" s="554"/>
    </row>
    <row r="176" spans="1:68" ht="14.25" hidden="1" customHeight="1" x14ac:dyDescent="0.25">
      <c r="A176" s="555" t="s">
        <v>291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41"/>
      <c r="AB176" s="541"/>
      <c r="AC176" s="541"/>
    </row>
    <row r="177" spans="1:68" ht="27" hidden="1" customHeight="1" x14ac:dyDescent="0.25">
      <c r="A177" s="53" t="s">
        <v>292</v>
      </c>
      <c r="B177" s="53" t="s">
        <v>293</v>
      </c>
      <c r="C177" s="30">
        <v>4301170013</v>
      </c>
      <c r="D177" s="560">
        <v>4680115886797</v>
      </c>
      <c r="E177" s="561"/>
      <c r="F177" s="550">
        <v>7.0000000000000007E-2</v>
      </c>
      <c r="G177" s="31">
        <v>18</v>
      </c>
      <c r="H177" s="550">
        <v>1.26</v>
      </c>
      <c r="I177" s="550">
        <v>1.45</v>
      </c>
      <c r="J177" s="31">
        <v>216</v>
      </c>
      <c r="K177" s="31" t="s">
        <v>283</v>
      </c>
      <c r="L177" s="31"/>
      <c r="M177" s="32" t="s">
        <v>284</v>
      </c>
      <c r="N177" s="32"/>
      <c r="O177" s="31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3"/>
      <c r="R177" s="563"/>
      <c r="S177" s="563"/>
      <c r="T177" s="564"/>
      <c r="U177" s="33"/>
      <c r="V177" s="33"/>
      <c r="W177" s="34" t="s">
        <v>69</v>
      </c>
      <c r="X177" s="551">
        <v>0</v>
      </c>
      <c r="Y177" s="552">
        <f>IFERROR(IF(X177="",0,CEILING((X177/$H177),1)*$H177),"")</f>
        <v>0</v>
      </c>
      <c r="Z177" s="35" t="str">
        <f>IFERROR(IF(Y177=0,"",ROUNDUP(Y177/H177,0)*0.0059),"")</f>
        <v/>
      </c>
      <c r="AA177" s="55"/>
      <c r="AB177" s="56"/>
      <c r="AC177" s="215" t="s">
        <v>288</v>
      </c>
      <c r="AG177" s="63"/>
      <c r="AJ177" s="66"/>
      <c r="AK177" s="66">
        <v>0</v>
      </c>
      <c r="BB177" s="216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idden="1" x14ac:dyDescent="0.2">
      <c r="A178" s="565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66"/>
      <c r="P178" s="557" t="s">
        <v>71</v>
      </c>
      <c r="Q178" s="558"/>
      <c r="R178" s="558"/>
      <c r="S178" s="558"/>
      <c r="T178" s="558"/>
      <c r="U178" s="558"/>
      <c r="V178" s="559"/>
      <c r="W178" s="36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56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6"/>
      <c r="P179" s="557" t="s">
        <v>71</v>
      </c>
      <c r="Q179" s="558"/>
      <c r="R179" s="558"/>
      <c r="S179" s="558"/>
      <c r="T179" s="558"/>
      <c r="U179" s="558"/>
      <c r="V179" s="559"/>
      <c r="W179" s="36" t="s">
        <v>69</v>
      </c>
      <c r="X179" s="553">
        <f>IFERROR(SUM(X177:X177),"0")</f>
        <v>0</v>
      </c>
      <c r="Y179" s="553">
        <f>IFERROR(SUM(Y177:Y177),"0")</f>
        <v>0</v>
      </c>
      <c r="Z179" s="36"/>
      <c r="AA179" s="554"/>
      <c r="AB179" s="554"/>
      <c r="AC179" s="554"/>
    </row>
    <row r="180" spans="1:68" ht="16.5" hidden="1" customHeight="1" x14ac:dyDescent="0.25">
      <c r="A180" s="585" t="s">
        <v>294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7"/>
      <c r="AB180" s="547"/>
      <c r="AC180" s="547"/>
    </row>
    <row r="181" spans="1:68" ht="14.25" hidden="1" customHeight="1" x14ac:dyDescent="0.25">
      <c r="A181" s="555" t="s">
        <v>103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1"/>
      <c r="AB181" s="541"/>
      <c r="AC181" s="541"/>
    </row>
    <row r="182" spans="1:68" ht="16.5" hidden="1" customHeight="1" x14ac:dyDescent="0.25">
      <c r="A182" s="53" t="s">
        <v>295</v>
      </c>
      <c r="B182" s="53" t="s">
        <v>296</v>
      </c>
      <c r="C182" s="30">
        <v>4301011450</v>
      </c>
      <c r="D182" s="560">
        <v>4680115881402</v>
      </c>
      <c r="E182" s="561"/>
      <c r="F182" s="550">
        <v>1.35</v>
      </c>
      <c r="G182" s="31">
        <v>8</v>
      </c>
      <c r="H182" s="550">
        <v>10.8</v>
      </c>
      <c r="I182" s="550">
        <v>11.234999999999999</v>
      </c>
      <c r="J182" s="31">
        <v>64</v>
      </c>
      <c r="K182" s="31" t="s">
        <v>106</v>
      </c>
      <c r="L182" s="31"/>
      <c r="M182" s="32" t="s">
        <v>107</v>
      </c>
      <c r="N182" s="32"/>
      <c r="O182" s="31">
        <v>55</v>
      </c>
      <c r="P182" s="6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3"/>
      <c r="R182" s="563"/>
      <c r="S182" s="563"/>
      <c r="T182" s="564"/>
      <c r="U182" s="33"/>
      <c r="V182" s="33"/>
      <c r="W182" s="34" t="s">
        <v>69</v>
      </c>
      <c r="X182" s="551">
        <v>0</v>
      </c>
      <c r="Y182" s="552">
        <f>IFERROR(IF(X182="",0,CEILING((X182/$H182),1)*$H182),"")</f>
        <v>0</v>
      </c>
      <c r="Z182" s="35" t="str">
        <f>IFERROR(IF(Y182=0,"",ROUNDUP(Y182/H182,0)*0.01898),"")</f>
        <v/>
      </c>
      <c r="AA182" s="55"/>
      <c r="AB182" s="56"/>
      <c r="AC182" s="217" t="s">
        <v>297</v>
      </c>
      <c r="AG182" s="63"/>
      <c r="AJ182" s="66"/>
      <c r="AK182" s="66">
        <v>0</v>
      </c>
      <c r="BB182" s="218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298</v>
      </c>
      <c r="B183" s="53" t="s">
        <v>299</v>
      </c>
      <c r="C183" s="30">
        <v>4301011768</v>
      </c>
      <c r="D183" s="560">
        <v>4680115881396</v>
      </c>
      <c r="E183" s="561"/>
      <c r="F183" s="550">
        <v>0.45</v>
      </c>
      <c r="G183" s="31">
        <v>6</v>
      </c>
      <c r="H183" s="550">
        <v>2.7</v>
      </c>
      <c r="I183" s="550">
        <v>2.88</v>
      </c>
      <c r="J183" s="31">
        <v>182</v>
      </c>
      <c r="K183" s="31" t="s">
        <v>76</v>
      </c>
      <c r="L183" s="31"/>
      <c r="M183" s="32" t="s">
        <v>107</v>
      </c>
      <c r="N183" s="32"/>
      <c r="O183" s="31">
        <v>55</v>
      </c>
      <c r="P183" s="8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3"/>
      <c r="R183" s="563"/>
      <c r="S183" s="563"/>
      <c r="T183" s="564"/>
      <c r="U183" s="33"/>
      <c r="V183" s="33"/>
      <c r="W183" s="34" t="s">
        <v>69</v>
      </c>
      <c r="X183" s="551">
        <v>0</v>
      </c>
      <c r="Y183" s="552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19" t="s">
        <v>297</v>
      </c>
      <c r="AG183" s="63"/>
      <c r="AJ183" s="66"/>
      <c r="AK183" s="66">
        <v>0</v>
      </c>
      <c r="BB183" s="220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565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66"/>
      <c r="P184" s="557" t="s">
        <v>71</v>
      </c>
      <c r="Q184" s="558"/>
      <c r="R184" s="558"/>
      <c r="S184" s="558"/>
      <c r="T184" s="558"/>
      <c r="U184" s="558"/>
      <c r="V184" s="559"/>
      <c r="W184" s="36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56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6"/>
      <c r="P185" s="557" t="s">
        <v>71</v>
      </c>
      <c r="Q185" s="558"/>
      <c r="R185" s="558"/>
      <c r="S185" s="558"/>
      <c r="T185" s="558"/>
      <c r="U185" s="558"/>
      <c r="V185" s="559"/>
      <c r="W185" s="36" t="s">
        <v>69</v>
      </c>
      <c r="X185" s="553">
        <f>IFERROR(SUM(X182:X183),"0")</f>
        <v>0</v>
      </c>
      <c r="Y185" s="553">
        <f>IFERROR(SUM(Y182:Y183),"0")</f>
        <v>0</v>
      </c>
      <c r="Z185" s="36"/>
      <c r="AA185" s="554"/>
      <c r="AB185" s="554"/>
      <c r="AC185" s="554"/>
    </row>
    <row r="186" spans="1:68" ht="14.25" hidden="1" customHeight="1" x14ac:dyDescent="0.25">
      <c r="A186" s="555" t="s">
        <v>139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41"/>
      <c r="AB186" s="541"/>
      <c r="AC186" s="541"/>
    </row>
    <row r="187" spans="1:68" ht="16.5" hidden="1" customHeight="1" x14ac:dyDescent="0.25">
      <c r="A187" s="53" t="s">
        <v>300</v>
      </c>
      <c r="B187" s="53" t="s">
        <v>301</v>
      </c>
      <c r="C187" s="30">
        <v>4301020262</v>
      </c>
      <c r="D187" s="560">
        <v>4680115882935</v>
      </c>
      <c r="E187" s="561"/>
      <c r="F187" s="550">
        <v>1.35</v>
      </c>
      <c r="G187" s="31">
        <v>8</v>
      </c>
      <c r="H187" s="550">
        <v>10.8</v>
      </c>
      <c r="I187" s="550">
        <v>11.234999999999999</v>
      </c>
      <c r="J187" s="31">
        <v>64</v>
      </c>
      <c r="K187" s="31" t="s">
        <v>106</v>
      </c>
      <c r="L187" s="31"/>
      <c r="M187" s="32" t="s">
        <v>77</v>
      </c>
      <c r="N187" s="32"/>
      <c r="O187" s="31">
        <v>50</v>
      </c>
      <c r="P187" s="6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3"/>
      <c r="R187" s="563"/>
      <c r="S187" s="563"/>
      <c r="T187" s="564"/>
      <c r="U187" s="33"/>
      <c r="V187" s="33"/>
      <c r="W187" s="34" t="s">
        <v>69</v>
      </c>
      <c r="X187" s="551">
        <v>0</v>
      </c>
      <c r="Y187" s="552">
        <f>IFERROR(IF(X187="",0,CEILING((X187/$H187),1)*$H187),"")</f>
        <v>0</v>
      </c>
      <c r="Z187" s="35" t="str">
        <f>IFERROR(IF(Y187=0,"",ROUNDUP(Y187/H187,0)*0.01898),"")</f>
        <v/>
      </c>
      <c r="AA187" s="55"/>
      <c r="AB187" s="56"/>
      <c r="AC187" s="221" t="s">
        <v>302</v>
      </c>
      <c r="AG187" s="63"/>
      <c r="AJ187" s="66"/>
      <c r="AK187" s="66">
        <v>0</v>
      </c>
      <c r="BB187" s="222" t="s">
        <v>1</v>
      </c>
      <c r="BM187" s="63">
        <f>IFERROR(X187*I187/H187,"0")</f>
        <v>0</v>
      </c>
      <c r="BN187" s="63">
        <f>IFERROR(Y187*I187/H187,"0")</f>
        <v>0</v>
      </c>
      <c r="BO187" s="63">
        <f>IFERROR(1/J187*(X187/H187),"0")</f>
        <v>0</v>
      </c>
      <c r="BP187" s="63">
        <f>IFERROR(1/J187*(Y187/H187),"0")</f>
        <v>0</v>
      </c>
    </row>
    <row r="188" spans="1:68" ht="16.5" hidden="1" customHeight="1" x14ac:dyDescent="0.25">
      <c r="A188" s="53" t="s">
        <v>303</v>
      </c>
      <c r="B188" s="53" t="s">
        <v>304</v>
      </c>
      <c r="C188" s="30">
        <v>4301020220</v>
      </c>
      <c r="D188" s="560">
        <v>4680115880764</v>
      </c>
      <c r="E188" s="561"/>
      <c r="F188" s="550">
        <v>0.35</v>
      </c>
      <c r="G188" s="31">
        <v>6</v>
      </c>
      <c r="H188" s="550">
        <v>2.1</v>
      </c>
      <c r="I188" s="550">
        <v>2.2799999999999998</v>
      </c>
      <c r="J188" s="31">
        <v>182</v>
      </c>
      <c r="K188" s="31" t="s">
        <v>76</v>
      </c>
      <c r="L188" s="31"/>
      <c r="M188" s="32" t="s">
        <v>107</v>
      </c>
      <c r="N188" s="32"/>
      <c r="O188" s="31">
        <v>50</v>
      </c>
      <c r="P188" s="7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3"/>
      <c r="R188" s="563"/>
      <c r="S188" s="563"/>
      <c r="T188" s="564"/>
      <c r="U188" s="33"/>
      <c r="V188" s="33"/>
      <c r="W188" s="34" t="s">
        <v>69</v>
      </c>
      <c r="X188" s="551">
        <v>0</v>
      </c>
      <c r="Y188" s="552">
        <f>IFERROR(IF(X188="",0,CEILING((X188/$H188),1)*$H188),"")</f>
        <v>0</v>
      </c>
      <c r="Z188" s="35" t="str">
        <f>IFERROR(IF(Y188=0,"",ROUNDUP(Y188/H188,0)*0.00651),"")</f>
        <v/>
      </c>
      <c r="AA188" s="55"/>
      <c r="AB188" s="56"/>
      <c r="AC188" s="223" t="s">
        <v>302</v>
      </c>
      <c r="AG188" s="63"/>
      <c r="AJ188" s="66"/>
      <c r="AK188" s="66">
        <v>0</v>
      </c>
      <c r="BB188" s="224" t="s">
        <v>1</v>
      </c>
      <c r="BM188" s="63">
        <f>IFERROR(X188*I188/H188,"0")</f>
        <v>0</v>
      </c>
      <c r="BN188" s="63">
        <f>IFERROR(Y188*I188/H188,"0")</f>
        <v>0</v>
      </c>
      <c r="BO188" s="63">
        <f>IFERROR(1/J188*(X188/H188),"0")</f>
        <v>0</v>
      </c>
      <c r="BP188" s="63">
        <f>IFERROR(1/J188*(Y188/H188),"0")</f>
        <v>0</v>
      </c>
    </row>
    <row r="189" spans="1:68" hidden="1" x14ac:dyDescent="0.2">
      <c r="A189" s="565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66"/>
      <c r="P189" s="557" t="s">
        <v>71</v>
      </c>
      <c r="Q189" s="558"/>
      <c r="R189" s="558"/>
      <c r="S189" s="558"/>
      <c r="T189" s="558"/>
      <c r="U189" s="558"/>
      <c r="V189" s="559"/>
      <c r="W189" s="36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56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6"/>
      <c r="P190" s="557" t="s">
        <v>71</v>
      </c>
      <c r="Q190" s="558"/>
      <c r="R190" s="558"/>
      <c r="S190" s="558"/>
      <c r="T190" s="558"/>
      <c r="U190" s="558"/>
      <c r="V190" s="559"/>
      <c r="W190" s="36" t="s">
        <v>69</v>
      </c>
      <c r="X190" s="553">
        <f>IFERROR(SUM(X187:X188),"0")</f>
        <v>0</v>
      </c>
      <c r="Y190" s="553">
        <f>IFERROR(SUM(Y187:Y188),"0")</f>
        <v>0</v>
      </c>
      <c r="Z190" s="36"/>
      <c r="AA190" s="554"/>
      <c r="AB190" s="554"/>
      <c r="AC190" s="554"/>
    </row>
    <row r="191" spans="1:68" ht="14.25" hidden="1" customHeight="1" x14ac:dyDescent="0.25">
      <c r="A191" s="555" t="s">
        <v>64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541"/>
      <c r="AB191" s="541"/>
      <c r="AC191" s="541"/>
    </row>
    <row r="192" spans="1:68" ht="27" customHeight="1" x14ac:dyDescent="0.25">
      <c r="A192" s="53" t="s">
        <v>305</v>
      </c>
      <c r="B192" s="53" t="s">
        <v>306</v>
      </c>
      <c r="C192" s="30">
        <v>4301031224</v>
      </c>
      <c r="D192" s="560">
        <v>4680115882683</v>
      </c>
      <c r="E192" s="561"/>
      <c r="F192" s="550">
        <v>0.9</v>
      </c>
      <c r="G192" s="31">
        <v>6</v>
      </c>
      <c r="H192" s="550">
        <v>5.4</v>
      </c>
      <c r="I192" s="550">
        <v>5.61</v>
      </c>
      <c r="J192" s="31">
        <v>132</v>
      </c>
      <c r="K192" s="31" t="s">
        <v>111</v>
      </c>
      <c r="L192" s="31"/>
      <c r="M192" s="32" t="s">
        <v>68</v>
      </c>
      <c r="N192" s="32"/>
      <c r="O192" s="31">
        <v>40</v>
      </c>
      <c r="P192" s="6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3"/>
      <c r="R192" s="563"/>
      <c r="S192" s="563"/>
      <c r="T192" s="564"/>
      <c r="U192" s="33"/>
      <c r="V192" s="33"/>
      <c r="W192" s="34" t="s">
        <v>69</v>
      </c>
      <c r="X192" s="551">
        <v>21.6</v>
      </c>
      <c r="Y192" s="552">
        <f t="shared" ref="Y192:Y199" si="16">IFERROR(IF(X192="",0,CEILING((X192/$H192),1)*$H192),"")</f>
        <v>21.6</v>
      </c>
      <c r="Z192" s="35">
        <f>IFERROR(IF(Y192=0,"",ROUNDUP(Y192/H192,0)*0.00902),"")</f>
        <v>3.6080000000000001E-2</v>
      </c>
      <c r="AA192" s="55"/>
      <c r="AB192" s="56"/>
      <c r="AC192" s="225" t="s">
        <v>307</v>
      </c>
      <c r="AG192" s="63"/>
      <c r="AJ192" s="66"/>
      <c r="AK192" s="66">
        <v>0</v>
      </c>
      <c r="BB192" s="226" t="s">
        <v>1</v>
      </c>
      <c r="BM192" s="63">
        <f t="shared" ref="BM192:BM199" si="17">IFERROR(X192*I192/H192,"0")</f>
        <v>22.44</v>
      </c>
      <c r="BN192" s="63">
        <f t="shared" ref="BN192:BN199" si="18">IFERROR(Y192*I192/H192,"0")</f>
        <v>22.44</v>
      </c>
      <c r="BO192" s="63">
        <f t="shared" ref="BO192:BO199" si="19">IFERROR(1/J192*(X192/H192),"0")</f>
        <v>3.0303030303030304E-2</v>
      </c>
      <c r="BP192" s="63">
        <f t="shared" ref="BP192:BP199" si="20">IFERROR(1/J192*(Y192/H192),"0")</f>
        <v>3.0303030303030304E-2</v>
      </c>
    </row>
    <row r="193" spans="1:68" ht="27" customHeight="1" x14ac:dyDescent="0.25">
      <c r="A193" s="53" t="s">
        <v>308</v>
      </c>
      <c r="B193" s="53" t="s">
        <v>309</v>
      </c>
      <c r="C193" s="30">
        <v>4301031230</v>
      </c>
      <c r="D193" s="560">
        <v>4680115882690</v>
      </c>
      <c r="E193" s="561"/>
      <c r="F193" s="550">
        <v>0.9</v>
      </c>
      <c r="G193" s="31">
        <v>6</v>
      </c>
      <c r="H193" s="550">
        <v>5.4</v>
      </c>
      <c r="I193" s="550">
        <v>5.61</v>
      </c>
      <c r="J193" s="31">
        <v>132</v>
      </c>
      <c r="K193" s="31" t="s">
        <v>111</v>
      </c>
      <c r="L193" s="31"/>
      <c r="M193" s="32" t="s">
        <v>68</v>
      </c>
      <c r="N193" s="32"/>
      <c r="O193" s="31">
        <v>40</v>
      </c>
      <c r="P193" s="7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3"/>
      <c r="R193" s="563"/>
      <c r="S193" s="563"/>
      <c r="T193" s="564"/>
      <c r="U193" s="33"/>
      <c r="V193" s="33"/>
      <c r="W193" s="34" t="s">
        <v>69</v>
      </c>
      <c r="X193" s="551">
        <v>21.6</v>
      </c>
      <c r="Y193" s="552">
        <f t="shared" si="16"/>
        <v>21.6</v>
      </c>
      <c r="Z193" s="35">
        <f>IFERROR(IF(Y193=0,"",ROUNDUP(Y193/H193,0)*0.00902),"")</f>
        <v>3.6080000000000001E-2</v>
      </c>
      <c r="AA193" s="55"/>
      <c r="AB193" s="56"/>
      <c r="AC193" s="227" t="s">
        <v>310</v>
      </c>
      <c r="AG193" s="63"/>
      <c r="AJ193" s="66"/>
      <c r="AK193" s="66">
        <v>0</v>
      </c>
      <c r="BB193" s="228" t="s">
        <v>1</v>
      </c>
      <c r="BM193" s="63">
        <f t="shared" si="17"/>
        <v>22.44</v>
      </c>
      <c r="BN193" s="63">
        <f t="shared" si="18"/>
        <v>22.44</v>
      </c>
      <c r="BO193" s="63">
        <f t="shared" si="19"/>
        <v>3.0303030303030304E-2</v>
      </c>
      <c r="BP193" s="63">
        <f t="shared" si="20"/>
        <v>3.0303030303030304E-2</v>
      </c>
    </row>
    <row r="194" spans="1:68" ht="27" customHeight="1" x14ac:dyDescent="0.25">
      <c r="A194" s="53" t="s">
        <v>311</v>
      </c>
      <c r="B194" s="53" t="s">
        <v>312</v>
      </c>
      <c r="C194" s="30">
        <v>4301031220</v>
      </c>
      <c r="D194" s="560">
        <v>4680115882669</v>
      </c>
      <c r="E194" s="561"/>
      <c r="F194" s="550">
        <v>0.9</v>
      </c>
      <c r="G194" s="31">
        <v>6</v>
      </c>
      <c r="H194" s="550">
        <v>5.4</v>
      </c>
      <c r="I194" s="550">
        <v>5.61</v>
      </c>
      <c r="J194" s="31">
        <v>132</v>
      </c>
      <c r="K194" s="31" t="s">
        <v>111</v>
      </c>
      <c r="L194" s="31"/>
      <c r="M194" s="32" t="s">
        <v>68</v>
      </c>
      <c r="N194" s="32"/>
      <c r="O194" s="31">
        <v>40</v>
      </c>
      <c r="P194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3"/>
      <c r="R194" s="563"/>
      <c r="S194" s="563"/>
      <c r="T194" s="564"/>
      <c r="U194" s="33"/>
      <c r="V194" s="33"/>
      <c r="W194" s="34" t="s">
        <v>69</v>
      </c>
      <c r="X194" s="551">
        <v>27</v>
      </c>
      <c r="Y194" s="552">
        <f t="shared" si="16"/>
        <v>27</v>
      </c>
      <c r="Z194" s="35">
        <f>IFERROR(IF(Y194=0,"",ROUNDUP(Y194/H194,0)*0.00902),"")</f>
        <v>4.5100000000000001E-2</v>
      </c>
      <c r="AA194" s="55"/>
      <c r="AB194" s="56"/>
      <c r="AC194" s="229" t="s">
        <v>313</v>
      </c>
      <c r="AG194" s="63"/>
      <c r="AJ194" s="66"/>
      <c r="AK194" s="66">
        <v>0</v>
      </c>
      <c r="BB194" s="230" t="s">
        <v>1</v>
      </c>
      <c r="BM194" s="63">
        <f t="shared" si="17"/>
        <v>28.049999999999997</v>
      </c>
      <c r="BN194" s="63">
        <f t="shared" si="18"/>
        <v>28.049999999999997</v>
      </c>
      <c r="BO194" s="63">
        <f t="shared" si="19"/>
        <v>3.787878787878788E-2</v>
      </c>
      <c r="BP194" s="63">
        <f t="shared" si="20"/>
        <v>3.787878787878788E-2</v>
      </c>
    </row>
    <row r="195" spans="1:68" ht="27" customHeight="1" x14ac:dyDescent="0.25">
      <c r="A195" s="53" t="s">
        <v>314</v>
      </c>
      <c r="B195" s="53" t="s">
        <v>315</v>
      </c>
      <c r="C195" s="30">
        <v>4301031221</v>
      </c>
      <c r="D195" s="560">
        <v>4680115882676</v>
      </c>
      <c r="E195" s="561"/>
      <c r="F195" s="550">
        <v>0.9</v>
      </c>
      <c r="G195" s="31">
        <v>6</v>
      </c>
      <c r="H195" s="550">
        <v>5.4</v>
      </c>
      <c r="I195" s="550">
        <v>5.61</v>
      </c>
      <c r="J195" s="31">
        <v>132</v>
      </c>
      <c r="K195" s="31" t="s">
        <v>111</v>
      </c>
      <c r="L195" s="31"/>
      <c r="M195" s="32" t="s">
        <v>68</v>
      </c>
      <c r="N195" s="32"/>
      <c r="O195" s="31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3"/>
      <c r="R195" s="563"/>
      <c r="S195" s="563"/>
      <c r="T195" s="564"/>
      <c r="U195" s="33"/>
      <c r="V195" s="33"/>
      <c r="W195" s="34" t="s">
        <v>69</v>
      </c>
      <c r="X195" s="551">
        <v>27</v>
      </c>
      <c r="Y195" s="552">
        <f t="shared" si="16"/>
        <v>27</v>
      </c>
      <c r="Z195" s="35">
        <f>IFERROR(IF(Y195=0,"",ROUNDUP(Y195/H195,0)*0.00902),"")</f>
        <v>4.5100000000000001E-2</v>
      </c>
      <c r="AA195" s="55"/>
      <c r="AB195" s="56"/>
      <c r="AC195" s="231" t="s">
        <v>316</v>
      </c>
      <c r="AG195" s="63"/>
      <c r="AJ195" s="66"/>
      <c r="AK195" s="66">
        <v>0</v>
      </c>
      <c r="BB195" s="232" t="s">
        <v>1</v>
      </c>
      <c r="BM195" s="63">
        <f t="shared" si="17"/>
        <v>28.049999999999997</v>
      </c>
      <c r="BN195" s="63">
        <f t="shared" si="18"/>
        <v>28.049999999999997</v>
      </c>
      <c r="BO195" s="63">
        <f t="shared" si="19"/>
        <v>3.787878787878788E-2</v>
      </c>
      <c r="BP195" s="63">
        <f t="shared" si="20"/>
        <v>3.787878787878788E-2</v>
      </c>
    </row>
    <row r="196" spans="1:68" ht="27" customHeight="1" x14ac:dyDescent="0.25">
      <c r="A196" s="53" t="s">
        <v>317</v>
      </c>
      <c r="B196" s="53" t="s">
        <v>318</v>
      </c>
      <c r="C196" s="30">
        <v>4301031223</v>
      </c>
      <c r="D196" s="560">
        <v>4680115884014</v>
      </c>
      <c r="E196" s="561"/>
      <c r="F196" s="550">
        <v>0.3</v>
      </c>
      <c r="G196" s="31">
        <v>6</v>
      </c>
      <c r="H196" s="550">
        <v>1.8</v>
      </c>
      <c r="I196" s="550">
        <v>1.93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3"/>
      <c r="R196" s="563"/>
      <c r="S196" s="563"/>
      <c r="T196" s="564"/>
      <c r="U196" s="33"/>
      <c r="V196" s="33"/>
      <c r="W196" s="34" t="s">
        <v>69</v>
      </c>
      <c r="X196" s="551">
        <v>5.4</v>
      </c>
      <c r="Y196" s="552">
        <f t="shared" si="16"/>
        <v>5.4</v>
      </c>
      <c r="Z196" s="35">
        <f>IFERROR(IF(Y196=0,"",ROUNDUP(Y196/H196,0)*0.00502),"")</f>
        <v>1.506E-2</v>
      </c>
      <c r="AA196" s="55"/>
      <c r="AB196" s="56"/>
      <c r="AC196" s="233" t="s">
        <v>307</v>
      </c>
      <c r="AG196" s="63"/>
      <c r="AJ196" s="66"/>
      <c r="AK196" s="66">
        <v>0</v>
      </c>
      <c r="BB196" s="234" t="s">
        <v>1</v>
      </c>
      <c r="BM196" s="63">
        <f t="shared" si="17"/>
        <v>5.79</v>
      </c>
      <c r="BN196" s="63">
        <f t="shared" si="18"/>
        <v>5.79</v>
      </c>
      <c r="BO196" s="63">
        <f t="shared" si="19"/>
        <v>1.2820512820512822E-2</v>
      </c>
      <c r="BP196" s="63">
        <f t="shared" si="20"/>
        <v>1.2820512820512822E-2</v>
      </c>
    </row>
    <row r="197" spans="1:68" ht="27" customHeight="1" x14ac:dyDescent="0.25">
      <c r="A197" s="53" t="s">
        <v>319</v>
      </c>
      <c r="B197" s="53" t="s">
        <v>320</v>
      </c>
      <c r="C197" s="30">
        <v>4301031222</v>
      </c>
      <c r="D197" s="560">
        <v>4680115884007</v>
      </c>
      <c r="E197" s="561"/>
      <c r="F197" s="550">
        <v>0.3</v>
      </c>
      <c r="G197" s="31">
        <v>6</v>
      </c>
      <c r="H197" s="550">
        <v>1.8</v>
      </c>
      <c r="I197" s="550">
        <v>1.9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6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3"/>
      <c r="R197" s="563"/>
      <c r="S197" s="563"/>
      <c r="T197" s="564"/>
      <c r="U197" s="33"/>
      <c r="V197" s="33"/>
      <c r="W197" s="34" t="s">
        <v>69</v>
      </c>
      <c r="X197" s="551">
        <v>5.4</v>
      </c>
      <c r="Y197" s="552">
        <f t="shared" si="16"/>
        <v>5.4</v>
      </c>
      <c r="Z197" s="35">
        <f>IFERROR(IF(Y197=0,"",ROUNDUP(Y197/H197,0)*0.00502),"")</f>
        <v>1.506E-2</v>
      </c>
      <c r="AA197" s="55"/>
      <c r="AB197" s="56"/>
      <c r="AC197" s="235" t="s">
        <v>310</v>
      </c>
      <c r="AG197" s="63"/>
      <c r="AJ197" s="66"/>
      <c r="AK197" s="66">
        <v>0</v>
      </c>
      <c r="BB197" s="236" t="s">
        <v>1</v>
      </c>
      <c r="BM197" s="63">
        <f t="shared" si="17"/>
        <v>5.7</v>
      </c>
      <c r="BN197" s="63">
        <f t="shared" si="18"/>
        <v>5.7</v>
      </c>
      <c r="BO197" s="63">
        <f t="shared" si="19"/>
        <v>1.2820512820512822E-2</v>
      </c>
      <c r="BP197" s="63">
        <f t="shared" si="20"/>
        <v>1.2820512820512822E-2</v>
      </c>
    </row>
    <row r="198" spans="1:68" ht="27" customHeight="1" x14ac:dyDescent="0.25">
      <c r="A198" s="53" t="s">
        <v>321</v>
      </c>
      <c r="B198" s="53" t="s">
        <v>322</v>
      </c>
      <c r="C198" s="30">
        <v>4301031229</v>
      </c>
      <c r="D198" s="560">
        <v>4680115884038</v>
      </c>
      <c r="E198" s="561"/>
      <c r="F198" s="550">
        <v>0.3</v>
      </c>
      <c r="G198" s="31">
        <v>6</v>
      </c>
      <c r="H198" s="550">
        <v>1.8</v>
      </c>
      <c r="I198" s="550">
        <v>1.9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3"/>
      <c r="R198" s="563"/>
      <c r="S198" s="563"/>
      <c r="T198" s="564"/>
      <c r="U198" s="33"/>
      <c r="V198" s="33"/>
      <c r="W198" s="34" t="s">
        <v>69</v>
      </c>
      <c r="X198" s="551">
        <v>5.4</v>
      </c>
      <c r="Y198" s="552">
        <f t="shared" si="16"/>
        <v>5.4</v>
      </c>
      <c r="Z198" s="35">
        <f>IFERROR(IF(Y198=0,"",ROUNDUP(Y198/H198,0)*0.00502),"")</f>
        <v>1.506E-2</v>
      </c>
      <c r="AA198" s="55"/>
      <c r="AB198" s="56"/>
      <c r="AC198" s="237" t="s">
        <v>313</v>
      </c>
      <c r="AG198" s="63"/>
      <c r="AJ198" s="66"/>
      <c r="AK198" s="66">
        <v>0</v>
      </c>
      <c r="BB198" s="238" t="s">
        <v>1</v>
      </c>
      <c r="BM198" s="63">
        <f t="shared" si="17"/>
        <v>5.7</v>
      </c>
      <c r="BN198" s="63">
        <f t="shared" si="18"/>
        <v>5.7</v>
      </c>
      <c r="BO198" s="63">
        <f t="shared" si="19"/>
        <v>1.2820512820512822E-2</v>
      </c>
      <c r="BP198" s="63">
        <f t="shared" si="20"/>
        <v>1.2820512820512822E-2</v>
      </c>
    </row>
    <row r="199" spans="1:68" ht="27" customHeight="1" x14ac:dyDescent="0.25">
      <c r="A199" s="53" t="s">
        <v>323</v>
      </c>
      <c r="B199" s="53" t="s">
        <v>324</v>
      </c>
      <c r="C199" s="30">
        <v>4301031225</v>
      </c>
      <c r="D199" s="560">
        <v>4680115884021</v>
      </c>
      <c r="E199" s="561"/>
      <c r="F199" s="550">
        <v>0.3</v>
      </c>
      <c r="G199" s="31">
        <v>6</v>
      </c>
      <c r="H199" s="550">
        <v>1.8</v>
      </c>
      <c r="I199" s="550">
        <v>1.9</v>
      </c>
      <c r="J199" s="31">
        <v>234</v>
      </c>
      <c r="K199" s="31" t="s">
        <v>67</v>
      </c>
      <c r="L199" s="31"/>
      <c r="M199" s="32" t="s">
        <v>68</v>
      </c>
      <c r="N199" s="32"/>
      <c r="O199" s="31">
        <v>40</v>
      </c>
      <c r="P199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3"/>
      <c r="R199" s="563"/>
      <c r="S199" s="563"/>
      <c r="T199" s="564"/>
      <c r="U199" s="33"/>
      <c r="V199" s="33"/>
      <c r="W199" s="34" t="s">
        <v>69</v>
      </c>
      <c r="X199" s="551">
        <v>5.4</v>
      </c>
      <c r="Y199" s="552">
        <f t="shared" si="16"/>
        <v>5.4</v>
      </c>
      <c r="Z199" s="35">
        <f>IFERROR(IF(Y199=0,"",ROUNDUP(Y199/H199,0)*0.00502),"")</f>
        <v>1.506E-2</v>
      </c>
      <c r="AA199" s="55"/>
      <c r="AB199" s="56"/>
      <c r="AC199" s="239" t="s">
        <v>316</v>
      </c>
      <c r="AG199" s="63"/>
      <c r="AJ199" s="66"/>
      <c r="AK199" s="66">
        <v>0</v>
      </c>
      <c r="BB199" s="240" t="s">
        <v>1</v>
      </c>
      <c r="BM199" s="63">
        <f t="shared" si="17"/>
        <v>5.7</v>
      </c>
      <c r="BN199" s="63">
        <f t="shared" si="18"/>
        <v>5.7</v>
      </c>
      <c r="BO199" s="63">
        <f t="shared" si="19"/>
        <v>1.2820512820512822E-2</v>
      </c>
      <c r="BP199" s="63">
        <f t="shared" si="20"/>
        <v>1.2820512820512822E-2</v>
      </c>
    </row>
    <row r="200" spans="1:68" x14ac:dyDescent="0.2">
      <c r="A200" s="565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66"/>
      <c r="P200" s="557" t="s">
        <v>71</v>
      </c>
      <c r="Q200" s="558"/>
      <c r="R200" s="558"/>
      <c r="S200" s="558"/>
      <c r="T200" s="558"/>
      <c r="U200" s="558"/>
      <c r="V200" s="559"/>
      <c r="W200" s="36" t="s">
        <v>72</v>
      </c>
      <c r="X200" s="553">
        <f>IFERROR(X192/H192,"0")+IFERROR(X193/H193,"0")+IFERROR(X194/H194,"0")+IFERROR(X195/H195,"0")+IFERROR(X196/H196,"0")+IFERROR(X197/H197,"0")+IFERROR(X198/H198,"0")+IFERROR(X199/H199,"0")</f>
        <v>30</v>
      </c>
      <c r="Y200" s="553">
        <f>IFERROR(Y192/H192,"0")+IFERROR(Y193/H193,"0")+IFERROR(Y194/H194,"0")+IFERROR(Y195/H195,"0")+IFERROR(Y196/H196,"0")+IFERROR(Y197/H197,"0")+IFERROR(Y198/H198,"0")+IFERROR(Y199/H199,"0")</f>
        <v>30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0.22259999999999996</v>
      </c>
      <c r="AA200" s="554"/>
      <c r="AB200" s="554"/>
      <c r="AC200" s="554"/>
    </row>
    <row r="201" spans="1:68" x14ac:dyDescent="0.2">
      <c r="A201" s="556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6"/>
      <c r="P201" s="557" t="s">
        <v>71</v>
      </c>
      <c r="Q201" s="558"/>
      <c r="R201" s="558"/>
      <c r="S201" s="558"/>
      <c r="T201" s="558"/>
      <c r="U201" s="558"/>
      <c r="V201" s="559"/>
      <c r="W201" s="36" t="s">
        <v>69</v>
      </c>
      <c r="X201" s="553">
        <f>IFERROR(SUM(X192:X199),"0")</f>
        <v>118.80000000000003</v>
      </c>
      <c r="Y201" s="553">
        <f>IFERROR(SUM(Y192:Y199),"0")</f>
        <v>118.80000000000003</v>
      </c>
      <c r="Z201" s="36"/>
      <c r="AA201" s="554"/>
      <c r="AB201" s="554"/>
      <c r="AC201" s="554"/>
    </row>
    <row r="202" spans="1:68" ht="14.25" hidden="1" customHeight="1" x14ac:dyDescent="0.25">
      <c r="A202" s="555" t="s">
        <v>73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541"/>
      <c r="AB202" s="541"/>
      <c r="AC202" s="541"/>
    </row>
    <row r="203" spans="1:68" ht="27" customHeight="1" x14ac:dyDescent="0.25">
      <c r="A203" s="53" t="s">
        <v>325</v>
      </c>
      <c r="B203" s="53" t="s">
        <v>326</v>
      </c>
      <c r="C203" s="30">
        <v>4301051408</v>
      </c>
      <c r="D203" s="560">
        <v>4680115881594</v>
      </c>
      <c r="E203" s="561"/>
      <c r="F203" s="550">
        <v>1.35</v>
      </c>
      <c r="G203" s="31">
        <v>6</v>
      </c>
      <c r="H203" s="550">
        <v>8.1</v>
      </c>
      <c r="I203" s="550">
        <v>8.6189999999999998</v>
      </c>
      <c r="J203" s="31">
        <v>64</v>
      </c>
      <c r="K203" s="31" t="s">
        <v>106</v>
      </c>
      <c r="L203" s="31"/>
      <c r="M203" s="32" t="s">
        <v>77</v>
      </c>
      <c r="N203" s="32"/>
      <c r="O203" s="31">
        <v>40</v>
      </c>
      <c r="P203" s="7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3"/>
      <c r="R203" s="563"/>
      <c r="S203" s="563"/>
      <c r="T203" s="564"/>
      <c r="U203" s="33"/>
      <c r="V203" s="33"/>
      <c r="W203" s="34" t="s">
        <v>69</v>
      </c>
      <c r="X203" s="551">
        <v>16.2</v>
      </c>
      <c r="Y203" s="552">
        <f t="shared" ref="Y203:Y211" si="21">IFERROR(IF(X203="",0,CEILING((X203/$H203),1)*$H203),"")</f>
        <v>16.2</v>
      </c>
      <c r="Z203" s="35">
        <f>IFERROR(IF(Y203=0,"",ROUNDUP(Y203/H203,0)*0.01898),"")</f>
        <v>3.7960000000000001E-2</v>
      </c>
      <c r="AA203" s="55"/>
      <c r="AB203" s="56"/>
      <c r="AC203" s="241" t="s">
        <v>327</v>
      </c>
      <c r="AG203" s="63"/>
      <c r="AJ203" s="66"/>
      <c r="AK203" s="66">
        <v>0</v>
      </c>
      <c r="BB203" s="242" t="s">
        <v>1</v>
      </c>
      <c r="BM203" s="63">
        <f t="shared" ref="BM203:BM211" si="22">IFERROR(X203*I203/H203,"0")</f>
        <v>17.238</v>
      </c>
      <c r="BN203" s="63">
        <f t="shared" ref="BN203:BN211" si="23">IFERROR(Y203*I203/H203,"0")</f>
        <v>17.238</v>
      </c>
      <c r="BO203" s="63">
        <f t="shared" ref="BO203:BO211" si="24">IFERROR(1/J203*(X203/H203),"0")</f>
        <v>3.125E-2</v>
      </c>
      <c r="BP203" s="63">
        <f t="shared" ref="BP203:BP211" si="25">IFERROR(1/J203*(Y203/H203),"0")</f>
        <v>3.125E-2</v>
      </c>
    </row>
    <row r="204" spans="1:68" ht="27" customHeight="1" x14ac:dyDescent="0.25">
      <c r="A204" s="53" t="s">
        <v>328</v>
      </c>
      <c r="B204" s="53" t="s">
        <v>329</v>
      </c>
      <c r="C204" s="30">
        <v>4301051411</v>
      </c>
      <c r="D204" s="560">
        <v>4680115881617</v>
      </c>
      <c r="E204" s="561"/>
      <c r="F204" s="550">
        <v>1.35</v>
      </c>
      <c r="G204" s="31">
        <v>6</v>
      </c>
      <c r="H204" s="550">
        <v>8.1</v>
      </c>
      <c r="I204" s="550">
        <v>8.6010000000000009</v>
      </c>
      <c r="J204" s="31">
        <v>64</v>
      </c>
      <c r="K204" s="31" t="s">
        <v>106</v>
      </c>
      <c r="L204" s="31"/>
      <c r="M204" s="32" t="s">
        <v>77</v>
      </c>
      <c r="N204" s="32"/>
      <c r="O204" s="31">
        <v>40</v>
      </c>
      <c r="P204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3"/>
      <c r="R204" s="563"/>
      <c r="S204" s="563"/>
      <c r="T204" s="564"/>
      <c r="U204" s="33"/>
      <c r="V204" s="33"/>
      <c r="W204" s="34" t="s">
        <v>69</v>
      </c>
      <c r="X204" s="551">
        <v>16.2</v>
      </c>
      <c r="Y204" s="552">
        <f t="shared" si="21"/>
        <v>16.2</v>
      </c>
      <c r="Z204" s="35">
        <f>IFERROR(IF(Y204=0,"",ROUNDUP(Y204/H204,0)*0.01898),"")</f>
        <v>3.7960000000000001E-2</v>
      </c>
      <c r="AA204" s="55"/>
      <c r="AB204" s="56"/>
      <c r="AC204" s="243" t="s">
        <v>330</v>
      </c>
      <c r="AG204" s="63"/>
      <c r="AJ204" s="66"/>
      <c r="AK204" s="66">
        <v>0</v>
      </c>
      <c r="BB204" s="244" t="s">
        <v>1</v>
      </c>
      <c r="BM204" s="63">
        <f t="shared" si="22"/>
        <v>17.202000000000002</v>
      </c>
      <c r="BN204" s="63">
        <f t="shared" si="23"/>
        <v>17.202000000000002</v>
      </c>
      <c r="BO204" s="63">
        <f t="shared" si="24"/>
        <v>3.125E-2</v>
      </c>
      <c r="BP204" s="63">
        <f t="shared" si="25"/>
        <v>3.125E-2</v>
      </c>
    </row>
    <row r="205" spans="1:68" ht="16.5" customHeight="1" x14ac:dyDescent="0.25">
      <c r="A205" s="53" t="s">
        <v>331</v>
      </c>
      <c r="B205" s="53" t="s">
        <v>332</v>
      </c>
      <c r="C205" s="30">
        <v>4301051656</v>
      </c>
      <c r="D205" s="560">
        <v>4680115880573</v>
      </c>
      <c r="E205" s="561"/>
      <c r="F205" s="550">
        <v>1.45</v>
      </c>
      <c r="G205" s="31">
        <v>6</v>
      </c>
      <c r="H205" s="550">
        <v>8.6999999999999993</v>
      </c>
      <c r="I205" s="550">
        <v>9.2189999999999994</v>
      </c>
      <c r="J205" s="31">
        <v>64</v>
      </c>
      <c r="K205" s="31" t="s">
        <v>106</v>
      </c>
      <c r="L205" s="31"/>
      <c r="M205" s="32" t="s">
        <v>77</v>
      </c>
      <c r="N205" s="32"/>
      <c r="O205" s="31">
        <v>45</v>
      </c>
      <c r="P205" s="6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3"/>
      <c r="R205" s="563"/>
      <c r="S205" s="563"/>
      <c r="T205" s="564"/>
      <c r="U205" s="33"/>
      <c r="V205" s="33"/>
      <c r="W205" s="34" t="s">
        <v>69</v>
      </c>
      <c r="X205" s="551">
        <v>17.399999999999999</v>
      </c>
      <c r="Y205" s="552">
        <f t="shared" si="21"/>
        <v>17.399999999999999</v>
      </c>
      <c r="Z205" s="35">
        <f>IFERROR(IF(Y205=0,"",ROUNDUP(Y205/H205,0)*0.01898),"")</f>
        <v>3.7960000000000001E-2</v>
      </c>
      <c r="AA205" s="55"/>
      <c r="AB205" s="56"/>
      <c r="AC205" s="245" t="s">
        <v>333</v>
      </c>
      <c r="AG205" s="63"/>
      <c r="AJ205" s="66"/>
      <c r="AK205" s="66">
        <v>0</v>
      </c>
      <c r="BB205" s="246" t="s">
        <v>1</v>
      </c>
      <c r="BM205" s="63">
        <f t="shared" si="22"/>
        <v>18.437999999999999</v>
      </c>
      <c r="BN205" s="63">
        <f t="shared" si="23"/>
        <v>18.437999999999999</v>
      </c>
      <c r="BO205" s="63">
        <f t="shared" si="24"/>
        <v>3.125E-2</v>
      </c>
      <c r="BP205" s="63">
        <f t="shared" si="25"/>
        <v>3.125E-2</v>
      </c>
    </row>
    <row r="206" spans="1:68" ht="27" hidden="1" customHeight="1" x14ac:dyDescent="0.25">
      <c r="A206" s="53" t="s">
        <v>334</v>
      </c>
      <c r="B206" s="53" t="s">
        <v>335</v>
      </c>
      <c r="C206" s="30">
        <v>4301051407</v>
      </c>
      <c r="D206" s="560">
        <v>4680115882195</v>
      </c>
      <c r="E206" s="561"/>
      <c r="F206" s="550">
        <v>0.4</v>
      </c>
      <c r="G206" s="31">
        <v>6</v>
      </c>
      <c r="H206" s="550">
        <v>2.4</v>
      </c>
      <c r="I206" s="550">
        <v>2.67</v>
      </c>
      <c r="J206" s="31">
        <v>182</v>
      </c>
      <c r="K206" s="31" t="s">
        <v>76</v>
      </c>
      <c r="L206" s="31"/>
      <c r="M206" s="32" t="s">
        <v>77</v>
      </c>
      <c r="N206" s="32"/>
      <c r="O206" s="31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3"/>
      <c r="R206" s="563"/>
      <c r="S206" s="563"/>
      <c r="T206" s="564"/>
      <c r="U206" s="33"/>
      <c r="V206" s="33"/>
      <c r="W206" s="34" t="s">
        <v>69</v>
      </c>
      <c r="X206" s="551">
        <v>0</v>
      </c>
      <c r="Y206" s="552">
        <f t="shared" si="21"/>
        <v>0</v>
      </c>
      <c r="Z206" s="35" t="str">
        <f t="shared" ref="Z206:Z211" si="26">IFERROR(IF(Y206=0,"",ROUNDUP(Y206/H206,0)*0.00651),"")</f>
        <v/>
      </c>
      <c r="AA206" s="55"/>
      <c r="AB206" s="56"/>
      <c r="AC206" s="247" t="s">
        <v>327</v>
      </c>
      <c r="AG206" s="63"/>
      <c r="AJ206" s="66"/>
      <c r="AK206" s="66">
        <v>0</v>
      </c>
      <c r="BB206" s="248" t="s">
        <v>1</v>
      </c>
      <c r="BM206" s="63">
        <f t="shared" si="22"/>
        <v>0</v>
      </c>
      <c r="BN206" s="63">
        <f t="shared" si="23"/>
        <v>0</v>
      </c>
      <c r="BO206" s="63">
        <f t="shared" si="24"/>
        <v>0</v>
      </c>
      <c r="BP206" s="63">
        <f t="shared" si="25"/>
        <v>0</v>
      </c>
    </row>
    <row r="207" spans="1:68" ht="27" hidden="1" customHeight="1" x14ac:dyDescent="0.25">
      <c r="A207" s="53" t="s">
        <v>336</v>
      </c>
      <c r="B207" s="53" t="s">
        <v>337</v>
      </c>
      <c r="C207" s="30">
        <v>4301051752</v>
      </c>
      <c r="D207" s="560">
        <v>4680115882607</v>
      </c>
      <c r="E207" s="561"/>
      <c r="F207" s="550">
        <v>0.3</v>
      </c>
      <c r="G207" s="31">
        <v>6</v>
      </c>
      <c r="H207" s="550">
        <v>1.8</v>
      </c>
      <c r="I207" s="550">
        <v>2.052</v>
      </c>
      <c r="J207" s="31">
        <v>182</v>
      </c>
      <c r="K207" s="31" t="s">
        <v>76</v>
      </c>
      <c r="L207" s="31"/>
      <c r="M207" s="32" t="s">
        <v>93</v>
      </c>
      <c r="N207" s="32"/>
      <c r="O207" s="31">
        <v>45</v>
      </c>
      <c r="P207" s="7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3"/>
      <c r="R207" s="563"/>
      <c r="S207" s="563"/>
      <c r="T207" s="564"/>
      <c r="U207" s="33"/>
      <c r="V207" s="33"/>
      <c r="W207" s="34" t="s">
        <v>69</v>
      </c>
      <c r="X207" s="551">
        <v>0</v>
      </c>
      <c r="Y207" s="552">
        <f t="shared" si="21"/>
        <v>0</v>
      </c>
      <c r="Z207" s="35" t="str">
        <f t="shared" si="26"/>
        <v/>
      </c>
      <c r="AA207" s="55"/>
      <c r="AB207" s="56"/>
      <c r="AC207" s="249" t="s">
        <v>338</v>
      </c>
      <c r="AG207" s="63"/>
      <c r="AJ207" s="66"/>
      <c r="AK207" s="66">
        <v>0</v>
      </c>
      <c r="BB207" s="250" t="s">
        <v>1</v>
      </c>
      <c r="BM207" s="63">
        <f t="shared" si="22"/>
        <v>0</v>
      </c>
      <c r="BN207" s="63">
        <f t="shared" si="23"/>
        <v>0</v>
      </c>
      <c r="BO207" s="63">
        <f t="shared" si="24"/>
        <v>0</v>
      </c>
      <c r="BP207" s="63">
        <f t="shared" si="25"/>
        <v>0</v>
      </c>
    </row>
    <row r="208" spans="1:68" ht="27" customHeight="1" x14ac:dyDescent="0.25">
      <c r="A208" s="53" t="s">
        <v>339</v>
      </c>
      <c r="B208" s="53" t="s">
        <v>340</v>
      </c>
      <c r="C208" s="30">
        <v>4301051666</v>
      </c>
      <c r="D208" s="560">
        <v>4680115880092</v>
      </c>
      <c r="E208" s="561"/>
      <c r="F208" s="550">
        <v>0.4</v>
      </c>
      <c r="G208" s="31">
        <v>6</v>
      </c>
      <c r="H208" s="550">
        <v>2.4</v>
      </c>
      <c r="I208" s="550">
        <v>2.6520000000000001</v>
      </c>
      <c r="J208" s="31">
        <v>182</v>
      </c>
      <c r="K208" s="31" t="s">
        <v>76</v>
      </c>
      <c r="L208" s="31"/>
      <c r="M208" s="32" t="s">
        <v>77</v>
      </c>
      <c r="N208" s="32"/>
      <c r="O208" s="31">
        <v>45</v>
      </c>
      <c r="P208" s="66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3"/>
      <c r="R208" s="563"/>
      <c r="S208" s="563"/>
      <c r="T208" s="564"/>
      <c r="U208" s="33"/>
      <c r="V208" s="33"/>
      <c r="W208" s="34" t="s">
        <v>69</v>
      </c>
      <c r="X208" s="551">
        <v>2.4</v>
      </c>
      <c r="Y208" s="552">
        <f t="shared" si="21"/>
        <v>2.4</v>
      </c>
      <c r="Z208" s="35">
        <f t="shared" si="26"/>
        <v>6.5100000000000002E-3</v>
      </c>
      <c r="AA208" s="55"/>
      <c r="AB208" s="56"/>
      <c r="AC208" s="251" t="s">
        <v>333</v>
      </c>
      <c r="AG208" s="63"/>
      <c r="AJ208" s="66"/>
      <c r="AK208" s="66">
        <v>0</v>
      </c>
      <c r="BB208" s="252" t="s">
        <v>1</v>
      </c>
      <c r="BM208" s="63">
        <f t="shared" si="22"/>
        <v>2.6520000000000001</v>
      </c>
      <c r="BN208" s="63">
        <f t="shared" si="23"/>
        <v>2.6520000000000001</v>
      </c>
      <c r="BO208" s="63">
        <f t="shared" si="24"/>
        <v>5.4945054945054949E-3</v>
      </c>
      <c r="BP208" s="63">
        <f t="shared" si="25"/>
        <v>5.4945054945054949E-3</v>
      </c>
    </row>
    <row r="209" spans="1:68" ht="27" customHeight="1" x14ac:dyDescent="0.25">
      <c r="A209" s="53" t="s">
        <v>341</v>
      </c>
      <c r="B209" s="53" t="s">
        <v>342</v>
      </c>
      <c r="C209" s="30">
        <v>4301051668</v>
      </c>
      <c r="D209" s="560">
        <v>4680115880221</v>
      </c>
      <c r="E209" s="561"/>
      <c r="F209" s="550">
        <v>0.4</v>
      </c>
      <c r="G209" s="31">
        <v>6</v>
      </c>
      <c r="H209" s="550">
        <v>2.4</v>
      </c>
      <c r="I209" s="550">
        <v>2.6520000000000001</v>
      </c>
      <c r="J209" s="31">
        <v>182</v>
      </c>
      <c r="K209" s="31" t="s">
        <v>76</v>
      </c>
      <c r="L209" s="31"/>
      <c r="M209" s="32" t="s">
        <v>77</v>
      </c>
      <c r="N209" s="32"/>
      <c r="O209" s="31">
        <v>45</v>
      </c>
      <c r="P209" s="6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3"/>
      <c r="R209" s="563"/>
      <c r="S209" s="563"/>
      <c r="T209" s="564"/>
      <c r="U209" s="33"/>
      <c r="V209" s="33"/>
      <c r="W209" s="34" t="s">
        <v>69</v>
      </c>
      <c r="X209" s="551">
        <v>2.4</v>
      </c>
      <c r="Y209" s="552">
        <f t="shared" si="21"/>
        <v>2.4</v>
      </c>
      <c r="Z209" s="35">
        <f t="shared" si="26"/>
        <v>6.5100000000000002E-3</v>
      </c>
      <c r="AA209" s="55"/>
      <c r="AB209" s="56"/>
      <c r="AC209" s="253" t="s">
        <v>333</v>
      </c>
      <c r="AG209" s="63"/>
      <c r="AJ209" s="66"/>
      <c r="AK209" s="66">
        <v>0</v>
      </c>
      <c r="BB209" s="254" t="s">
        <v>1</v>
      </c>
      <c r="BM209" s="63">
        <f t="shared" si="22"/>
        <v>2.6520000000000001</v>
      </c>
      <c r="BN209" s="63">
        <f t="shared" si="23"/>
        <v>2.6520000000000001</v>
      </c>
      <c r="BO209" s="63">
        <f t="shared" si="24"/>
        <v>5.4945054945054949E-3</v>
      </c>
      <c r="BP209" s="63">
        <f t="shared" si="25"/>
        <v>5.4945054945054949E-3</v>
      </c>
    </row>
    <row r="210" spans="1:68" ht="27" customHeight="1" x14ac:dyDescent="0.25">
      <c r="A210" s="53" t="s">
        <v>343</v>
      </c>
      <c r="B210" s="53" t="s">
        <v>344</v>
      </c>
      <c r="C210" s="30">
        <v>4301051945</v>
      </c>
      <c r="D210" s="560">
        <v>4680115880504</v>
      </c>
      <c r="E210" s="561"/>
      <c r="F210" s="550">
        <v>0.4</v>
      </c>
      <c r="G210" s="31">
        <v>6</v>
      </c>
      <c r="H210" s="550">
        <v>2.4</v>
      </c>
      <c r="I210" s="550">
        <v>2.6520000000000001</v>
      </c>
      <c r="J210" s="31">
        <v>182</v>
      </c>
      <c r="K210" s="31" t="s">
        <v>76</v>
      </c>
      <c r="L210" s="31"/>
      <c r="M210" s="32" t="s">
        <v>93</v>
      </c>
      <c r="N210" s="32"/>
      <c r="O210" s="31">
        <v>40</v>
      </c>
      <c r="P210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3"/>
      <c r="R210" s="563"/>
      <c r="S210" s="563"/>
      <c r="T210" s="564"/>
      <c r="U210" s="33"/>
      <c r="V210" s="33"/>
      <c r="W210" s="34" t="s">
        <v>69</v>
      </c>
      <c r="X210" s="551">
        <v>2.4</v>
      </c>
      <c r="Y210" s="552">
        <f t="shared" si="21"/>
        <v>2.4</v>
      </c>
      <c r="Z210" s="35">
        <f t="shared" si="26"/>
        <v>6.5100000000000002E-3</v>
      </c>
      <c r="AA210" s="55"/>
      <c r="AB210" s="56"/>
      <c r="AC210" s="255" t="s">
        <v>345</v>
      </c>
      <c r="AG210" s="63"/>
      <c r="AJ210" s="66"/>
      <c r="AK210" s="66">
        <v>0</v>
      </c>
      <c r="BB210" s="256" t="s">
        <v>1</v>
      </c>
      <c r="BM210" s="63">
        <f t="shared" si="22"/>
        <v>2.6520000000000001</v>
      </c>
      <c r="BN210" s="63">
        <f t="shared" si="23"/>
        <v>2.6520000000000001</v>
      </c>
      <c r="BO210" s="63">
        <f t="shared" si="24"/>
        <v>5.4945054945054949E-3</v>
      </c>
      <c r="BP210" s="63">
        <f t="shared" si="25"/>
        <v>5.4945054945054949E-3</v>
      </c>
    </row>
    <row r="211" spans="1:68" ht="27" hidden="1" customHeight="1" x14ac:dyDescent="0.25">
      <c r="A211" s="53" t="s">
        <v>346</v>
      </c>
      <c r="B211" s="53" t="s">
        <v>347</v>
      </c>
      <c r="C211" s="30">
        <v>4301051410</v>
      </c>
      <c r="D211" s="560">
        <v>4680115882164</v>
      </c>
      <c r="E211" s="561"/>
      <c r="F211" s="550">
        <v>0.4</v>
      </c>
      <c r="G211" s="31">
        <v>6</v>
      </c>
      <c r="H211" s="550">
        <v>2.4</v>
      </c>
      <c r="I211" s="550">
        <v>2.6579999999999999</v>
      </c>
      <c r="J211" s="31">
        <v>182</v>
      </c>
      <c r="K211" s="31" t="s">
        <v>76</v>
      </c>
      <c r="L211" s="31"/>
      <c r="M211" s="32" t="s">
        <v>77</v>
      </c>
      <c r="N211" s="32"/>
      <c r="O211" s="31">
        <v>40</v>
      </c>
      <c r="P211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3"/>
      <c r="R211" s="563"/>
      <c r="S211" s="563"/>
      <c r="T211" s="564"/>
      <c r="U211" s="33"/>
      <c r="V211" s="33"/>
      <c r="W211" s="34" t="s">
        <v>69</v>
      </c>
      <c r="X211" s="551">
        <v>0</v>
      </c>
      <c r="Y211" s="552">
        <f t="shared" si="21"/>
        <v>0</v>
      </c>
      <c r="Z211" s="35" t="str">
        <f t="shared" si="26"/>
        <v/>
      </c>
      <c r="AA211" s="55"/>
      <c r="AB211" s="56"/>
      <c r="AC211" s="257" t="s">
        <v>330</v>
      </c>
      <c r="AG211" s="63"/>
      <c r="AJ211" s="66"/>
      <c r="AK211" s="66">
        <v>0</v>
      </c>
      <c r="BB211" s="258" t="s">
        <v>1</v>
      </c>
      <c r="BM211" s="63">
        <f t="shared" si="22"/>
        <v>0</v>
      </c>
      <c r="BN211" s="63">
        <f t="shared" si="23"/>
        <v>0</v>
      </c>
      <c r="BO211" s="63">
        <f t="shared" si="24"/>
        <v>0</v>
      </c>
      <c r="BP211" s="63">
        <f t="shared" si="25"/>
        <v>0</v>
      </c>
    </row>
    <row r="212" spans="1:68" x14ac:dyDescent="0.2">
      <c r="A212" s="565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66"/>
      <c r="P212" s="557" t="s">
        <v>71</v>
      </c>
      <c r="Q212" s="558"/>
      <c r="R212" s="558"/>
      <c r="S212" s="558"/>
      <c r="T212" s="558"/>
      <c r="U212" s="558"/>
      <c r="V212" s="559"/>
      <c r="W212" s="36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9</v>
      </c>
      <c r="Y212" s="553">
        <f>IFERROR(Y203/H203,"0")+IFERROR(Y204/H204,"0")+IFERROR(Y205/H205,"0")+IFERROR(Y206/H206,"0")+IFERROR(Y207/H207,"0")+IFERROR(Y208/H208,"0")+IFERROR(Y209/H209,"0")+IFERROR(Y210/H210,"0")+IFERROR(Y211/H211,"0")</f>
        <v>9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0.13341</v>
      </c>
      <c r="AA212" s="554"/>
      <c r="AB212" s="554"/>
      <c r="AC212" s="554"/>
    </row>
    <row r="213" spans="1:68" x14ac:dyDescent="0.2">
      <c r="A213" s="556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6"/>
      <c r="P213" s="557" t="s">
        <v>71</v>
      </c>
      <c r="Q213" s="558"/>
      <c r="R213" s="558"/>
      <c r="S213" s="558"/>
      <c r="T213" s="558"/>
      <c r="U213" s="558"/>
      <c r="V213" s="559"/>
      <c r="W213" s="36" t="s">
        <v>69</v>
      </c>
      <c r="X213" s="553">
        <f>IFERROR(SUM(X203:X211),"0")</f>
        <v>56.999999999999993</v>
      </c>
      <c r="Y213" s="553">
        <f>IFERROR(SUM(Y203:Y211),"0")</f>
        <v>56.999999999999993</v>
      </c>
      <c r="Z213" s="36"/>
      <c r="AA213" s="554"/>
      <c r="AB213" s="554"/>
      <c r="AC213" s="554"/>
    </row>
    <row r="214" spans="1:68" ht="14.25" hidden="1" customHeight="1" x14ac:dyDescent="0.25">
      <c r="A214" s="555" t="s">
        <v>169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541"/>
      <c r="AB214" s="541"/>
      <c r="AC214" s="541"/>
    </row>
    <row r="215" spans="1:68" ht="27" hidden="1" customHeight="1" x14ac:dyDescent="0.25">
      <c r="A215" s="53" t="s">
        <v>348</v>
      </c>
      <c r="B215" s="53" t="s">
        <v>349</v>
      </c>
      <c r="C215" s="30">
        <v>4301060463</v>
      </c>
      <c r="D215" s="560">
        <v>4680115880818</v>
      </c>
      <c r="E215" s="561"/>
      <c r="F215" s="550">
        <v>0.4</v>
      </c>
      <c r="G215" s="31">
        <v>6</v>
      </c>
      <c r="H215" s="550">
        <v>2.4</v>
      </c>
      <c r="I215" s="550">
        <v>2.6520000000000001</v>
      </c>
      <c r="J215" s="31">
        <v>182</v>
      </c>
      <c r="K215" s="31" t="s">
        <v>76</v>
      </c>
      <c r="L215" s="31"/>
      <c r="M215" s="32" t="s">
        <v>93</v>
      </c>
      <c r="N215" s="32"/>
      <c r="O215" s="31">
        <v>40</v>
      </c>
      <c r="P215" s="5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3"/>
      <c r="R215" s="563"/>
      <c r="S215" s="563"/>
      <c r="T215" s="564"/>
      <c r="U215" s="33"/>
      <c r="V215" s="33"/>
      <c r="W215" s="34" t="s">
        <v>69</v>
      </c>
      <c r="X215" s="551">
        <v>0</v>
      </c>
      <c r="Y215" s="552">
        <f>IFERROR(IF(X215="",0,CEILING((X215/$H215),1)*$H215),"")</f>
        <v>0</v>
      </c>
      <c r="Z215" s="35" t="str">
        <f>IFERROR(IF(Y215=0,"",ROUNDUP(Y215/H215,0)*0.00651),"")</f>
        <v/>
      </c>
      <c r="AA215" s="55"/>
      <c r="AB215" s="56"/>
      <c r="AC215" s="259" t="s">
        <v>350</v>
      </c>
      <c r="AG215" s="63"/>
      <c r="AJ215" s="66"/>
      <c r="AK215" s="66">
        <v>0</v>
      </c>
      <c r="BB215" s="260" t="s">
        <v>1</v>
      </c>
      <c r="BM215" s="63">
        <f>IFERROR(X215*I215/H215,"0")</f>
        <v>0</v>
      </c>
      <c r="BN215" s="63">
        <f>IFERROR(Y215*I215/H215,"0")</f>
        <v>0</v>
      </c>
      <c r="BO215" s="63">
        <f>IFERROR(1/J215*(X215/H215),"0")</f>
        <v>0</v>
      </c>
      <c r="BP215" s="63">
        <f>IFERROR(1/J215*(Y215/H215),"0")</f>
        <v>0</v>
      </c>
    </row>
    <row r="216" spans="1:68" ht="27" hidden="1" customHeight="1" x14ac:dyDescent="0.25">
      <c r="A216" s="53" t="s">
        <v>351</v>
      </c>
      <c r="B216" s="53" t="s">
        <v>352</v>
      </c>
      <c r="C216" s="30">
        <v>4301060389</v>
      </c>
      <c r="D216" s="560">
        <v>4680115880801</v>
      </c>
      <c r="E216" s="561"/>
      <c r="F216" s="550">
        <v>0.4</v>
      </c>
      <c r="G216" s="31">
        <v>6</v>
      </c>
      <c r="H216" s="550">
        <v>2.4</v>
      </c>
      <c r="I216" s="550">
        <v>2.6520000000000001</v>
      </c>
      <c r="J216" s="31">
        <v>182</v>
      </c>
      <c r="K216" s="31" t="s">
        <v>76</v>
      </c>
      <c r="L216" s="31"/>
      <c r="M216" s="32" t="s">
        <v>77</v>
      </c>
      <c r="N216" s="32"/>
      <c r="O216" s="31">
        <v>40</v>
      </c>
      <c r="P216" s="7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3"/>
      <c r="R216" s="563"/>
      <c r="S216" s="563"/>
      <c r="T216" s="564"/>
      <c r="U216" s="33"/>
      <c r="V216" s="33"/>
      <c r="W216" s="34" t="s">
        <v>69</v>
      </c>
      <c r="X216" s="551">
        <v>0</v>
      </c>
      <c r="Y216" s="552">
        <f>IFERROR(IF(X216="",0,CEILING((X216/$H216),1)*$H216),"")</f>
        <v>0</v>
      </c>
      <c r="Z216" s="35" t="str">
        <f>IFERROR(IF(Y216=0,"",ROUNDUP(Y216/H216,0)*0.00651),"")</f>
        <v/>
      </c>
      <c r="AA216" s="55"/>
      <c r="AB216" s="56"/>
      <c r="AC216" s="261" t="s">
        <v>353</v>
      </c>
      <c r="AG216" s="63"/>
      <c r="AJ216" s="66"/>
      <c r="AK216" s="66">
        <v>0</v>
      </c>
      <c r="BB216" s="262" t="s">
        <v>1</v>
      </c>
      <c r="BM216" s="63">
        <f>IFERROR(X216*I216/H216,"0")</f>
        <v>0</v>
      </c>
      <c r="BN216" s="63">
        <f>IFERROR(Y216*I216/H216,"0")</f>
        <v>0</v>
      </c>
      <c r="BO216" s="63">
        <f>IFERROR(1/J216*(X216/H216),"0")</f>
        <v>0</v>
      </c>
      <c r="BP216" s="63">
        <f>IFERROR(1/J216*(Y216/H216),"0")</f>
        <v>0</v>
      </c>
    </row>
    <row r="217" spans="1:68" hidden="1" x14ac:dyDescent="0.2">
      <c r="A217" s="565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66"/>
      <c r="P217" s="557" t="s">
        <v>71</v>
      </c>
      <c r="Q217" s="558"/>
      <c r="R217" s="558"/>
      <c r="S217" s="558"/>
      <c r="T217" s="558"/>
      <c r="U217" s="558"/>
      <c r="V217" s="559"/>
      <c r="W217" s="36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56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6"/>
      <c r="P218" s="557" t="s">
        <v>71</v>
      </c>
      <c r="Q218" s="558"/>
      <c r="R218" s="558"/>
      <c r="S218" s="558"/>
      <c r="T218" s="558"/>
      <c r="U218" s="558"/>
      <c r="V218" s="559"/>
      <c r="W218" s="36" t="s">
        <v>69</v>
      </c>
      <c r="X218" s="553">
        <f>IFERROR(SUM(X215:X216),"0")</f>
        <v>0</v>
      </c>
      <c r="Y218" s="553">
        <f>IFERROR(SUM(Y215:Y216),"0")</f>
        <v>0</v>
      </c>
      <c r="Z218" s="36"/>
      <c r="AA218" s="554"/>
      <c r="AB218" s="554"/>
      <c r="AC218" s="554"/>
    </row>
    <row r="219" spans="1:68" ht="16.5" hidden="1" customHeight="1" x14ac:dyDescent="0.25">
      <c r="A219" s="585" t="s">
        <v>354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7"/>
      <c r="AB219" s="547"/>
      <c r="AC219" s="547"/>
    </row>
    <row r="220" spans="1:68" ht="14.25" hidden="1" customHeight="1" x14ac:dyDescent="0.25">
      <c r="A220" s="555" t="s">
        <v>103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1"/>
      <c r="AB220" s="541"/>
      <c r="AC220" s="541"/>
    </row>
    <row r="221" spans="1:68" ht="27" hidden="1" customHeight="1" x14ac:dyDescent="0.25">
      <c r="A221" s="53" t="s">
        <v>355</v>
      </c>
      <c r="B221" s="53" t="s">
        <v>356</v>
      </c>
      <c r="C221" s="30">
        <v>4301011826</v>
      </c>
      <c r="D221" s="560">
        <v>4680115884137</v>
      </c>
      <c r="E221" s="561"/>
      <c r="F221" s="550">
        <v>1.45</v>
      </c>
      <c r="G221" s="31">
        <v>8</v>
      </c>
      <c r="H221" s="550">
        <v>11.6</v>
      </c>
      <c r="I221" s="550">
        <v>12.035</v>
      </c>
      <c r="J221" s="31">
        <v>64</v>
      </c>
      <c r="K221" s="31" t="s">
        <v>106</v>
      </c>
      <c r="L221" s="31"/>
      <c r="M221" s="32" t="s">
        <v>107</v>
      </c>
      <c r="N221" s="32"/>
      <c r="O221" s="31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3"/>
      <c r="R221" s="563"/>
      <c r="S221" s="563"/>
      <c r="T221" s="564"/>
      <c r="U221" s="33"/>
      <c r="V221" s="33"/>
      <c r="W221" s="34" t="s">
        <v>69</v>
      </c>
      <c r="X221" s="551">
        <v>0</v>
      </c>
      <c r="Y221" s="552">
        <f t="shared" ref="Y221:Y229" si="27">IFERROR(IF(X221="",0,CEILING((X221/$H221),1)*$H221),"")</f>
        <v>0</v>
      </c>
      <c r="Z221" s="35" t="str">
        <f>IFERROR(IF(Y221=0,"",ROUNDUP(Y221/H221,0)*0.01898),"")</f>
        <v/>
      </c>
      <c r="AA221" s="55"/>
      <c r="AB221" s="56"/>
      <c r="AC221" s="263" t="s">
        <v>357</v>
      </c>
      <c r="AG221" s="63"/>
      <c r="AJ221" s="66"/>
      <c r="AK221" s="66">
        <v>0</v>
      </c>
      <c r="BB221" s="264" t="s">
        <v>1</v>
      </c>
      <c r="BM221" s="63">
        <f t="shared" ref="BM221:BM229" si="28">IFERROR(X221*I221/H221,"0")</f>
        <v>0</v>
      </c>
      <c r="BN221" s="63">
        <f t="shared" ref="BN221:BN229" si="29">IFERROR(Y221*I221/H221,"0")</f>
        <v>0</v>
      </c>
      <c r="BO221" s="63">
        <f t="shared" ref="BO221:BO229" si="30">IFERROR(1/J221*(X221/H221),"0")</f>
        <v>0</v>
      </c>
      <c r="BP221" s="63">
        <f t="shared" ref="BP221:BP229" si="31">IFERROR(1/J221*(Y221/H221),"0")</f>
        <v>0</v>
      </c>
    </row>
    <row r="222" spans="1:68" ht="27" hidden="1" customHeight="1" x14ac:dyDescent="0.25">
      <c r="A222" s="53" t="s">
        <v>358</v>
      </c>
      <c r="B222" s="53" t="s">
        <v>359</v>
      </c>
      <c r="C222" s="30">
        <v>4301011724</v>
      </c>
      <c r="D222" s="560">
        <v>4680115884236</v>
      </c>
      <c r="E222" s="561"/>
      <c r="F222" s="550">
        <v>1.45</v>
      </c>
      <c r="G222" s="31">
        <v>8</v>
      </c>
      <c r="H222" s="550">
        <v>11.6</v>
      </c>
      <c r="I222" s="550">
        <v>12.035</v>
      </c>
      <c r="J222" s="31">
        <v>64</v>
      </c>
      <c r="K222" s="31" t="s">
        <v>106</v>
      </c>
      <c r="L222" s="31"/>
      <c r="M222" s="32" t="s">
        <v>107</v>
      </c>
      <c r="N222" s="32"/>
      <c r="O222" s="31">
        <v>55</v>
      </c>
      <c r="P222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3"/>
      <c r="R222" s="563"/>
      <c r="S222" s="563"/>
      <c r="T222" s="564"/>
      <c r="U222" s="33"/>
      <c r="V222" s="33"/>
      <c r="W222" s="34" t="s">
        <v>69</v>
      </c>
      <c r="X222" s="551">
        <v>0</v>
      </c>
      <c r="Y222" s="552">
        <f t="shared" si="27"/>
        <v>0</v>
      </c>
      <c r="Z222" s="35" t="str">
        <f>IFERROR(IF(Y222=0,"",ROUNDUP(Y222/H222,0)*0.01898),"")</f>
        <v/>
      </c>
      <c r="AA222" s="55"/>
      <c r="AB222" s="56"/>
      <c r="AC222" s="265" t="s">
        <v>360</v>
      </c>
      <c r="AG222" s="63"/>
      <c r="AJ222" s="66"/>
      <c r="AK222" s="66">
        <v>0</v>
      </c>
      <c r="BB222" s="266" t="s">
        <v>1</v>
      </c>
      <c r="BM222" s="63">
        <f t="shared" si="28"/>
        <v>0</v>
      </c>
      <c r="BN222" s="63">
        <f t="shared" si="29"/>
        <v>0</v>
      </c>
      <c r="BO222" s="63">
        <f t="shared" si="30"/>
        <v>0</v>
      </c>
      <c r="BP222" s="63">
        <f t="shared" si="31"/>
        <v>0</v>
      </c>
    </row>
    <row r="223" spans="1:68" ht="27" hidden="1" customHeight="1" x14ac:dyDescent="0.25">
      <c r="A223" s="53" t="s">
        <v>361</v>
      </c>
      <c r="B223" s="53" t="s">
        <v>362</v>
      </c>
      <c r="C223" s="30">
        <v>4301011721</v>
      </c>
      <c r="D223" s="560">
        <v>4680115884175</v>
      </c>
      <c r="E223" s="561"/>
      <c r="F223" s="550">
        <v>1.45</v>
      </c>
      <c r="G223" s="31">
        <v>8</v>
      </c>
      <c r="H223" s="550">
        <v>11.6</v>
      </c>
      <c r="I223" s="550">
        <v>12.035</v>
      </c>
      <c r="J223" s="31">
        <v>64</v>
      </c>
      <c r="K223" s="31" t="s">
        <v>106</v>
      </c>
      <c r="L223" s="31"/>
      <c r="M223" s="32" t="s">
        <v>107</v>
      </c>
      <c r="N223" s="32"/>
      <c r="O223" s="31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3"/>
      <c r="R223" s="563"/>
      <c r="S223" s="563"/>
      <c r="T223" s="564"/>
      <c r="U223" s="33"/>
      <c r="V223" s="33"/>
      <c r="W223" s="34" t="s">
        <v>69</v>
      </c>
      <c r="X223" s="551">
        <v>0</v>
      </c>
      <c r="Y223" s="552">
        <f t="shared" si="27"/>
        <v>0</v>
      </c>
      <c r="Z223" s="35" t="str">
        <f>IFERROR(IF(Y223=0,"",ROUNDUP(Y223/H223,0)*0.01898),"")</f>
        <v/>
      </c>
      <c r="AA223" s="55"/>
      <c r="AB223" s="56"/>
      <c r="AC223" s="267" t="s">
        <v>363</v>
      </c>
      <c r="AG223" s="63"/>
      <c r="AJ223" s="66"/>
      <c r="AK223" s="66">
        <v>0</v>
      </c>
      <c r="BB223" s="268" t="s">
        <v>1</v>
      </c>
      <c r="BM223" s="63">
        <f t="shared" si="28"/>
        <v>0</v>
      </c>
      <c r="BN223" s="63">
        <f t="shared" si="29"/>
        <v>0</v>
      </c>
      <c r="BO223" s="63">
        <f t="shared" si="30"/>
        <v>0</v>
      </c>
      <c r="BP223" s="63">
        <f t="shared" si="31"/>
        <v>0</v>
      </c>
    </row>
    <row r="224" spans="1:68" ht="27" hidden="1" customHeight="1" x14ac:dyDescent="0.25">
      <c r="A224" s="53" t="s">
        <v>364</v>
      </c>
      <c r="B224" s="53" t="s">
        <v>365</v>
      </c>
      <c r="C224" s="30">
        <v>4301012196</v>
      </c>
      <c r="D224" s="560">
        <v>4680115884144</v>
      </c>
      <c r="E224" s="561"/>
      <c r="F224" s="550">
        <v>0.4</v>
      </c>
      <c r="G224" s="31">
        <v>10</v>
      </c>
      <c r="H224" s="550">
        <v>4</v>
      </c>
      <c r="I224" s="550">
        <v>4.21</v>
      </c>
      <c r="J224" s="31">
        <v>132</v>
      </c>
      <c r="K224" s="31" t="s">
        <v>111</v>
      </c>
      <c r="L224" s="31"/>
      <c r="M224" s="32" t="s">
        <v>107</v>
      </c>
      <c r="N224" s="32"/>
      <c r="O224" s="31">
        <v>55</v>
      </c>
      <c r="P224" s="664" t="s">
        <v>366</v>
      </c>
      <c r="Q224" s="563"/>
      <c r="R224" s="563"/>
      <c r="S224" s="563"/>
      <c r="T224" s="564"/>
      <c r="U224" s="33"/>
      <c r="V224" s="33"/>
      <c r="W224" s="34" t="s">
        <v>69</v>
      </c>
      <c r="X224" s="551">
        <v>0</v>
      </c>
      <c r="Y224" s="552">
        <f t="shared" si="27"/>
        <v>0</v>
      </c>
      <c r="Z224" s="35" t="str">
        <f t="shared" ref="Z224:Z229" si="32">IFERROR(IF(Y224=0,"",ROUNDUP(Y224/H224,0)*0.00902),"")</f>
        <v/>
      </c>
      <c r="AA224" s="55"/>
      <c r="AB224" s="56"/>
      <c r="AC224" s="269" t="s">
        <v>357</v>
      </c>
      <c r="AG224" s="63"/>
      <c r="AJ224" s="66"/>
      <c r="AK224" s="66">
        <v>0</v>
      </c>
      <c r="BB224" s="270" t="s">
        <v>1</v>
      </c>
      <c r="BM224" s="63">
        <f t="shared" si="28"/>
        <v>0</v>
      </c>
      <c r="BN224" s="63">
        <f t="shared" si="29"/>
        <v>0</v>
      </c>
      <c r="BO224" s="63">
        <f t="shared" si="30"/>
        <v>0</v>
      </c>
      <c r="BP224" s="63">
        <f t="shared" si="31"/>
        <v>0</v>
      </c>
    </row>
    <row r="225" spans="1:68" ht="27" hidden="1" customHeight="1" x14ac:dyDescent="0.25">
      <c r="A225" s="53" t="s">
        <v>364</v>
      </c>
      <c r="B225" s="53" t="s">
        <v>367</v>
      </c>
      <c r="C225" s="30">
        <v>4301011824</v>
      </c>
      <c r="D225" s="560">
        <v>4680115884144</v>
      </c>
      <c r="E225" s="561"/>
      <c r="F225" s="550">
        <v>0.4</v>
      </c>
      <c r="G225" s="31">
        <v>10</v>
      </c>
      <c r="H225" s="550">
        <v>4</v>
      </c>
      <c r="I225" s="550">
        <v>4.21</v>
      </c>
      <c r="J225" s="31">
        <v>132</v>
      </c>
      <c r="K225" s="31" t="s">
        <v>111</v>
      </c>
      <c r="L225" s="31"/>
      <c r="M225" s="32" t="s">
        <v>107</v>
      </c>
      <c r="N225" s="32"/>
      <c r="O225" s="31">
        <v>55</v>
      </c>
      <c r="P225" s="7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3"/>
      <c r="R225" s="563"/>
      <c r="S225" s="563"/>
      <c r="T225" s="564"/>
      <c r="U225" s="33"/>
      <c r="V225" s="33"/>
      <c r="W225" s="34" t="s">
        <v>69</v>
      </c>
      <c r="X225" s="551">
        <v>0</v>
      </c>
      <c r="Y225" s="552">
        <f t="shared" si="27"/>
        <v>0</v>
      </c>
      <c r="Z225" s="35" t="str">
        <f t="shared" si="32"/>
        <v/>
      </c>
      <c r="AA225" s="55"/>
      <c r="AB225" s="56"/>
      <c r="AC225" s="271" t="s">
        <v>357</v>
      </c>
      <c r="AG225" s="63"/>
      <c r="AJ225" s="66"/>
      <c r="AK225" s="66">
        <v>0</v>
      </c>
      <c r="BB225" s="272" t="s">
        <v>1</v>
      </c>
      <c r="BM225" s="63">
        <f t="shared" si="28"/>
        <v>0</v>
      </c>
      <c r="BN225" s="63">
        <f t="shared" si="29"/>
        <v>0</v>
      </c>
      <c r="BO225" s="63">
        <f t="shared" si="30"/>
        <v>0</v>
      </c>
      <c r="BP225" s="63">
        <f t="shared" si="31"/>
        <v>0</v>
      </c>
    </row>
    <row r="226" spans="1:68" ht="27" hidden="1" customHeight="1" x14ac:dyDescent="0.25">
      <c r="A226" s="53" t="s">
        <v>368</v>
      </c>
      <c r="B226" s="53" t="s">
        <v>369</v>
      </c>
      <c r="C226" s="30">
        <v>4301012149</v>
      </c>
      <c r="D226" s="560">
        <v>4680115886551</v>
      </c>
      <c r="E226" s="561"/>
      <c r="F226" s="550">
        <v>0.4</v>
      </c>
      <c r="G226" s="31">
        <v>10</v>
      </c>
      <c r="H226" s="550">
        <v>4</v>
      </c>
      <c r="I226" s="550">
        <v>4.21</v>
      </c>
      <c r="J226" s="31">
        <v>132</v>
      </c>
      <c r="K226" s="31" t="s">
        <v>111</v>
      </c>
      <c r="L226" s="31"/>
      <c r="M226" s="32" t="s">
        <v>107</v>
      </c>
      <c r="N226" s="32"/>
      <c r="O226" s="31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3"/>
      <c r="R226" s="563"/>
      <c r="S226" s="563"/>
      <c r="T226" s="564"/>
      <c r="U226" s="33"/>
      <c r="V226" s="33"/>
      <c r="W226" s="34" t="s">
        <v>69</v>
      </c>
      <c r="X226" s="551">
        <v>0</v>
      </c>
      <c r="Y226" s="552">
        <f t="shared" si="27"/>
        <v>0</v>
      </c>
      <c r="Z226" s="35" t="str">
        <f t="shared" si="32"/>
        <v/>
      </c>
      <c r="AA226" s="55"/>
      <c r="AB226" s="56"/>
      <c r="AC226" s="273" t="s">
        <v>370</v>
      </c>
      <c r="AG226" s="63"/>
      <c r="AJ226" s="66"/>
      <c r="AK226" s="66">
        <v>0</v>
      </c>
      <c r="BB226" s="274" t="s">
        <v>1</v>
      </c>
      <c r="BM226" s="63">
        <f t="shared" si="28"/>
        <v>0</v>
      </c>
      <c r="BN226" s="63">
        <f t="shared" si="29"/>
        <v>0</v>
      </c>
      <c r="BO226" s="63">
        <f t="shared" si="30"/>
        <v>0</v>
      </c>
      <c r="BP226" s="63">
        <f t="shared" si="31"/>
        <v>0</v>
      </c>
    </row>
    <row r="227" spans="1:68" ht="27" hidden="1" customHeight="1" x14ac:dyDescent="0.25">
      <c r="A227" s="53" t="s">
        <v>371</v>
      </c>
      <c r="B227" s="53" t="s">
        <v>372</v>
      </c>
      <c r="C227" s="30">
        <v>4301011726</v>
      </c>
      <c r="D227" s="560">
        <v>4680115884182</v>
      </c>
      <c r="E227" s="561"/>
      <c r="F227" s="550">
        <v>0.37</v>
      </c>
      <c r="G227" s="31">
        <v>10</v>
      </c>
      <c r="H227" s="550">
        <v>3.7</v>
      </c>
      <c r="I227" s="550">
        <v>3.91</v>
      </c>
      <c r="J227" s="31">
        <v>132</v>
      </c>
      <c r="K227" s="31" t="s">
        <v>111</v>
      </c>
      <c r="L227" s="31"/>
      <c r="M227" s="32" t="s">
        <v>107</v>
      </c>
      <c r="N227" s="32"/>
      <c r="O227" s="31">
        <v>55</v>
      </c>
      <c r="P227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3"/>
      <c r="R227" s="563"/>
      <c r="S227" s="563"/>
      <c r="T227" s="564"/>
      <c r="U227" s="33"/>
      <c r="V227" s="33"/>
      <c r="W227" s="34" t="s">
        <v>69</v>
      </c>
      <c r="X227" s="551">
        <v>0</v>
      </c>
      <c r="Y227" s="552">
        <f t="shared" si="27"/>
        <v>0</v>
      </c>
      <c r="Z227" s="35" t="str">
        <f t="shared" si="32"/>
        <v/>
      </c>
      <c r="AA227" s="55"/>
      <c r="AB227" s="56"/>
      <c r="AC227" s="275" t="s">
        <v>360</v>
      </c>
      <c r="AG227" s="63"/>
      <c r="AJ227" s="66"/>
      <c r="AK227" s="66">
        <v>0</v>
      </c>
      <c r="BB227" s="276" t="s">
        <v>1</v>
      </c>
      <c r="BM227" s="63">
        <f t="shared" si="28"/>
        <v>0</v>
      </c>
      <c r="BN227" s="63">
        <f t="shared" si="29"/>
        <v>0</v>
      </c>
      <c r="BO227" s="63">
        <f t="shared" si="30"/>
        <v>0</v>
      </c>
      <c r="BP227" s="63">
        <f t="shared" si="31"/>
        <v>0</v>
      </c>
    </row>
    <row r="228" spans="1:68" ht="27" hidden="1" customHeight="1" x14ac:dyDescent="0.25">
      <c r="A228" s="53" t="s">
        <v>373</v>
      </c>
      <c r="B228" s="53" t="s">
        <v>374</v>
      </c>
      <c r="C228" s="30">
        <v>4301012195</v>
      </c>
      <c r="D228" s="560">
        <v>4680115884205</v>
      </c>
      <c r="E228" s="561"/>
      <c r="F228" s="550">
        <v>0.4</v>
      </c>
      <c r="G228" s="31">
        <v>10</v>
      </c>
      <c r="H228" s="550">
        <v>4</v>
      </c>
      <c r="I228" s="550">
        <v>4.21</v>
      </c>
      <c r="J228" s="31">
        <v>132</v>
      </c>
      <c r="K228" s="31" t="s">
        <v>111</v>
      </c>
      <c r="L228" s="31"/>
      <c r="M228" s="32" t="s">
        <v>107</v>
      </c>
      <c r="N228" s="32"/>
      <c r="O228" s="31">
        <v>55</v>
      </c>
      <c r="P228" s="865" t="s">
        <v>375</v>
      </c>
      <c r="Q228" s="563"/>
      <c r="R228" s="563"/>
      <c r="S228" s="563"/>
      <c r="T228" s="564"/>
      <c r="U228" s="33"/>
      <c r="V228" s="33"/>
      <c r="W228" s="34" t="s">
        <v>69</v>
      </c>
      <c r="X228" s="551">
        <v>0</v>
      </c>
      <c r="Y228" s="552">
        <f t="shared" si="27"/>
        <v>0</v>
      </c>
      <c r="Z228" s="35" t="str">
        <f t="shared" si="32"/>
        <v/>
      </c>
      <c r="AA228" s="55"/>
      <c r="AB228" s="56"/>
      <c r="AC228" s="277" t="s">
        <v>376</v>
      </c>
      <c r="AG228" s="63"/>
      <c r="AJ228" s="66"/>
      <c r="AK228" s="66">
        <v>0</v>
      </c>
      <c r="BB228" s="278" t="s">
        <v>1</v>
      </c>
      <c r="BM228" s="63">
        <f t="shared" si="28"/>
        <v>0</v>
      </c>
      <c r="BN228" s="63">
        <f t="shared" si="29"/>
        <v>0</v>
      </c>
      <c r="BO228" s="63">
        <f t="shared" si="30"/>
        <v>0</v>
      </c>
      <c r="BP228" s="63">
        <f t="shared" si="31"/>
        <v>0</v>
      </c>
    </row>
    <row r="229" spans="1:68" ht="27" hidden="1" customHeight="1" x14ac:dyDescent="0.25">
      <c r="A229" s="53" t="s">
        <v>373</v>
      </c>
      <c r="B229" s="53" t="s">
        <v>377</v>
      </c>
      <c r="C229" s="30">
        <v>4301011722</v>
      </c>
      <c r="D229" s="560">
        <v>4680115884205</v>
      </c>
      <c r="E229" s="561"/>
      <c r="F229" s="550">
        <v>0.4</v>
      </c>
      <c r="G229" s="31">
        <v>10</v>
      </c>
      <c r="H229" s="550">
        <v>4</v>
      </c>
      <c r="I229" s="550">
        <v>4.21</v>
      </c>
      <c r="J229" s="31">
        <v>132</v>
      </c>
      <c r="K229" s="31" t="s">
        <v>111</v>
      </c>
      <c r="L229" s="31"/>
      <c r="M229" s="32" t="s">
        <v>107</v>
      </c>
      <c r="N229" s="32"/>
      <c r="O229" s="31">
        <v>55</v>
      </c>
      <c r="P229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3"/>
      <c r="R229" s="563"/>
      <c r="S229" s="563"/>
      <c r="T229" s="564"/>
      <c r="U229" s="33"/>
      <c r="V229" s="33"/>
      <c r="W229" s="34" t="s">
        <v>69</v>
      </c>
      <c r="X229" s="551">
        <v>0</v>
      </c>
      <c r="Y229" s="552">
        <f t="shared" si="27"/>
        <v>0</v>
      </c>
      <c r="Z229" s="35" t="str">
        <f t="shared" si="32"/>
        <v/>
      </c>
      <c r="AA229" s="55"/>
      <c r="AB229" s="56"/>
      <c r="AC229" s="279" t="s">
        <v>376</v>
      </c>
      <c r="AG229" s="63"/>
      <c r="AJ229" s="66"/>
      <c r="AK229" s="66">
        <v>0</v>
      </c>
      <c r="BB229" s="280" t="s">
        <v>1</v>
      </c>
      <c r="BM229" s="63">
        <f t="shared" si="28"/>
        <v>0</v>
      </c>
      <c r="BN229" s="63">
        <f t="shared" si="29"/>
        <v>0</v>
      </c>
      <c r="BO229" s="63">
        <f t="shared" si="30"/>
        <v>0</v>
      </c>
      <c r="BP229" s="63">
        <f t="shared" si="31"/>
        <v>0</v>
      </c>
    </row>
    <row r="230" spans="1:68" hidden="1" x14ac:dyDescent="0.2">
      <c r="A230" s="56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66"/>
      <c r="P230" s="557" t="s">
        <v>71</v>
      </c>
      <c r="Q230" s="558"/>
      <c r="R230" s="558"/>
      <c r="S230" s="558"/>
      <c r="T230" s="558"/>
      <c r="U230" s="558"/>
      <c r="V230" s="559"/>
      <c r="W230" s="36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6"/>
      <c r="P231" s="557" t="s">
        <v>71</v>
      </c>
      <c r="Q231" s="558"/>
      <c r="R231" s="558"/>
      <c r="S231" s="558"/>
      <c r="T231" s="558"/>
      <c r="U231" s="558"/>
      <c r="V231" s="559"/>
      <c r="W231" s="36" t="s">
        <v>69</v>
      </c>
      <c r="X231" s="553">
        <f>IFERROR(SUM(X221:X229),"0")</f>
        <v>0</v>
      </c>
      <c r="Y231" s="553">
        <f>IFERROR(SUM(Y221:Y229),"0")</f>
        <v>0</v>
      </c>
      <c r="Z231" s="36"/>
      <c r="AA231" s="554"/>
      <c r="AB231" s="554"/>
      <c r="AC231" s="554"/>
    </row>
    <row r="232" spans="1:68" ht="14.25" hidden="1" customHeight="1" x14ac:dyDescent="0.25">
      <c r="A232" s="555" t="s">
        <v>139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hidden="1" customHeight="1" x14ac:dyDescent="0.25">
      <c r="A233" s="53" t="s">
        <v>378</v>
      </c>
      <c r="B233" s="53" t="s">
        <v>379</v>
      </c>
      <c r="C233" s="30">
        <v>4301020377</v>
      </c>
      <c r="D233" s="560">
        <v>4680115885981</v>
      </c>
      <c r="E233" s="561"/>
      <c r="F233" s="550">
        <v>0.33</v>
      </c>
      <c r="G233" s="31">
        <v>6</v>
      </c>
      <c r="H233" s="550">
        <v>1.98</v>
      </c>
      <c r="I233" s="550">
        <v>2.08</v>
      </c>
      <c r="J233" s="31">
        <v>234</v>
      </c>
      <c r="K233" s="31" t="s">
        <v>67</v>
      </c>
      <c r="L233" s="31"/>
      <c r="M233" s="32" t="s">
        <v>77</v>
      </c>
      <c r="N233" s="32"/>
      <c r="O233" s="31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3"/>
      <c r="R233" s="563"/>
      <c r="S233" s="563"/>
      <c r="T233" s="564"/>
      <c r="U233" s="33"/>
      <c r="V233" s="33"/>
      <c r="W233" s="34" t="s">
        <v>69</v>
      </c>
      <c r="X233" s="551">
        <v>0</v>
      </c>
      <c r="Y233" s="552">
        <f>IFERROR(IF(X233="",0,CEILING((X233/$H233),1)*$H233),"")</f>
        <v>0</v>
      </c>
      <c r="Z233" s="35" t="str">
        <f>IFERROR(IF(Y233=0,"",ROUNDUP(Y233/H233,0)*0.00502),"")</f>
        <v/>
      </c>
      <c r="AA233" s="55"/>
      <c r="AB233" s="56"/>
      <c r="AC233" s="281" t="s">
        <v>380</v>
      </c>
      <c r="AG233" s="63"/>
      <c r="AJ233" s="66"/>
      <c r="AK233" s="66">
        <v>0</v>
      </c>
      <c r="BB233" s="282" t="s">
        <v>1</v>
      </c>
      <c r="BM233" s="63">
        <f>IFERROR(X233*I233/H233,"0")</f>
        <v>0</v>
      </c>
      <c r="BN233" s="63">
        <f>IFERROR(Y233*I233/H233,"0")</f>
        <v>0</v>
      </c>
      <c r="BO233" s="63">
        <f>IFERROR(1/J233*(X233/H233),"0")</f>
        <v>0</v>
      </c>
      <c r="BP233" s="63">
        <f>IFERROR(1/J233*(Y233/H233),"0")</f>
        <v>0</v>
      </c>
    </row>
    <row r="234" spans="1:68" hidden="1" x14ac:dyDescent="0.2">
      <c r="A234" s="56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66"/>
      <c r="P234" s="557" t="s">
        <v>71</v>
      </c>
      <c r="Q234" s="558"/>
      <c r="R234" s="558"/>
      <c r="S234" s="558"/>
      <c r="T234" s="558"/>
      <c r="U234" s="558"/>
      <c r="V234" s="559"/>
      <c r="W234" s="36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6"/>
      <c r="P235" s="557" t="s">
        <v>71</v>
      </c>
      <c r="Q235" s="558"/>
      <c r="R235" s="558"/>
      <c r="S235" s="558"/>
      <c r="T235" s="558"/>
      <c r="U235" s="558"/>
      <c r="V235" s="559"/>
      <c r="W235" s="36" t="s">
        <v>69</v>
      </c>
      <c r="X235" s="553">
        <f>IFERROR(SUM(X233:X233),"0")</f>
        <v>0</v>
      </c>
      <c r="Y235" s="553">
        <f>IFERROR(SUM(Y233:Y233),"0")</f>
        <v>0</v>
      </c>
      <c r="Z235" s="36"/>
      <c r="AA235" s="554"/>
      <c r="AB235" s="554"/>
      <c r="AC235" s="554"/>
    </row>
    <row r="236" spans="1:68" ht="14.25" hidden="1" customHeight="1" x14ac:dyDescent="0.25">
      <c r="A236" s="555" t="s">
        <v>381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hidden="1" customHeight="1" x14ac:dyDescent="0.25">
      <c r="A237" s="53" t="s">
        <v>382</v>
      </c>
      <c r="B237" s="53" t="s">
        <v>383</v>
      </c>
      <c r="C237" s="30">
        <v>4301040362</v>
      </c>
      <c r="D237" s="560">
        <v>4680115886803</v>
      </c>
      <c r="E237" s="561"/>
      <c r="F237" s="550">
        <v>0.12</v>
      </c>
      <c r="G237" s="31">
        <v>15</v>
      </c>
      <c r="H237" s="550">
        <v>1.8</v>
      </c>
      <c r="I237" s="550">
        <v>1.9750000000000001</v>
      </c>
      <c r="J237" s="31">
        <v>216</v>
      </c>
      <c r="K237" s="31" t="s">
        <v>283</v>
      </c>
      <c r="L237" s="31"/>
      <c r="M237" s="32" t="s">
        <v>284</v>
      </c>
      <c r="N237" s="32"/>
      <c r="O237" s="31">
        <v>45</v>
      </c>
      <c r="P237" s="626" t="s">
        <v>384</v>
      </c>
      <c r="Q237" s="563"/>
      <c r="R237" s="563"/>
      <c r="S237" s="563"/>
      <c r="T237" s="564"/>
      <c r="U237" s="33"/>
      <c r="V237" s="33"/>
      <c r="W237" s="34" t="s">
        <v>69</v>
      </c>
      <c r="X237" s="551">
        <v>0</v>
      </c>
      <c r="Y237" s="552">
        <f>IFERROR(IF(X237="",0,CEILING((X237/$H237),1)*$H237),"")</f>
        <v>0</v>
      </c>
      <c r="Z237" s="35" t="str">
        <f>IFERROR(IF(Y237=0,"",ROUNDUP(Y237/H237,0)*0.0059),"")</f>
        <v/>
      </c>
      <c r="AA237" s="55"/>
      <c r="AB237" s="56"/>
      <c r="AC237" s="283" t="s">
        <v>385</v>
      </c>
      <c r="AG237" s="63"/>
      <c r="AJ237" s="66"/>
      <c r="AK237" s="66">
        <v>0</v>
      </c>
      <c r="BB237" s="284" t="s">
        <v>1</v>
      </c>
      <c r="BM237" s="63">
        <f>IFERROR(X237*I237/H237,"0")</f>
        <v>0</v>
      </c>
      <c r="BN237" s="63">
        <f>IFERROR(Y237*I237/H237,"0")</f>
        <v>0</v>
      </c>
      <c r="BO237" s="63">
        <f>IFERROR(1/J237*(X237/H237),"0")</f>
        <v>0</v>
      </c>
      <c r="BP237" s="63">
        <f>IFERROR(1/J237*(Y237/H237),"0")</f>
        <v>0</v>
      </c>
    </row>
    <row r="238" spans="1:68" hidden="1" x14ac:dyDescent="0.2">
      <c r="A238" s="56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66"/>
      <c r="P238" s="557" t="s">
        <v>71</v>
      </c>
      <c r="Q238" s="558"/>
      <c r="R238" s="558"/>
      <c r="S238" s="558"/>
      <c r="T238" s="558"/>
      <c r="U238" s="558"/>
      <c r="V238" s="559"/>
      <c r="W238" s="36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6"/>
      <c r="P239" s="557" t="s">
        <v>71</v>
      </c>
      <c r="Q239" s="558"/>
      <c r="R239" s="558"/>
      <c r="S239" s="558"/>
      <c r="T239" s="558"/>
      <c r="U239" s="558"/>
      <c r="V239" s="559"/>
      <c r="W239" s="36" t="s">
        <v>69</v>
      </c>
      <c r="X239" s="553">
        <f>IFERROR(SUM(X237:X237),"0")</f>
        <v>0</v>
      </c>
      <c r="Y239" s="553">
        <f>IFERROR(SUM(Y237:Y237),"0")</f>
        <v>0</v>
      </c>
      <c r="Z239" s="36"/>
      <c r="AA239" s="554"/>
      <c r="AB239" s="554"/>
      <c r="AC239" s="554"/>
    </row>
    <row r="240" spans="1:68" ht="14.25" hidden="1" customHeight="1" x14ac:dyDescent="0.25">
      <c r="A240" s="555" t="s">
        <v>386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hidden="1" customHeight="1" x14ac:dyDescent="0.25">
      <c r="A241" s="53" t="s">
        <v>387</v>
      </c>
      <c r="B241" s="53" t="s">
        <v>388</v>
      </c>
      <c r="C241" s="30">
        <v>4301041004</v>
      </c>
      <c r="D241" s="560">
        <v>4680115886704</v>
      </c>
      <c r="E241" s="561"/>
      <c r="F241" s="550">
        <v>5.5E-2</v>
      </c>
      <c r="G241" s="31">
        <v>18</v>
      </c>
      <c r="H241" s="550">
        <v>0.99</v>
      </c>
      <c r="I241" s="550">
        <v>1.18</v>
      </c>
      <c r="J241" s="31">
        <v>216</v>
      </c>
      <c r="K241" s="31" t="s">
        <v>283</v>
      </c>
      <c r="L241" s="31"/>
      <c r="M241" s="32" t="s">
        <v>284</v>
      </c>
      <c r="N241" s="32"/>
      <c r="O241" s="31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3"/>
      <c r="R241" s="563"/>
      <c r="S241" s="563"/>
      <c r="T241" s="564"/>
      <c r="U241" s="33"/>
      <c r="V241" s="33"/>
      <c r="W241" s="34" t="s">
        <v>69</v>
      </c>
      <c r="X241" s="551">
        <v>0</v>
      </c>
      <c r="Y241" s="552">
        <f>IFERROR(IF(X241="",0,CEILING((X241/$H241),1)*$H241),"")</f>
        <v>0</v>
      </c>
      <c r="Z241" s="35" t="str">
        <f>IFERROR(IF(Y241=0,"",ROUNDUP(Y241/H241,0)*0.0059),"")</f>
        <v/>
      </c>
      <c r="AA241" s="55"/>
      <c r="AB241" s="56"/>
      <c r="AC241" s="285" t="s">
        <v>389</v>
      </c>
      <c r="AG241" s="63"/>
      <c r="AJ241" s="66"/>
      <c r="AK241" s="66">
        <v>0</v>
      </c>
      <c r="BB241" s="286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27" hidden="1" customHeight="1" x14ac:dyDescent="0.25">
      <c r="A242" s="53" t="s">
        <v>390</v>
      </c>
      <c r="B242" s="53" t="s">
        <v>391</v>
      </c>
      <c r="C242" s="30">
        <v>4301041008</v>
      </c>
      <c r="D242" s="560">
        <v>4680115886681</v>
      </c>
      <c r="E242" s="561"/>
      <c r="F242" s="550">
        <v>0.12</v>
      </c>
      <c r="G242" s="31">
        <v>15</v>
      </c>
      <c r="H242" s="550">
        <v>1.8</v>
      </c>
      <c r="I242" s="550">
        <v>1.9750000000000001</v>
      </c>
      <c r="J242" s="31">
        <v>216</v>
      </c>
      <c r="K242" s="31" t="s">
        <v>283</v>
      </c>
      <c r="L242" s="31"/>
      <c r="M242" s="32" t="s">
        <v>284</v>
      </c>
      <c r="N242" s="32"/>
      <c r="O242" s="31">
        <v>90</v>
      </c>
      <c r="P242" s="631" t="s">
        <v>392</v>
      </c>
      <c r="Q242" s="563"/>
      <c r="R242" s="563"/>
      <c r="S242" s="563"/>
      <c r="T242" s="564"/>
      <c r="U242" s="33"/>
      <c r="V242" s="33"/>
      <c r="W242" s="34" t="s">
        <v>69</v>
      </c>
      <c r="X242" s="551">
        <v>0</v>
      </c>
      <c r="Y242" s="552">
        <f>IFERROR(IF(X242="",0,CEILING((X242/$H242),1)*$H242),"")</f>
        <v>0</v>
      </c>
      <c r="Z242" s="35" t="str">
        <f>IFERROR(IF(Y242=0,"",ROUNDUP(Y242/H242,0)*0.0059),"")</f>
        <v/>
      </c>
      <c r="AA242" s="55"/>
      <c r="AB242" s="56"/>
      <c r="AC242" s="287" t="s">
        <v>389</v>
      </c>
      <c r="AG242" s="63"/>
      <c r="AJ242" s="66"/>
      <c r="AK242" s="66">
        <v>0</v>
      </c>
      <c r="BB242" s="288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hidden="1" customHeight="1" x14ac:dyDescent="0.25">
      <c r="A243" s="53" t="s">
        <v>393</v>
      </c>
      <c r="B243" s="53" t="s">
        <v>394</v>
      </c>
      <c r="C243" s="30">
        <v>4301041007</v>
      </c>
      <c r="D243" s="560">
        <v>4680115886735</v>
      </c>
      <c r="E243" s="561"/>
      <c r="F243" s="550">
        <v>0.05</v>
      </c>
      <c r="G243" s="31">
        <v>18</v>
      </c>
      <c r="H243" s="550">
        <v>0.9</v>
      </c>
      <c r="I243" s="550">
        <v>1.0900000000000001</v>
      </c>
      <c r="J243" s="31">
        <v>216</v>
      </c>
      <c r="K243" s="31" t="s">
        <v>283</v>
      </c>
      <c r="L243" s="31"/>
      <c r="M243" s="32" t="s">
        <v>284</v>
      </c>
      <c r="N243" s="32"/>
      <c r="O243" s="31">
        <v>90</v>
      </c>
      <c r="P243" s="8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3"/>
      <c r="R243" s="563"/>
      <c r="S243" s="563"/>
      <c r="T243" s="564"/>
      <c r="U243" s="33"/>
      <c r="V243" s="33"/>
      <c r="W243" s="34" t="s">
        <v>69</v>
      </c>
      <c r="X243" s="551">
        <v>0</v>
      </c>
      <c r="Y243" s="552">
        <f>IFERROR(IF(X243="",0,CEILING((X243/$H243),1)*$H243),"")</f>
        <v>0</v>
      </c>
      <c r="Z243" s="35" t="str">
        <f>IFERROR(IF(Y243=0,"",ROUNDUP(Y243/H243,0)*0.0059),"")</f>
        <v/>
      </c>
      <c r="AA243" s="55"/>
      <c r="AB243" s="56"/>
      <c r="AC243" s="289" t="s">
        <v>389</v>
      </c>
      <c r="AG243" s="63"/>
      <c r="AJ243" s="66"/>
      <c r="AK243" s="66">
        <v>0</v>
      </c>
      <c r="BB243" s="290" t="s">
        <v>1</v>
      </c>
      <c r="BM243" s="63">
        <f>IFERROR(X243*I243/H243,"0")</f>
        <v>0</v>
      </c>
      <c r="BN243" s="63">
        <f>IFERROR(Y243*I243/H243,"0")</f>
        <v>0</v>
      </c>
      <c r="BO243" s="63">
        <f>IFERROR(1/J243*(X243/H243),"0")</f>
        <v>0</v>
      </c>
      <c r="BP243" s="63">
        <f>IFERROR(1/J243*(Y243/H243),"0")</f>
        <v>0</v>
      </c>
    </row>
    <row r="244" spans="1:68" ht="27" hidden="1" customHeight="1" x14ac:dyDescent="0.25">
      <c r="A244" s="53" t="s">
        <v>395</v>
      </c>
      <c r="B244" s="53" t="s">
        <v>396</v>
      </c>
      <c r="C244" s="30">
        <v>4301041006</v>
      </c>
      <c r="D244" s="560">
        <v>4680115886728</v>
      </c>
      <c r="E244" s="561"/>
      <c r="F244" s="550">
        <v>5.5E-2</v>
      </c>
      <c r="G244" s="31">
        <v>18</v>
      </c>
      <c r="H244" s="550">
        <v>0.99</v>
      </c>
      <c r="I244" s="550">
        <v>1.18</v>
      </c>
      <c r="J244" s="31">
        <v>216</v>
      </c>
      <c r="K244" s="31" t="s">
        <v>283</v>
      </c>
      <c r="L244" s="31"/>
      <c r="M244" s="32" t="s">
        <v>284</v>
      </c>
      <c r="N244" s="32"/>
      <c r="O244" s="31">
        <v>90</v>
      </c>
      <c r="P244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3"/>
      <c r="R244" s="563"/>
      <c r="S244" s="563"/>
      <c r="T244" s="564"/>
      <c r="U244" s="33" t="s">
        <v>397</v>
      </c>
      <c r="V244" s="33"/>
      <c r="W244" s="34" t="s">
        <v>69</v>
      </c>
      <c r="X244" s="551">
        <v>0</v>
      </c>
      <c r="Y244" s="552">
        <f>IFERROR(IF(X244="",0,CEILING((X244/$H244),1)*$H244),"")</f>
        <v>0</v>
      </c>
      <c r="Z244" s="35" t="str">
        <f>IFERROR(IF(Y244=0,"",ROUNDUP(Y244/H244,0)*0.0059),"")</f>
        <v/>
      </c>
      <c r="AA244" s="55"/>
      <c r="AB244" s="56"/>
      <c r="AC244" s="291" t="s">
        <v>389</v>
      </c>
      <c r="AG244" s="63"/>
      <c r="AJ244" s="66"/>
      <c r="AK244" s="66">
        <v>0</v>
      </c>
      <c r="BB244" s="292" t="s">
        <v>1</v>
      </c>
      <c r="BM244" s="63">
        <f>IFERROR(X244*I244/H244,"0")</f>
        <v>0</v>
      </c>
      <c r="BN244" s="63">
        <f>IFERROR(Y244*I244/H244,"0")</f>
        <v>0</v>
      </c>
      <c r="BO244" s="63">
        <f>IFERROR(1/J244*(X244/H244),"0")</f>
        <v>0</v>
      </c>
      <c r="BP244" s="63">
        <f>IFERROR(1/J244*(Y244/H244),"0")</f>
        <v>0</v>
      </c>
    </row>
    <row r="245" spans="1:68" ht="27" hidden="1" customHeight="1" x14ac:dyDescent="0.25">
      <c r="A245" s="53" t="s">
        <v>398</v>
      </c>
      <c r="B245" s="53" t="s">
        <v>399</v>
      </c>
      <c r="C245" s="30">
        <v>4301041005</v>
      </c>
      <c r="D245" s="560">
        <v>4680115886711</v>
      </c>
      <c r="E245" s="561"/>
      <c r="F245" s="550">
        <v>5.5E-2</v>
      </c>
      <c r="G245" s="31">
        <v>18</v>
      </c>
      <c r="H245" s="550">
        <v>0.99</v>
      </c>
      <c r="I245" s="550">
        <v>1.18</v>
      </c>
      <c r="J245" s="31">
        <v>216</v>
      </c>
      <c r="K245" s="31" t="s">
        <v>283</v>
      </c>
      <c r="L245" s="31"/>
      <c r="M245" s="32" t="s">
        <v>284</v>
      </c>
      <c r="N245" s="32"/>
      <c r="O245" s="31">
        <v>90</v>
      </c>
      <c r="P245" s="66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3"/>
      <c r="V245" s="33"/>
      <c r="W245" s="34" t="s">
        <v>69</v>
      </c>
      <c r="X245" s="551">
        <v>0</v>
      </c>
      <c r="Y245" s="552">
        <f>IFERROR(IF(X245="",0,CEILING((X245/$H245),1)*$H245),"")</f>
        <v>0</v>
      </c>
      <c r="Z245" s="35" t="str">
        <f>IFERROR(IF(Y245=0,"",ROUNDUP(Y245/H245,0)*0.0059),"")</f>
        <v/>
      </c>
      <c r="AA245" s="55"/>
      <c r="AB245" s="56"/>
      <c r="AC245" s="293" t="s">
        <v>389</v>
      </c>
      <c r="AG245" s="63"/>
      <c r="AJ245" s="66"/>
      <c r="AK245" s="66">
        <v>0</v>
      </c>
      <c r="BB245" s="294" t="s">
        <v>1</v>
      </c>
      <c r="BM245" s="63">
        <f>IFERROR(X245*I245/H245,"0")</f>
        <v>0</v>
      </c>
      <c r="BN245" s="63">
        <f>IFERROR(Y245*I245/H245,"0")</f>
        <v>0</v>
      </c>
      <c r="BO245" s="63">
        <f>IFERROR(1/J245*(X245/H245),"0")</f>
        <v>0</v>
      </c>
      <c r="BP245" s="63">
        <f>IFERROR(1/J245*(Y245/H245),"0")</f>
        <v>0</v>
      </c>
    </row>
    <row r="246" spans="1:68" hidden="1" x14ac:dyDescent="0.2">
      <c r="A246" s="56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6"/>
      <c r="P246" s="557" t="s">
        <v>71</v>
      </c>
      <c r="Q246" s="558"/>
      <c r="R246" s="558"/>
      <c r="S246" s="558"/>
      <c r="T246" s="558"/>
      <c r="U246" s="558"/>
      <c r="V246" s="559"/>
      <c r="W246" s="36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6"/>
      <c r="P247" s="557" t="s">
        <v>71</v>
      </c>
      <c r="Q247" s="558"/>
      <c r="R247" s="558"/>
      <c r="S247" s="558"/>
      <c r="T247" s="558"/>
      <c r="U247" s="558"/>
      <c r="V247" s="559"/>
      <c r="W247" s="36" t="s">
        <v>69</v>
      </c>
      <c r="X247" s="553">
        <f>IFERROR(SUM(X241:X245),"0")</f>
        <v>0</v>
      </c>
      <c r="Y247" s="553">
        <f>IFERROR(SUM(Y241:Y245),"0")</f>
        <v>0</v>
      </c>
      <c r="Z247" s="36"/>
      <c r="AA247" s="554"/>
      <c r="AB247" s="554"/>
      <c r="AC247" s="554"/>
    </row>
    <row r="248" spans="1:68" ht="16.5" hidden="1" customHeight="1" x14ac:dyDescent="0.25">
      <c r="A248" s="585" t="s">
        <v>400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7"/>
      <c r="AB248" s="547"/>
      <c r="AC248" s="547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hidden="1" customHeight="1" x14ac:dyDescent="0.25">
      <c r="A250" s="53" t="s">
        <v>401</v>
      </c>
      <c r="B250" s="53" t="s">
        <v>402</v>
      </c>
      <c r="C250" s="30">
        <v>4301011855</v>
      </c>
      <c r="D250" s="560">
        <v>4680115885837</v>
      </c>
      <c r="E250" s="561"/>
      <c r="F250" s="550">
        <v>1.35</v>
      </c>
      <c r="G250" s="31">
        <v>8</v>
      </c>
      <c r="H250" s="550">
        <v>10.8</v>
      </c>
      <c r="I250" s="550">
        <v>11.234999999999999</v>
      </c>
      <c r="J250" s="31">
        <v>64</v>
      </c>
      <c r="K250" s="31" t="s">
        <v>106</v>
      </c>
      <c r="L250" s="31"/>
      <c r="M250" s="32" t="s">
        <v>107</v>
      </c>
      <c r="N250" s="32"/>
      <c r="O250" s="31">
        <v>55</v>
      </c>
      <c r="P250" s="6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3"/>
      <c r="V250" s="33"/>
      <c r="W250" s="34" t="s">
        <v>69</v>
      </c>
      <c r="X250" s="551">
        <v>0</v>
      </c>
      <c r="Y250" s="552">
        <f>IFERROR(IF(X250="",0,CEILING((X250/$H250),1)*$H250),"")</f>
        <v>0</v>
      </c>
      <c r="Z250" s="35" t="str">
        <f>IFERROR(IF(Y250=0,"",ROUNDUP(Y250/H250,0)*0.01898),"")</f>
        <v/>
      </c>
      <c r="AA250" s="55"/>
      <c r="AB250" s="56"/>
      <c r="AC250" s="295" t="s">
        <v>403</v>
      </c>
      <c r="AG250" s="63"/>
      <c r="AJ250" s="66"/>
      <c r="AK250" s="66">
        <v>0</v>
      </c>
      <c r="BB250" s="296" t="s">
        <v>1</v>
      </c>
      <c r="BM250" s="63">
        <f>IFERROR(X250*I250/H250,"0")</f>
        <v>0</v>
      </c>
      <c r="BN250" s="63">
        <f>IFERROR(Y250*I250/H250,"0")</f>
        <v>0</v>
      </c>
      <c r="BO250" s="63">
        <f>IFERROR(1/J250*(X250/H250),"0")</f>
        <v>0</v>
      </c>
      <c r="BP250" s="63">
        <f>IFERROR(1/J250*(Y250/H250),"0")</f>
        <v>0</v>
      </c>
    </row>
    <row r="251" spans="1:68" ht="37.5" hidden="1" customHeight="1" x14ac:dyDescent="0.25">
      <c r="A251" s="53" t="s">
        <v>404</v>
      </c>
      <c r="B251" s="53" t="s">
        <v>405</v>
      </c>
      <c r="C251" s="30">
        <v>4301011853</v>
      </c>
      <c r="D251" s="560">
        <v>4680115885851</v>
      </c>
      <c r="E251" s="561"/>
      <c r="F251" s="550">
        <v>1.35</v>
      </c>
      <c r="G251" s="31">
        <v>8</v>
      </c>
      <c r="H251" s="550">
        <v>10.8</v>
      </c>
      <c r="I251" s="550">
        <v>11.234999999999999</v>
      </c>
      <c r="J251" s="31">
        <v>64</v>
      </c>
      <c r="K251" s="31" t="s">
        <v>106</v>
      </c>
      <c r="L251" s="31"/>
      <c r="M251" s="32" t="s">
        <v>107</v>
      </c>
      <c r="N251" s="32"/>
      <c r="O251" s="31">
        <v>55</v>
      </c>
      <c r="P251" s="7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3"/>
      <c r="V251" s="33"/>
      <c r="W251" s="34" t="s">
        <v>69</v>
      </c>
      <c r="X251" s="551">
        <v>0</v>
      </c>
      <c r="Y251" s="552">
        <f>IFERROR(IF(X251="",0,CEILING((X251/$H251),1)*$H251),"")</f>
        <v>0</v>
      </c>
      <c r="Z251" s="35" t="str">
        <f>IFERROR(IF(Y251=0,"",ROUNDUP(Y251/H251,0)*0.01898),"")</f>
        <v/>
      </c>
      <c r="AA251" s="55"/>
      <c r="AB251" s="56"/>
      <c r="AC251" s="297" t="s">
        <v>406</v>
      </c>
      <c r="AG251" s="63"/>
      <c r="AJ251" s="66"/>
      <c r="AK251" s="66">
        <v>0</v>
      </c>
      <c r="BB251" s="298" t="s">
        <v>1</v>
      </c>
      <c r="BM251" s="63">
        <f>IFERROR(X251*I251/H251,"0")</f>
        <v>0</v>
      </c>
      <c r="BN251" s="63">
        <f>IFERROR(Y251*I251/H251,"0")</f>
        <v>0</v>
      </c>
      <c r="BO251" s="63">
        <f>IFERROR(1/J251*(X251/H251),"0")</f>
        <v>0</v>
      </c>
      <c r="BP251" s="63">
        <f>IFERROR(1/J251*(Y251/H251),"0")</f>
        <v>0</v>
      </c>
    </row>
    <row r="252" spans="1:68" ht="27" hidden="1" customHeight="1" x14ac:dyDescent="0.25">
      <c r="A252" s="53" t="s">
        <v>407</v>
      </c>
      <c r="B252" s="53" t="s">
        <v>408</v>
      </c>
      <c r="C252" s="30">
        <v>4301011850</v>
      </c>
      <c r="D252" s="560">
        <v>4680115885806</v>
      </c>
      <c r="E252" s="561"/>
      <c r="F252" s="550">
        <v>1.35</v>
      </c>
      <c r="G252" s="31">
        <v>8</v>
      </c>
      <c r="H252" s="550">
        <v>10.8</v>
      </c>
      <c r="I252" s="550">
        <v>11.234999999999999</v>
      </c>
      <c r="J252" s="31">
        <v>64</v>
      </c>
      <c r="K252" s="31" t="s">
        <v>106</v>
      </c>
      <c r="L252" s="31"/>
      <c r="M252" s="32" t="s">
        <v>107</v>
      </c>
      <c r="N252" s="32"/>
      <c r="O252" s="31">
        <v>55</v>
      </c>
      <c r="P252" s="7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3"/>
      <c r="V252" s="33"/>
      <c r="W252" s="34" t="s">
        <v>69</v>
      </c>
      <c r="X252" s="551">
        <v>0</v>
      </c>
      <c r="Y252" s="552">
        <f>IFERROR(IF(X252="",0,CEILING((X252/$H252),1)*$H252),"")</f>
        <v>0</v>
      </c>
      <c r="Z252" s="35" t="str">
        <f>IFERROR(IF(Y252=0,"",ROUNDUP(Y252/H252,0)*0.01898),"")</f>
        <v/>
      </c>
      <c r="AA252" s="55"/>
      <c r="AB252" s="56"/>
      <c r="AC252" s="299" t="s">
        <v>409</v>
      </c>
      <c r="AG252" s="63"/>
      <c r="AJ252" s="66"/>
      <c r="AK252" s="66">
        <v>0</v>
      </c>
      <c r="BB252" s="300" t="s">
        <v>1</v>
      </c>
      <c r="BM252" s="63">
        <f>IFERROR(X252*I252/H252,"0")</f>
        <v>0</v>
      </c>
      <c r="BN252" s="63">
        <f>IFERROR(Y252*I252/H252,"0")</f>
        <v>0</v>
      </c>
      <c r="BO252" s="63">
        <f>IFERROR(1/J252*(X252/H252),"0")</f>
        <v>0</v>
      </c>
      <c r="BP252" s="63">
        <f>IFERROR(1/J252*(Y252/H252),"0")</f>
        <v>0</v>
      </c>
    </row>
    <row r="253" spans="1:68" ht="27" hidden="1" customHeight="1" x14ac:dyDescent="0.25">
      <c r="A253" s="53" t="s">
        <v>410</v>
      </c>
      <c r="B253" s="53" t="s">
        <v>411</v>
      </c>
      <c r="C253" s="30">
        <v>4301011852</v>
      </c>
      <c r="D253" s="560">
        <v>4680115885844</v>
      </c>
      <c r="E253" s="561"/>
      <c r="F253" s="550">
        <v>0.4</v>
      </c>
      <c r="G253" s="31">
        <v>10</v>
      </c>
      <c r="H253" s="550">
        <v>4</v>
      </c>
      <c r="I253" s="550">
        <v>4.21</v>
      </c>
      <c r="J253" s="31">
        <v>132</v>
      </c>
      <c r="K253" s="31" t="s">
        <v>111</v>
      </c>
      <c r="L253" s="31"/>
      <c r="M253" s="32" t="s">
        <v>107</v>
      </c>
      <c r="N253" s="32"/>
      <c r="O253" s="31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3"/>
      <c r="V253" s="33"/>
      <c r="W253" s="34" t="s">
        <v>69</v>
      </c>
      <c r="X253" s="551">
        <v>0</v>
      </c>
      <c r="Y253" s="552">
        <f>IFERROR(IF(X253="",0,CEILING((X253/$H253),1)*$H253),"")</f>
        <v>0</v>
      </c>
      <c r="Z253" s="35" t="str">
        <f>IFERROR(IF(Y253=0,"",ROUNDUP(Y253/H253,0)*0.00902),"")</f>
        <v/>
      </c>
      <c r="AA253" s="55"/>
      <c r="AB253" s="56"/>
      <c r="AC253" s="301" t="s">
        <v>412</v>
      </c>
      <c r="AG253" s="63"/>
      <c r="AJ253" s="66"/>
      <c r="AK253" s="66">
        <v>0</v>
      </c>
      <c r="BB253" s="302" t="s">
        <v>1</v>
      </c>
      <c r="BM253" s="63">
        <f>IFERROR(X253*I253/H253,"0")</f>
        <v>0</v>
      </c>
      <c r="BN253" s="63">
        <f>IFERROR(Y253*I253/H253,"0")</f>
        <v>0</v>
      </c>
      <c r="BO253" s="63">
        <f>IFERROR(1/J253*(X253/H253),"0")</f>
        <v>0</v>
      </c>
      <c r="BP253" s="63">
        <f>IFERROR(1/J253*(Y253/H253),"0")</f>
        <v>0</v>
      </c>
    </row>
    <row r="254" spans="1:68" ht="37.5" hidden="1" customHeight="1" x14ac:dyDescent="0.25">
      <c r="A254" s="53" t="s">
        <v>413</v>
      </c>
      <c r="B254" s="53" t="s">
        <v>414</v>
      </c>
      <c r="C254" s="30">
        <v>4301011851</v>
      </c>
      <c r="D254" s="560">
        <v>4680115885820</v>
      </c>
      <c r="E254" s="561"/>
      <c r="F254" s="550">
        <v>0.4</v>
      </c>
      <c r="G254" s="31">
        <v>10</v>
      </c>
      <c r="H254" s="550">
        <v>4</v>
      </c>
      <c r="I254" s="550">
        <v>4.21</v>
      </c>
      <c r="J254" s="31">
        <v>132</v>
      </c>
      <c r="K254" s="31" t="s">
        <v>111</v>
      </c>
      <c r="L254" s="31"/>
      <c r="M254" s="32" t="s">
        <v>107</v>
      </c>
      <c r="N254" s="32"/>
      <c r="O254" s="31">
        <v>55</v>
      </c>
      <c r="P254" s="7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3"/>
      <c r="V254" s="33"/>
      <c r="W254" s="34" t="s">
        <v>69</v>
      </c>
      <c r="X254" s="551">
        <v>0</v>
      </c>
      <c r="Y254" s="552">
        <f>IFERROR(IF(X254="",0,CEILING((X254/$H254),1)*$H254),"")</f>
        <v>0</v>
      </c>
      <c r="Z254" s="35" t="str">
        <f>IFERROR(IF(Y254=0,"",ROUNDUP(Y254/H254,0)*0.00902),"")</f>
        <v/>
      </c>
      <c r="AA254" s="55"/>
      <c r="AB254" s="56"/>
      <c r="AC254" s="303" t="s">
        <v>415</v>
      </c>
      <c r="AG254" s="63"/>
      <c r="AJ254" s="66"/>
      <c r="AK254" s="66">
        <v>0</v>
      </c>
      <c r="BB254" s="304" t="s">
        <v>1</v>
      </c>
      <c r="BM254" s="63">
        <f>IFERROR(X254*I254/H254,"0")</f>
        <v>0</v>
      </c>
      <c r="BN254" s="63">
        <f>IFERROR(Y254*I254/H254,"0")</f>
        <v>0</v>
      </c>
      <c r="BO254" s="63">
        <f>IFERROR(1/J254*(X254/H254),"0")</f>
        <v>0</v>
      </c>
      <c r="BP254" s="63">
        <f>IFERROR(1/J254*(Y254/H254),"0")</f>
        <v>0</v>
      </c>
    </row>
    <row r="255" spans="1:68" hidden="1" x14ac:dyDescent="0.2">
      <c r="A255" s="56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6"/>
      <c r="P255" s="557" t="s">
        <v>71</v>
      </c>
      <c r="Q255" s="558"/>
      <c r="R255" s="558"/>
      <c r="S255" s="558"/>
      <c r="T255" s="558"/>
      <c r="U255" s="558"/>
      <c r="V255" s="559"/>
      <c r="W255" s="36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6"/>
      <c r="P256" s="557" t="s">
        <v>71</v>
      </c>
      <c r="Q256" s="558"/>
      <c r="R256" s="558"/>
      <c r="S256" s="558"/>
      <c r="T256" s="558"/>
      <c r="U256" s="558"/>
      <c r="V256" s="559"/>
      <c r="W256" s="36" t="s">
        <v>69</v>
      </c>
      <c r="X256" s="553">
        <f>IFERROR(SUM(X250:X254),"0")</f>
        <v>0</v>
      </c>
      <c r="Y256" s="553">
        <f>IFERROR(SUM(Y250:Y254),"0")</f>
        <v>0</v>
      </c>
      <c r="Z256" s="36"/>
      <c r="AA256" s="554"/>
      <c r="AB256" s="554"/>
      <c r="AC256" s="554"/>
    </row>
    <row r="257" spans="1:68" ht="16.5" hidden="1" customHeight="1" x14ac:dyDescent="0.25">
      <c r="A257" s="585" t="s">
        <v>416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7"/>
      <c r="AB257" s="547"/>
      <c r="AC257" s="547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hidden="1" customHeight="1" x14ac:dyDescent="0.25">
      <c r="A259" s="53" t="s">
        <v>417</v>
      </c>
      <c r="B259" s="53" t="s">
        <v>418</v>
      </c>
      <c r="C259" s="30">
        <v>4301011223</v>
      </c>
      <c r="D259" s="560">
        <v>4607091383423</v>
      </c>
      <c r="E259" s="561"/>
      <c r="F259" s="550">
        <v>1.35</v>
      </c>
      <c r="G259" s="31">
        <v>8</v>
      </c>
      <c r="H259" s="550">
        <v>10.8</v>
      </c>
      <c r="I259" s="550">
        <v>11.331</v>
      </c>
      <c r="J259" s="31">
        <v>64</v>
      </c>
      <c r="K259" s="31" t="s">
        <v>106</v>
      </c>
      <c r="L259" s="31"/>
      <c r="M259" s="32" t="s">
        <v>77</v>
      </c>
      <c r="N259" s="32"/>
      <c r="O259" s="31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3"/>
      <c r="V259" s="33"/>
      <c r="W259" s="34" t="s">
        <v>69</v>
      </c>
      <c r="X259" s="551">
        <v>0</v>
      </c>
      <c r="Y259" s="552">
        <f>IFERROR(IF(X259="",0,CEILING((X259/$H259),1)*$H259),"")</f>
        <v>0</v>
      </c>
      <c r="Z259" s="35" t="str">
        <f>IFERROR(IF(Y259=0,"",ROUNDUP(Y259/H259,0)*0.01898),"")</f>
        <v/>
      </c>
      <c r="AA259" s="55"/>
      <c r="AB259" s="56"/>
      <c r="AC259" s="305" t="s">
        <v>108</v>
      </c>
      <c r="AG259" s="63"/>
      <c r="AJ259" s="66"/>
      <c r="AK259" s="66">
        <v>0</v>
      </c>
      <c r="BB259" s="306" t="s">
        <v>1</v>
      </c>
      <c r="BM259" s="63">
        <f>IFERROR(X259*I259/H259,"0")</f>
        <v>0</v>
      </c>
      <c r="BN259" s="63">
        <f>IFERROR(Y259*I259/H259,"0")</f>
        <v>0</v>
      </c>
      <c r="BO259" s="63">
        <f>IFERROR(1/J259*(X259/H259),"0")</f>
        <v>0</v>
      </c>
      <c r="BP259" s="63">
        <f>IFERROR(1/J259*(Y259/H259),"0")</f>
        <v>0</v>
      </c>
    </row>
    <row r="260" spans="1:68" ht="27" hidden="1" customHeight="1" x14ac:dyDescent="0.25">
      <c r="A260" s="53" t="s">
        <v>419</v>
      </c>
      <c r="B260" s="53" t="s">
        <v>420</v>
      </c>
      <c r="C260" s="30">
        <v>4301012199</v>
      </c>
      <c r="D260" s="560">
        <v>4680115886957</v>
      </c>
      <c r="E260" s="561"/>
      <c r="F260" s="550">
        <v>1.35</v>
      </c>
      <c r="G260" s="31">
        <v>8</v>
      </c>
      <c r="H260" s="550">
        <v>10.8</v>
      </c>
      <c r="I260" s="550">
        <v>11.234999999999999</v>
      </c>
      <c r="J260" s="31">
        <v>64</v>
      </c>
      <c r="K260" s="31" t="s">
        <v>106</v>
      </c>
      <c r="L260" s="31"/>
      <c r="M260" s="32" t="s">
        <v>77</v>
      </c>
      <c r="N260" s="32"/>
      <c r="O260" s="31">
        <v>30</v>
      </c>
      <c r="P260" s="756" t="s">
        <v>421</v>
      </c>
      <c r="Q260" s="563"/>
      <c r="R260" s="563"/>
      <c r="S260" s="563"/>
      <c r="T260" s="564"/>
      <c r="U260" s="33"/>
      <c r="V260" s="33"/>
      <c r="W260" s="34" t="s">
        <v>69</v>
      </c>
      <c r="X260" s="551">
        <v>0</v>
      </c>
      <c r="Y260" s="552">
        <f>IFERROR(IF(X260="",0,CEILING((X260/$H260),1)*$H260),"")</f>
        <v>0</v>
      </c>
      <c r="Z260" s="35" t="str">
        <f>IFERROR(IF(Y260=0,"",ROUNDUP(Y260/H260,0)*0.01898),"")</f>
        <v/>
      </c>
      <c r="AA260" s="55"/>
      <c r="AB260" s="56"/>
      <c r="AC260" s="307" t="s">
        <v>422</v>
      </c>
      <c r="AG260" s="63"/>
      <c r="AJ260" s="66"/>
      <c r="AK260" s="66">
        <v>0</v>
      </c>
      <c r="BB260" s="308" t="s">
        <v>1</v>
      </c>
      <c r="BM260" s="63">
        <f>IFERROR(X260*I260/H260,"0")</f>
        <v>0</v>
      </c>
      <c r="BN260" s="63">
        <f>IFERROR(Y260*I260/H260,"0")</f>
        <v>0</v>
      </c>
      <c r="BO260" s="63">
        <f>IFERROR(1/J260*(X260/H260),"0")</f>
        <v>0</v>
      </c>
      <c r="BP260" s="63">
        <f>IFERROR(1/J260*(Y260/H260),"0")</f>
        <v>0</v>
      </c>
    </row>
    <row r="261" spans="1:68" ht="27" hidden="1" customHeight="1" x14ac:dyDescent="0.25">
      <c r="A261" s="53" t="s">
        <v>423</v>
      </c>
      <c r="B261" s="53" t="s">
        <v>424</v>
      </c>
      <c r="C261" s="30">
        <v>4301012098</v>
      </c>
      <c r="D261" s="560">
        <v>4680115885660</v>
      </c>
      <c r="E261" s="561"/>
      <c r="F261" s="550">
        <v>1.35</v>
      </c>
      <c r="G261" s="31">
        <v>8</v>
      </c>
      <c r="H261" s="550">
        <v>10.8</v>
      </c>
      <c r="I261" s="550">
        <v>11.234999999999999</v>
      </c>
      <c r="J261" s="31">
        <v>64</v>
      </c>
      <c r="K261" s="31" t="s">
        <v>106</v>
      </c>
      <c r="L261" s="31"/>
      <c r="M261" s="32" t="s">
        <v>77</v>
      </c>
      <c r="N261" s="32"/>
      <c r="O261" s="31">
        <v>35</v>
      </c>
      <c r="P261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3"/>
      <c r="V261" s="33"/>
      <c r="W261" s="34" t="s">
        <v>69</v>
      </c>
      <c r="X261" s="551">
        <v>0</v>
      </c>
      <c r="Y261" s="552">
        <f>IFERROR(IF(X261="",0,CEILING((X261/$H261),1)*$H261),"")</f>
        <v>0</v>
      </c>
      <c r="Z261" s="35" t="str">
        <f>IFERROR(IF(Y261=0,"",ROUNDUP(Y261/H261,0)*0.01898),"")</f>
        <v/>
      </c>
      <c r="AA261" s="55"/>
      <c r="AB261" s="56"/>
      <c r="AC261" s="309" t="s">
        <v>425</v>
      </c>
      <c r="AG261" s="63"/>
      <c r="AJ261" s="66"/>
      <c r="AK261" s="66">
        <v>0</v>
      </c>
      <c r="BB261" s="310" t="s">
        <v>1</v>
      </c>
      <c r="BM261" s="63">
        <f>IFERROR(X261*I261/H261,"0")</f>
        <v>0</v>
      </c>
      <c r="BN261" s="63">
        <f>IFERROR(Y261*I261/H261,"0")</f>
        <v>0</v>
      </c>
      <c r="BO261" s="63">
        <f>IFERROR(1/J261*(X261/H261),"0")</f>
        <v>0</v>
      </c>
      <c r="BP261" s="63">
        <f>IFERROR(1/J261*(Y261/H261),"0")</f>
        <v>0</v>
      </c>
    </row>
    <row r="262" spans="1:68" ht="37.5" hidden="1" customHeight="1" x14ac:dyDescent="0.25">
      <c r="A262" s="53" t="s">
        <v>426</v>
      </c>
      <c r="B262" s="53" t="s">
        <v>427</v>
      </c>
      <c r="C262" s="30">
        <v>4301012176</v>
      </c>
      <c r="D262" s="560">
        <v>4680115886773</v>
      </c>
      <c r="E262" s="561"/>
      <c r="F262" s="550">
        <v>0.9</v>
      </c>
      <c r="G262" s="31">
        <v>10</v>
      </c>
      <c r="H262" s="550">
        <v>9</v>
      </c>
      <c r="I262" s="550">
        <v>9.4350000000000005</v>
      </c>
      <c r="J262" s="31">
        <v>64</v>
      </c>
      <c r="K262" s="31" t="s">
        <v>106</v>
      </c>
      <c r="L262" s="31"/>
      <c r="M262" s="32" t="s">
        <v>107</v>
      </c>
      <c r="N262" s="32"/>
      <c r="O262" s="31">
        <v>31</v>
      </c>
      <c r="P262" s="853" t="s">
        <v>428</v>
      </c>
      <c r="Q262" s="563"/>
      <c r="R262" s="563"/>
      <c r="S262" s="563"/>
      <c r="T262" s="564"/>
      <c r="U262" s="33"/>
      <c r="V262" s="33"/>
      <c r="W262" s="34" t="s">
        <v>69</v>
      </c>
      <c r="X262" s="551">
        <v>0</v>
      </c>
      <c r="Y262" s="552">
        <f>IFERROR(IF(X262="",0,CEILING((X262/$H262),1)*$H262),"")</f>
        <v>0</v>
      </c>
      <c r="Z262" s="35" t="str">
        <f>IFERROR(IF(Y262=0,"",ROUNDUP(Y262/H262,0)*0.01898),"")</f>
        <v/>
      </c>
      <c r="AA262" s="55"/>
      <c r="AB262" s="56"/>
      <c r="AC262" s="311" t="s">
        <v>429</v>
      </c>
      <c r="AG262" s="63"/>
      <c r="AJ262" s="66"/>
      <c r="AK262" s="66">
        <v>0</v>
      </c>
      <c r="BB262" s="312" t="s">
        <v>1</v>
      </c>
      <c r="BM262" s="63">
        <f>IFERROR(X262*I262/H262,"0")</f>
        <v>0</v>
      </c>
      <c r="BN262" s="63">
        <f>IFERROR(Y262*I262/H262,"0")</f>
        <v>0</v>
      </c>
      <c r="BO262" s="63">
        <f>IFERROR(1/J262*(X262/H262),"0")</f>
        <v>0</v>
      </c>
      <c r="BP262" s="63">
        <f>IFERROR(1/J262*(Y262/H262),"0")</f>
        <v>0</v>
      </c>
    </row>
    <row r="263" spans="1:68" hidden="1" x14ac:dyDescent="0.2">
      <c r="A263" s="56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6"/>
      <c r="P263" s="557" t="s">
        <v>71</v>
      </c>
      <c r="Q263" s="558"/>
      <c r="R263" s="558"/>
      <c r="S263" s="558"/>
      <c r="T263" s="558"/>
      <c r="U263" s="558"/>
      <c r="V263" s="559"/>
      <c r="W263" s="36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6"/>
      <c r="P264" s="557" t="s">
        <v>71</v>
      </c>
      <c r="Q264" s="558"/>
      <c r="R264" s="558"/>
      <c r="S264" s="558"/>
      <c r="T264" s="558"/>
      <c r="U264" s="558"/>
      <c r="V264" s="559"/>
      <c r="W264" s="36" t="s">
        <v>69</v>
      </c>
      <c r="X264" s="553">
        <f>IFERROR(SUM(X259:X262),"0")</f>
        <v>0</v>
      </c>
      <c r="Y264" s="553">
        <f>IFERROR(SUM(Y259:Y262),"0")</f>
        <v>0</v>
      </c>
      <c r="Z264" s="36"/>
      <c r="AA264" s="554"/>
      <c r="AB264" s="554"/>
      <c r="AC264" s="554"/>
    </row>
    <row r="265" spans="1:68" ht="16.5" hidden="1" customHeight="1" x14ac:dyDescent="0.25">
      <c r="A265" s="585" t="s">
        <v>430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7"/>
      <c r="AB265" s="547"/>
      <c r="AC265" s="547"/>
    </row>
    <row r="266" spans="1:68" ht="14.25" hidden="1" customHeight="1" x14ac:dyDescent="0.25">
      <c r="A266" s="555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hidden="1" customHeight="1" x14ac:dyDescent="0.25">
      <c r="A267" s="53" t="s">
        <v>431</v>
      </c>
      <c r="B267" s="53" t="s">
        <v>432</v>
      </c>
      <c r="C267" s="30">
        <v>4301051893</v>
      </c>
      <c r="D267" s="560">
        <v>4680115886186</v>
      </c>
      <c r="E267" s="561"/>
      <c r="F267" s="550">
        <v>0.3</v>
      </c>
      <c r="G267" s="31">
        <v>6</v>
      </c>
      <c r="H267" s="550">
        <v>1.8</v>
      </c>
      <c r="I267" s="550">
        <v>1.98</v>
      </c>
      <c r="J267" s="31">
        <v>182</v>
      </c>
      <c r="K267" s="31" t="s">
        <v>76</v>
      </c>
      <c r="L267" s="31"/>
      <c r="M267" s="32" t="s">
        <v>77</v>
      </c>
      <c r="N267" s="32"/>
      <c r="O267" s="31">
        <v>45</v>
      </c>
      <c r="P267" s="72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3"/>
      <c r="V267" s="33"/>
      <c r="W267" s="34" t="s">
        <v>69</v>
      </c>
      <c r="X267" s="551">
        <v>0</v>
      </c>
      <c r="Y267" s="552">
        <f>IFERROR(IF(X267="",0,CEILING((X267/$H267),1)*$H267),"")</f>
        <v>0</v>
      </c>
      <c r="Z267" s="35" t="str">
        <f>IFERROR(IF(Y267=0,"",ROUNDUP(Y267/H267,0)*0.00651),"")</f>
        <v/>
      </c>
      <c r="AA267" s="55"/>
      <c r="AB267" s="56"/>
      <c r="AC267" s="313" t="s">
        <v>433</v>
      </c>
      <c r="AG267" s="63"/>
      <c r="AJ267" s="66"/>
      <c r="AK267" s="66">
        <v>0</v>
      </c>
      <c r="BB267" s="314" t="s">
        <v>1</v>
      </c>
      <c r="BM267" s="63">
        <f>IFERROR(X267*I267/H267,"0")</f>
        <v>0</v>
      </c>
      <c r="BN267" s="63">
        <f>IFERROR(Y267*I267/H267,"0")</f>
        <v>0</v>
      </c>
      <c r="BO267" s="63">
        <f>IFERROR(1/J267*(X267/H267),"0")</f>
        <v>0</v>
      </c>
      <c r="BP267" s="63">
        <f>IFERROR(1/J267*(Y267/H267),"0")</f>
        <v>0</v>
      </c>
    </row>
    <row r="268" spans="1:68" ht="27" customHeight="1" x14ac:dyDescent="0.25">
      <c r="A268" s="53" t="s">
        <v>434</v>
      </c>
      <c r="B268" s="53" t="s">
        <v>435</v>
      </c>
      <c r="C268" s="30">
        <v>4301051795</v>
      </c>
      <c r="D268" s="560">
        <v>4680115881228</v>
      </c>
      <c r="E268" s="561"/>
      <c r="F268" s="550">
        <v>0.4</v>
      </c>
      <c r="G268" s="31">
        <v>6</v>
      </c>
      <c r="H268" s="550">
        <v>2.4</v>
      </c>
      <c r="I268" s="550">
        <v>2.6520000000000001</v>
      </c>
      <c r="J268" s="31">
        <v>182</v>
      </c>
      <c r="K268" s="31" t="s">
        <v>76</v>
      </c>
      <c r="L268" s="31"/>
      <c r="M268" s="32" t="s">
        <v>93</v>
      </c>
      <c r="N268" s="32"/>
      <c r="O268" s="31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3"/>
      <c r="V268" s="33"/>
      <c r="W268" s="34" t="s">
        <v>69</v>
      </c>
      <c r="X268" s="551">
        <v>9.6</v>
      </c>
      <c r="Y268" s="552">
        <f>IFERROR(IF(X268="",0,CEILING((X268/$H268),1)*$H268),"")</f>
        <v>9.6</v>
      </c>
      <c r="Z268" s="35">
        <f>IFERROR(IF(Y268=0,"",ROUNDUP(Y268/H268,0)*0.00651),"")</f>
        <v>2.6040000000000001E-2</v>
      </c>
      <c r="AA268" s="55"/>
      <c r="AB268" s="56"/>
      <c r="AC268" s="315" t="s">
        <v>436</v>
      </c>
      <c r="AG268" s="63"/>
      <c r="AJ268" s="66"/>
      <c r="AK268" s="66">
        <v>0</v>
      </c>
      <c r="BB268" s="316" t="s">
        <v>1</v>
      </c>
      <c r="BM268" s="63">
        <f>IFERROR(X268*I268/H268,"0")</f>
        <v>10.608000000000001</v>
      </c>
      <c r="BN268" s="63">
        <f>IFERROR(Y268*I268/H268,"0")</f>
        <v>10.608000000000001</v>
      </c>
      <c r="BO268" s="63">
        <f>IFERROR(1/J268*(X268/H268),"0")</f>
        <v>2.197802197802198E-2</v>
      </c>
      <c r="BP268" s="63">
        <f>IFERROR(1/J268*(Y268/H268),"0")</f>
        <v>2.197802197802198E-2</v>
      </c>
    </row>
    <row r="269" spans="1:68" ht="37.5" customHeight="1" x14ac:dyDescent="0.25">
      <c r="A269" s="53" t="s">
        <v>437</v>
      </c>
      <c r="B269" s="53" t="s">
        <v>438</v>
      </c>
      <c r="C269" s="30">
        <v>4301051388</v>
      </c>
      <c r="D269" s="560">
        <v>4680115881211</v>
      </c>
      <c r="E269" s="561"/>
      <c r="F269" s="550">
        <v>0.4</v>
      </c>
      <c r="G269" s="31">
        <v>6</v>
      </c>
      <c r="H269" s="550">
        <v>2.4</v>
      </c>
      <c r="I269" s="550">
        <v>2.58</v>
      </c>
      <c r="J269" s="31">
        <v>182</v>
      </c>
      <c r="K269" s="31" t="s">
        <v>76</v>
      </c>
      <c r="L269" s="31" t="s">
        <v>112</v>
      </c>
      <c r="M269" s="32" t="s">
        <v>77</v>
      </c>
      <c r="N269" s="32"/>
      <c r="O269" s="31">
        <v>45</v>
      </c>
      <c r="P269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3"/>
      <c r="V269" s="33"/>
      <c r="W269" s="34" t="s">
        <v>69</v>
      </c>
      <c r="X269" s="551">
        <v>9.6000000000000014</v>
      </c>
      <c r="Y269" s="552">
        <f>IFERROR(IF(X269="",0,CEILING((X269/$H269),1)*$H269),"")</f>
        <v>9.6</v>
      </c>
      <c r="Z269" s="35">
        <f>IFERROR(IF(Y269=0,"",ROUNDUP(Y269/H269,0)*0.00651),"")</f>
        <v>2.6040000000000001E-2</v>
      </c>
      <c r="AA269" s="55"/>
      <c r="AB269" s="56"/>
      <c r="AC269" s="317" t="s">
        <v>439</v>
      </c>
      <c r="AG269" s="63"/>
      <c r="AJ269" s="66" t="s">
        <v>113</v>
      </c>
      <c r="AK269" s="66">
        <v>33.6</v>
      </c>
      <c r="BB269" s="318" t="s">
        <v>1</v>
      </c>
      <c r="BM269" s="63">
        <f>IFERROR(X269*I269/H269,"0")</f>
        <v>10.320000000000002</v>
      </c>
      <c r="BN269" s="63">
        <f>IFERROR(Y269*I269/H269,"0")</f>
        <v>10.32</v>
      </c>
      <c r="BO269" s="63">
        <f>IFERROR(1/J269*(X269/H269),"0")</f>
        <v>2.1978021978021983E-2</v>
      </c>
      <c r="BP269" s="63">
        <f>IFERROR(1/J269*(Y269/H269),"0")</f>
        <v>2.197802197802198E-2</v>
      </c>
    </row>
    <row r="270" spans="1:68" x14ac:dyDescent="0.2">
      <c r="A270" s="56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6"/>
      <c r="P270" s="557" t="s">
        <v>71</v>
      </c>
      <c r="Q270" s="558"/>
      <c r="R270" s="558"/>
      <c r="S270" s="558"/>
      <c r="T270" s="558"/>
      <c r="U270" s="558"/>
      <c r="V270" s="559"/>
      <c r="W270" s="36" t="s">
        <v>72</v>
      </c>
      <c r="X270" s="553">
        <f>IFERROR(X267/H267,"0")+IFERROR(X268/H268,"0")+IFERROR(X269/H269,"0")</f>
        <v>8</v>
      </c>
      <c r="Y270" s="553">
        <f>IFERROR(Y267/H267,"0")+IFERROR(Y268/H268,"0")+IFERROR(Y269/H269,"0")</f>
        <v>8</v>
      </c>
      <c r="Z270" s="553">
        <f>IFERROR(IF(Z267="",0,Z267),"0")+IFERROR(IF(Z268="",0,Z268),"0")+IFERROR(IF(Z269="",0,Z269),"0")</f>
        <v>5.2080000000000001E-2</v>
      </c>
      <c r="AA270" s="554"/>
      <c r="AB270" s="554"/>
      <c r="AC270" s="55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6"/>
      <c r="P271" s="557" t="s">
        <v>71</v>
      </c>
      <c r="Q271" s="558"/>
      <c r="R271" s="558"/>
      <c r="S271" s="558"/>
      <c r="T271" s="558"/>
      <c r="U271" s="558"/>
      <c r="V271" s="559"/>
      <c r="W271" s="36" t="s">
        <v>69</v>
      </c>
      <c r="X271" s="553">
        <f>IFERROR(SUM(X267:X269),"0")</f>
        <v>19.200000000000003</v>
      </c>
      <c r="Y271" s="553">
        <f>IFERROR(SUM(Y267:Y269),"0")</f>
        <v>19.2</v>
      </c>
      <c r="Z271" s="36"/>
      <c r="AA271" s="554"/>
      <c r="AB271" s="554"/>
      <c r="AC271" s="554"/>
    </row>
    <row r="272" spans="1:68" ht="16.5" hidden="1" customHeight="1" x14ac:dyDescent="0.25">
      <c r="A272" s="585" t="s">
        <v>440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7"/>
      <c r="AB272" s="547"/>
      <c r="AC272" s="547"/>
    </row>
    <row r="273" spans="1:68" ht="14.25" hidden="1" customHeight="1" x14ac:dyDescent="0.25">
      <c r="A273" s="555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3" t="s">
        <v>441</v>
      </c>
      <c r="B274" s="53" t="s">
        <v>442</v>
      </c>
      <c r="C274" s="30">
        <v>4301031307</v>
      </c>
      <c r="D274" s="560">
        <v>4680115880344</v>
      </c>
      <c r="E274" s="561"/>
      <c r="F274" s="550">
        <v>0.28000000000000003</v>
      </c>
      <c r="G274" s="31">
        <v>6</v>
      </c>
      <c r="H274" s="550">
        <v>1.68</v>
      </c>
      <c r="I274" s="550">
        <v>1.78</v>
      </c>
      <c r="J274" s="31">
        <v>234</v>
      </c>
      <c r="K274" s="31" t="s">
        <v>67</v>
      </c>
      <c r="L274" s="31"/>
      <c r="M274" s="32" t="s">
        <v>68</v>
      </c>
      <c r="N274" s="32"/>
      <c r="O274" s="31">
        <v>40</v>
      </c>
      <c r="P274" s="7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3"/>
      <c r="V274" s="33"/>
      <c r="W274" s="34" t="s">
        <v>69</v>
      </c>
      <c r="X274" s="551">
        <v>8.4</v>
      </c>
      <c r="Y274" s="552">
        <f>IFERROR(IF(X274="",0,CEILING((X274/$H274),1)*$H274),"")</f>
        <v>8.4</v>
      </c>
      <c r="Z274" s="35">
        <f>IFERROR(IF(Y274=0,"",ROUNDUP(Y274/H274,0)*0.00502),"")</f>
        <v>2.5100000000000001E-2</v>
      </c>
      <c r="AA274" s="55"/>
      <c r="AB274" s="56"/>
      <c r="AC274" s="319" t="s">
        <v>443</v>
      </c>
      <c r="AG274" s="63"/>
      <c r="AJ274" s="66"/>
      <c r="AK274" s="66">
        <v>0</v>
      </c>
      <c r="BB274" s="320" t="s">
        <v>1</v>
      </c>
      <c r="BM274" s="63">
        <f>IFERROR(X274*I274/H274,"0")</f>
        <v>8.9000000000000021</v>
      </c>
      <c r="BN274" s="63">
        <f>IFERROR(Y274*I274/H274,"0")</f>
        <v>8.9000000000000021</v>
      </c>
      <c r="BO274" s="63">
        <f>IFERROR(1/J274*(X274/H274),"0")</f>
        <v>2.1367521367521368E-2</v>
      </c>
      <c r="BP274" s="63">
        <f>IFERROR(1/J274*(Y274/H274),"0")</f>
        <v>2.1367521367521368E-2</v>
      </c>
    </row>
    <row r="275" spans="1:68" x14ac:dyDescent="0.2">
      <c r="A275" s="565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6"/>
      <c r="P275" s="557" t="s">
        <v>71</v>
      </c>
      <c r="Q275" s="558"/>
      <c r="R275" s="558"/>
      <c r="S275" s="558"/>
      <c r="T275" s="558"/>
      <c r="U275" s="558"/>
      <c r="V275" s="559"/>
      <c r="W275" s="36" t="s">
        <v>72</v>
      </c>
      <c r="X275" s="553">
        <f>IFERROR(X274/H274,"0")</f>
        <v>5</v>
      </c>
      <c r="Y275" s="553">
        <f>IFERROR(Y274/H274,"0")</f>
        <v>5</v>
      </c>
      <c r="Z275" s="553">
        <f>IFERROR(IF(Z274="",0,Z274),"0")</f>
        <v>2.5100000000000001E-2</v>
      </c>
      <c r="AA275" s="554"/>
      <c r="AB275" s="554"/>
      <c r="AC275" s="554"/>
    </row>
    <row r="276" spans="1:68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6"/>
      <c r="P276" s="557" t="s">
        <v>71</v>
      </c>
      <c r="Q276" s="558"/>
      <c r="R276" s="558"/>
      <c r="S276" s="558"/>
      <c r="T276" s="558"/>
      <c r="U276" s="558"/>
      <c r="V276" s="559"/>
      <c r="W276" s="36" t="s">
        <v>69</v>
      </c>
      <c r="X276" s="553">
        <f>IFERROR(SUM(X274:X274),"0")</f>
        <v>8.4</v>
      </c>
      <c r="Y276" s="553">
        <f>IFERROR(SUM(Y274:Y274),"0")</f>
        <v>8.4</v>
      </c>
      <c r="Z276" s="36"/>
      <c r="AA276" s="554"/>
      <c r="AB276" s="554"/>
      <c r="AC276" s="554"/>
    </row>
    <row r="277" spans="1:68" ht="14.25" hidden="1" customHeight="1" x14ac:dyDescent="0.25">
      <c r="A277" s="555" t="s">
        <v>73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41"/>
      <c r="AB277" s="541"/>
      <c r="AC277" s="541"/>
    </row>
    <row r="278" spans="1:68" ht="27" hidden="1" customHeight="1" x14ac:dyDescent="0.25">
      <c r="A278" s="53" t="s">
        <v>444</v>
      </c>
      <c r="B278" s="53" t="s">
        <v>445</v>
      </c>
      <c r="C278" s="30">
        <v>4301051782</v>
      </c>
      <c r="D278" s="560">
        <v>4680115884618</v>
      </c>
      <c r="E278" s="561"/>
      <c r="F278" s="550">
        <v>0.6</v>
      </c>
      <c r="G278" s="31">
        <v>6</v>
      </c>
      <c r="H278" s="550">
        <v>3.6</v>
      </c>
      <c r="I278" s="550">
        <v>3.81</v>
      </c>
      <c r="J278" s="31">
        <v>132</v>
      </c>
      <c r="K278" s="31" t="s">
        <v>111</v>
      </c>
      <c r="L278" s="31"/>
      <c r="M278" s="32" t="s">
        <v>77</v>
      </c>
      <c r="N278" s="32"/>
      <c r="O278" s="31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3"/>
      <c r="V278" s="33"/>
      <c r="W278" s="34" t="s">
        <v>69</v>
      </c>
      <c r="X278" s="551">
        <v>0</v>
      </c>
      <c r="Y278" s="552">
        <f>IFERROR(IF(X278="",0,CEILING((X278/$H278),1)*$H278),"")</f>
        <v>0</v>
      </c>
      <c r="Z278" s="35" t="str">
        <f>IFERROR(IF(Y278=0,"",ROUNDUP(Y278/H278,0)*0.00902),"")</f>
        <v/>
      </c>
      <c r="AA278" s="55"/>
      <c r="AB278" s="56"/>
      <c r="AC278" s="321" t="s">
        <v>446</v>
      </c>
      <c r="AG278" s="63"/>
      <c r="AJ278" s="66"/>
      <c r="AK278" s="66">
        <v>0</v>
      </c>
      <c r="BB278" s="322" t="s">
        <v>1</v>
      </c>
      <c r="BM278" s="63">
        <f>IFERROR(X278*I278/H278,"0")</f>
        <v>0</v>
      </c>
      <c r="BN278" s="63">
        <f>IFERROR(Y278*I278/H278,"0")</f>
        <v>0</v>
      </c>
      <c r="BO278" s="63">
        <f>IFERROR(1/J278*(X278/H278),"0")</f>
        <v>0</v>
      </c>
      <c r="BP278" s="63">
        <f>IFERROR(1/J278*(Y278/H278),"0")</f>
        <v>0</v>
      </c>
    </row>
    <row r="279" spans="1:68" hidden="1" x14ac:dyDescent="0.2">
      <c r="A279" s="565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6"/>
      <c r="P279" s="557" t="s">
        <v>71</v>
      </c>
      <c r="Q279" s="558"/>
      <c r="R279" s="558"/>
      <c r="S279" s="558"/>
      <c r="T279" s="558"/>
      <c r="U279" s="558"/>
      <c r="V279" s="559"/>
      <c r="W279" s="36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6"/>
      <c r="P280" s="557" t="s">
        <v>71</v>
      </c>
      <c r="Q280" s="558"/>
      <c r="R280" s="558"/>
      <c r="S280" s="558"/>
      <c r="T280" s="558"/>
      <c r="U280" s="558"/>
      <c r="V280" s="559"/>
      <c r="W280" s="36" t="s">
        <v>69</v>
      </c>
      <c r="X280" s="553">
        <f>IFERROR(SUM(X278:X278),"0")</f>
        <v>0</v>
      </c>
      <c r="Y280" s="553">
        <f>IFERROR(SUM(Y278:Y278),"0")</f>
        <v>0</v>
      </c>
      <c r="Z280" s="36"/>
      <c r="AA280" s="554"/>
      <c r="AB280" s="554"/>
      <c r="AC280" s="554"/>
    </row>
    <row r="281" spans="1:68" ht="16.5" hidden="1" customHeight="1" x14ac:dyDescent="0.25">
      <c r="A281" s="585" t="s">
        <v>447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47"/>
      <c r="AB281" s="547"/>
      <c r="AC281" s="547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1"/>
      <c r="AB282" s="541"/>
      <c r="AC282" s="541"/>
    </row>
    <row r="283" spans="1:68" ht="27" hidden="1" customHeight="1" x14ac:dyDescent="0.25">
      <c r="A283" s="53" t="s">
        <v>448</v>
      </c>
      <c r="B283" s="53" t="s">
        <v>449</v>
      </c>
      <c r="C283" s="30">
        <v>4301011662</v>
      </c>
      <c r="D283" s="560">
        <v>4680115883703</v>
      </c>
      <c r="E283" s="561"/>
      <c r="F283" s="550">
        <v>1.35</v>
      </c>
      <c r="G283" s="31">
        <v>8</v>
      </c>
      <c r="H283" s="550">
        <v>10.8</v>
      </c>
      <c r="I283" s="550">
        <v>11.234999999999999</v>
      </c>
      <c r="J283" s="31">
        <v>64</v>
      </c>
      <c r="K283" s="31" t="s">
        <v>106</v>
      </c>
      <c r="L283" s="31"/>
      <c r="M283" s="32" t="s">
        <v>107</v>
      </c>
      <c r="N283" s="32"/>
      <c r="O283" s="31">
        <v>55</v>
      </c>
      <c r="P283" s="6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3"/>
      <c r="V283" s="33"/>
      <c r="W283" s="34" t="s">
        <v>69</v>
      </c>
      <c r="X283" s="551">
        <v>0</v>
      </c>
      <c r="Y283" s="552">
        <f>IFERROR(IF(X283="",0,CEILING((X283/$H283),1)*$H283),"")</f>
        <v>0</v>
      </c>
      <c r="Z283" s="35" t="str">
        <f>IFERROR(IF(Y283=0,"",ROUNDUP(Y283/H283,0)*0.01898),"")</f>
        <v/>
      </c>
      <c r="AA283" s="55" t="s">
        <v>450</v>
      </c>
      <c r="AB283" s="56"/>
      <c r="AC283" s="323" t="s">
        <v>451</v>
      </c>
      <c r="AG283" s="63"/>
      <c r="AJ283" s="66"/>
      <c r="AK283" s="66">
        <v>0</v>
      </c>
      <c r="BB283" s="324" t="s">
        <v>1</v>
      </c>
      <c r="BM283" s="63">
        <f>IFERROR(X283*I283/H283,"0")</f>
        <v>0</v>
      </c>
      <c r="BN283" s="63">
        <f>IFERROR(Y283*I283/H283,"0")</f>
        <v>0</v>
      </c>
      <c r="BO283" s="63">
        <f>IFERROR(1/J283*(X283/H283),"0")</f>
        <v>0</v>
      </c>
      <c r="BP283" s="63">
        <f>IFERROR(1/J283*(Y283/H283),"0")</f>
        <v>0</v>
      </c>
    </row>
    <row r="284" spans="1:68" hidden="1" x14ac:dyDescent="0.2">
      <c r="A284" s="565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6"/>
      <c r="P284" s="557" t="s">
        <v>71</v>
      </c>
      <c r="Q284" s="558"/>
      <c r="R284" s="558"/>
      <c r="S284" s="558"/>
      <c r="T284" s="558"/>
      <c r="U284" s="558"/>
      <c r="V284" s="559"/>
      <c r="W284" s="36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6"/>
      <c r="P285" s="557" t="s">
        <v>71</v>
      </c>
      <c r="Q285" s="558"/>
      <c r="R285" s="558"/>
      <c r="S285" s="558"/>
      <c r="T285" s="558"/>
      <c r="U285" s="558"/>
      <c r="V285" s="559"/>
      <c r="W285" s="36" t="s">
        <v>69</v>
      </c>
      <c r="X285" s="553">
        <f>IFERROR(SUM(X283:X283),"0")</f>
        <v>0</v>
      </c>
      <c r="Y285" s="553">
        <f>IFERROR(SUM(Y283:Y283),"0")</f>
        <v>0</v>
      </c>
      <c r="Z285" s="36"/>
      <c r="AA285" s="554"/>
      <c r="AB285" s="554"/>
      <c r="AC285" s="554"/>
    </row>
    <row r="286" spans="1:68" ht="16.5" hidden="1" customHeight="1" x14ac:dyDescent="0.25">
      <c r="A286" s="585" t="s">
        <v>452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47"/>
      <c r="AB286" s="547"/>
      <c r="AC286" s="547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1"/>
      <c r="AB287" s="541"/>
      <c r="AC287" s="541"/>
    </row>
    <row r="288" spans="1:68" ht="27" hidden="1" customHeight="1" x14ac:dyDescent="0.25">
      <c r="A288" s="53" t="s">
        <v>453</v>
      </c>
      <c r="B288" s="53" t="s">
        <v>454</v>
      </c>
      <c r="C288" s="30">
        <v>4301012126</v>
      </c>
      <c r="D288" s="560">
        <v>4607091386004</v>
      </c>
      <c r="E288" s="561"/>
      <c r="F288" s="550">
        <v>1.35</v>
      </c>
      <c r="G288" s="31">
        <v>8</v>
      </c>
      <c r="H288" s="550">
        <v>10.8</v>
      </c>
      <c r="I288" s="550">
        <v>11.234999999999999</v>
      </c>
      <c r="J288" s="31">
        <v>64</v>
      </c>
      <c r="K288" s="31" t="s">
        <v>106</v>
      </c>
      <c r="L288" s="31"/>
      <c r="M288" s="32" t="s">
        <v>107</v>
      </c>
      <c r="N288" s="32"/>
      <c r="O288" s="31">
        <v>55</v>
      </c>
      <c r="P288" s="8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3"/>
      <c r="V288" s="33"/>
      <c r="W288" s="34" t="s">
        <v>69</v>
      </c>
      <c r="X288" s="551">
        <v>0</v>
      </c>
      <c r="Y288" s="552">
        <f t="shared" ref="Y288:Y293" si="33">IFERROR(IF(X288="",0,CEILING((X288/$H288),1)*$H288),"")</f>
        <v>0</v>
      </c>
      <c r="Z288" s="35" t="str">
        <f>IFERROR(IF(Y288=0,"",ROUNDUP(Y288/H288,0)*0.01898),"")</f>
        <v/>
      </c>
      <c r="AA288" s="55"/>
      <c r="AB288" s="56"/>
      <c r="AC288" s="325" t="s">
        <v>455</v>
      </c>
      <c r="AG288" s="63"/>
      <c r="AJ288" s="66"/>
      <c r="AK288" s="66">
        <v>0</v>
      </c>
      <c r="BB288" s="326" t="s">
        <v>1</v>
      </c>
      <c r="BM288" s="63">
        <f t="shared" ref="BM288:BM293" si="34">IFERROR(X288*I288/H288,"0")</f>
        <v>0</v>
      </c>
      <c r="BN288" s="63">
        <f t="shared" ref="BN288:BN293" si="35">IFERROR(Y288*I288/H288,"0")</f>
        <v>0</v>
      </c>
      <c r="BO288" s="63">
        <f t="shared" ref="BO288:BO293" si="36">IFERROR(1/J288*(X288/H288),"0")</f>
        <v>0</v>
      </c>
      <c r="BP288" s="63">
        <f t="shared" ref="BP288:BP293" si="37">IFERROR(1/J288*(Y288/H288),"0")</f>
        <v>0</v>
      </c>
    </row>
    <row r="289" spans="1:68" ht="27" hidden="1" customHeight="1" x14ac:dyDescent="0.25">
      <c r="A289" s="53" t="s">
        <v>456</v>
      </c>
      <c r="B289" s="53" t="s">
        <v>457</v>
      </c>
      <c r="C289" s="30">
        <v>4301012024</v>
      </c>
      <c r="D289" s="560">
        <v>4680115885615</v>
      </c>
      <c r="E289" s="561"/>
      <c r="F289" s="550">
        <v>1.35</v>
      </c>
      <c r="G289" s="31">
        <v>8</v>
      </c>
      <c r="H289" s="550">
        <v>10.8</v>
      </c>
      <c r="I289" s="550">
        <v>11.234999999999999</v>
      </c>
      <c r="J289" s="31">
        <v>64</v>
      </c>
      <c r="K289" s="31" t="s">
        <v>106</v>
      </c>
      <c r="L289" s="31"/>
      <c r="M289" s="32" t="s">
        <v>77</v>
      </c>
      <c r="N289" s="32"/>
      <c r="O289" s="31">
        <v>55</v>
      </c>
      <c r="P289" s="6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3"/>
      <c r="V289" s="33"/>
      <c r="W289" s="34" t="s">
        <v>69</v>
      </c>
      <c r="X289" s="551">
        <v>0</v>
      </c>
      <c r="Y289" s="552">
        <f t="shared" si="33"/>
        <v>0</v>
      </c>
      <c r="Z289" s="35" t="str">
        <f>IFERROR(IF(Y289=0,"",ROUNDUP(Y289/H289,0)*0.01898),"")</f>
        <v/>
      </c>
      <c r="AA289" s="55"/>
      <c r="AB289" s="56"/>
      <c r="AC289" s="327" t="s">
        <v>458</v>
      </c>
      <c r="AG289" s="63"/>
      <c r="AJ289" s="66"/>
      <c r="AK289" s="66">
        <v>0</v>
      </c>
      <c r="BB289" s="328" t="s">
        <v>1</v>
      </c>
      <c r="BM289" s="63">
        <f t="shared" si="34"/>
        <v>0</v>
      </c>
      <c r="BN289" s="63">
        <f t="shared" si="35"/>
        <v>0</v>
      </c>
      <c r="BO289" s="63">
        <f t="shared" si="36"/>
        <v>0</v>
      </c>
      <c r="BP289" s="63">
        <f t="shared" si="37"/>
        <v>0</v>
      </c>
    </row>
    <row r="290" spans="1:68" ht="37.5" customHeight="1" x14ac:dyDescent="0.25">
      <c r="A290" s="53" t="s">
        <v>459</v>
      </c>
      <c r="B290" s="53" t="s">
        <v>460</v>
      </c>
      <c r="C290" s="30">
        <v>4301011858</v>
      </c>
      <c r="D290" s="560">
        <v>4680115885646</v>
      </c>
      <c r="E290" s="561"/>
      <c r="F290" s="550">
        <v>1.35</v>
      </c>
      <c r="G290" s="31">
        <v>8</v>
      </c>
      <c r="H290" s="550">
        <v>10.8</v>
      </c>
      <c r="I290" s="550">
        <v>11.234999999999999</v>
      </c>
      <c r="J290" s="31">
        <v>64</v>
      </c>
      <c r="K290" s="31" t="s">
        <v>106</v>
      </c>
      <c r="L290" s="31"/>
      <c r="M290" s="32" t="s">
        <v>107</v>
      </c>
      <c r="N290" s="32"/>
      <c r="O290" s="31">
        <v>55</v>
      </c>
      <c r="P290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3"/>
      <c r="V290" s="33"/>
      <c r="W290" s="34" t="s">
        <v>69</v>
      </c>
      <c r="X290" s="551">
        <v>43.2</v>
      </c>
      <c r="Y290" s="552">
        <f t="shared" si="33"/>
        <v>43.2</v>
      </c>
      <c r="Z290" s="35">
        <f>IFERROR(IF(Y290=0,"",ROUNDUP(Y290/H290,0)*0.01898),"")</f>
        <v>7.5920000000000001E-2</v>
      </c>
      <c r="AA290" s="55"/>
      <c r="AB290" s="56"/>
      <c r="AC290" s="329" t="s">
        <v>461</v>
      </c>
      <c r="AG290" s="63"/>
      <c r="AJ290" s="66"/>
      <c r="AK290" s="66">
        <v>0</v>
      </c>
      <c r="BB290" s="330" t="s">
        <v>1</v>
      </c>
      <c r="BM290" s="63">
        <f t="shared" si="34"/>
        <v>44.94</v>
      </c>
      <c r="BN290" s="63">
        <f t="shared" si="35"/>
        <v>44.94</v>
      </c>
      <c r="BO290" s="63">
        <f t="shared" si="36"/>
        <v>6.25E-2</v>
      </c>
      <c r="BP290" s="63">
        <f t="shared" si="37"/>
        <v>6.25E-2</v>
      </c>
    </row>
    <row r="291" spans="1:68" ht="27" hidden="1" customHeight="1" x14ac:dyDescent="0.25">
      <c r="A291" s="53" t="s">
        <v>462</v>
      </c>
      <c r="B291" s="53" t="s">
        <v>463</v>
      </c>
      <c r="C291" s="30">
        <v>4301012016</v>
      </c>
      <c r="D291" s="560">
        <v>4680115885554</v>
      </c>
      <c r="E291" s="561"/>
      <c r="F291" s="550">
        <v>1.35</v>
      </c>
      <c r="G291" s="31">
        <v>8</v>
      </c>
      <c r="H291" s="550">
        <v>10.8</v>
      </c>
      <c r="I291" s="550">
        <v>11.234999999999999</v>
      </c>
      <c r="J291" s="31">
        <v>64</v>
      </c>
      <c r="K291" s="31" t="s">
        <v>106</v>
      </c>
      <c r="L291" s="31" t="s">
        <v>125</v>
      </c>
      <c r="M291" s="32" t="s">
        <v>77</v>
      </c>
      <c r="N291" s="32"/>
      <c r="O291" s="31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3"/>
      <c r="V291" s="33"/>
      <c r="W291" s="34" t="s">
        <v>69</v>
      </c>
      <c r="X291" s="551">
        <v>0</v>
      </c>
      <c r="Y291" s="552">
        <f t="shared" si="33"/>
        <v>0</v>
      </c>
      <c r="Z291" s="35" t="str">
        <f>IFERROR(IF(Y291=0,"",ROUNDUP(Y291/H291,0)*0.01898),"")</f>
        <v/>
      </c>
      <c r="AA291" s="55"/>
      <c r="AB291" s="56"/>
      <c r="AC291" s="331" t="s">
        <v>464</v>
      </c>
      <c r="AG291" s="63"/>
      <c r="AJ291" s="66" t="s">
        <v>127</v>
      </c>
      <c r="AK291" s="66">
        <v>691.2</v>
      </c>
      <c r="BB291" s="332" t="s">
        <v>1</v>
      </c>
      <c r="BM291" s="63">
        <f t="shared" si="34"/>
        <v>0</v>
      </c>
      <c r="BN291" s="63">
        <f t="shared" si="35"/>
        <v>0</v>
      </c>
      <c r="BO291" s="63">
        <f t="shared" si="36"/>
        <v>0</v>
      </c>
      <c r="BP291" s="63">
        <f t="shared" si="37"/>
        <v>0</v>
      </c>
    </row>
    <row r="292" spans="1:68" ht="27" customHeight="1" x14ac:dyDescent="0.25">
      <c r="A292" s="53" t="s">
        <v>465</v>
      </c>
      <c r="B292" s="53" t="s">
        <v>466</v>
      </c>
      <c r="C292" s="30">
        <v>4301011857</v>
      </c>
      <c r="D292" s="560">
        <v>4680115885622</v>
      </c>
      <c r="E292" s="561"/>
      <c r="F292" s="550">
        <v>0.4</v>
      </c>
      <c r="G292" s="31">
        <v>10</v>
      </c>
      <c r="H292" s="550">
        <v>4</v>
      </c>
      <c r="I292" s="550">
        <v>4.21</v>
      </c>
      <c r="J292" s="31">
        <v>132</v>
      </c>
      <c r="K292" s="31" t="s">
        <v>111</v>
      </c>
      <c r="L292" s="31"/>
      <c r="M292" s="32" t="s">
        <v>107</v>
      </c>
      <c r="N292" s="32"/>
      <c r="O292" s="31">
        <v>55</v>
      </c>
      <c r="P292" s="8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3"/>
      <c r="V292" s="33"/>
      <c r="W292" s="34" t="s">
        <v>69</v>
      </c>
      <c r="X292" s="551">
        <v>20</v>
      </c>
      <c r="Y292" s="552">
        <f t="shared" si="33"/>
        <v>20</v>
      </c>
      <c r="Z292" s="35">
        <f>IFERROR(IF(Y292=0,"",ROUNDUP(Y292/H292,0)*0.00902),"")</f>
        <v>4.5100000000000001E-2</v>
      </c>
      <c r="AA292" s="55"/>
      <c r="AB292" s="56"/>
      <c r="AC292" s="333" t="s">
        <v>458</v>
      </c>
      <c r="AG292" s="63"/>
      <c r="AJ292" s="66"/>
      <c r="AK292" s="66">
        <v>0</v>
      </c>
      <c r="BB292" s="334" t="s">
        <v>1</v>
      </c>
      <c r="BM292" s="63">
        <f t="shared" si="34"/>
        <v>21.05</v>
      </c>
      <c r="BN292" s="63">
        <f t="shared" si="35"/>
        <v>21.05</v>
      </c>
      <c r="BO292" s="63">
        <f t="shared" si="36"/>
        <v>3.787878787878788E-2</v>
      </c>
      <c r="BP292" s="63">
        <f t="shared" si="37"/>
        <v>3.787878787878788E-2</v>
      </c>
    </row>
    <row r="293" spans="1:68" ht="27" customHeight="1" x14ac:dyDescent="0.25">
      <c r="A293" s="53" t="s">
        <v>467</v>
      </c>
      <c r="B293" s="53" t="s">
        <v>468</v>
      </c>
      <c r="C293" s="30">
        <v>4301011859</v>
      </c>
      <c r="D293" s="560">
        <v>4680115885608</v>
      </c>
      <c r="E293" s="561"/>
      <c r="F293" s="550">
        <v>0.4</v>
      </c>
      <c r="G293" s="31">
        <v>10</v>
      </c>
      <c r="H293" s="550">
        <v>4</v>
      </c>
      <c r="I293" s="550">
        <v>4.21</v>
      </c>
      <c r="J293" s="31">
        <v>132</v>
      </c>
      <c r="K293" s="31" t="s">
        <v>111</v>
      </c>
      <c r="L293" s="31"/>
      <c r="M293" s="32" t="s">
        <v>107</v>
      </c>
      <c r="N293" s="32"/>
      <c r="O293" s="31">
        <v>55</v>
      </c>
      <c r="P293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3"/>
      <c r="V293" s="33"/>
      <c r="W293" s="34" t="s">
        <v>69</v>
      </c>
      <c r="X293" s="551">
        <v>20</v>
      </c>
      <c r="Y293" s="552">
        <f t="shared" si="33"/>
        <v>20</v>
      </c>
      <c r="Z293" s="35">
        <f>IFERROR(IF(Y293=0,"",ROUNDUP(Y293/H293,0)*0.00902),"")</f>
        <v>4.5100000000000001E-2</v>
      </c>
      <c r="AA293" s="55"/>
      <c r="AB293" s="56"/>
      <c r="AC293" s="335" t="s">
        <v>469</v>
      </c>
      <c r="AG293" s="63"/>
      <c r="AJ293" s="66"/>
      <c r="AK293" s="66">
        <v>0</v>
      </c>
      <c r="BB293" s="336" t="s">
        <v>1</v>
      </c>
      <c r="BM293" s="63">
        <f t="shared" si="34"/>
        <v>21.05</v>
      </c>
      <c r="BN293" s="63">
        <f t="shared" si="35"/>
        <v>21.05</v>
      </c>
      <c r="BO293" s="63">
        <f t="shared" si="36"/>
        <v>3.787878787878788E-2</v>
      </c>
      <c r="BP293" s="63">
        <f t="shared" si="37"/>
        <v>3.787878787878788E-2</v>
      </c>
    </row>
    <row r="294" spans="1:68" x14ac:dyDescent="0.2">
      <c r="A294" s="565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6"/>
      <c r="P294" s="557" t="s">
        <v>71</v>
      </c>
      <c r="Q294" s="558"/>
      <c r="R294" s="558"/>
      <c r="S294" s="558"/>
      <c r="T294" s="558"/>
      <c r="U294" s="558"/>
      <c r="V294" s="559"/>
      <c r="W294" s="36" t="s">
        <v>72</v>
      </c>
      <c r="X294" s="553">
        <f>IFERROR(X288/H288,"0")+IFERROR(X289/H289,"0")+IFERROR(X290/H290,"0")+IFERROR(X291/H291,"0")+IFERROR(X292/H292,"0")+IFERROR(X293/H293,"0")</f>
        <v>14</v>
      </c>
      <c r="Y294" s="553">
        <f>IFERROR(Y288/H288,"0")+IFERROR(Y289/H289,"0")+IFERROR(Y290/H290,"0")+IFERROR(Y291/H291,"0")+IFERROR(Y292/H292,"0")+IFERROR(Y293/H293,"0")</f>
        <v>14</v>
      </c>
      <c r="Z294" s="553">
        <f>IFERROR(IF(Z288="",0,Z288),"0")+IFERROR(IF(Z289="",0,Z289),"0")+IFERROR(IF(Z290="",0,Z290),"0")+IFERROR(IF(Z291="",0,Z291),"0")+IFERROR(IF(Z292="",0,Z292),"0")+IFERROR(IF(Z293="",0,Z293),"0")</f>
        <v>0.16611999999999999</v>
      </c>
      <c r="AA294" s="554"/>
      <c r="AB294" s="554"/>
      <c r="AC294" s="554"/>
    </row>
    <row r="295" spans="1:68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66"/>
      <c r="P295" s="557" t="s">
        <v>71</v>
      </c>
      <c r="Q295" s="558"/>
      <c r="R295" s="558"/>
      <c r="S295" s="558"/>
      <c r="T295" s="558"/>
      <c r="U295" s="558"/>
      <c r="V295" s="559"/>
      <c r="W295" s="36" t="s">
        <v>69</v>
      </c>
      <c r="X295" s="553">
        <f>IFERROR(SUM(X288:X293),"0")</f>
        <v>83.2</v>
      </c>
      <c r="Y295" s="553">
        <f>IFERROR(SUM(Y288:Y293),"0")</f>
        <v>83.2</v>
      </c>
      <c r="Z295" s="36"/>
      <c r="AA295" s="554"/>
      <c r="AB295" s="554"/>
      <c r="AC295" s="554"/>
    </row>
    <row r="296" spans="1:68" ht="14.25" hidden="1" customHeight="1" x14ac:dyDescent="0.25">
      <c r="A296" s="555" t="s">
        <v>64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1"/>
      <c r="AB296" s="541"/>
      <c r="AC296" s="541"/>
    </row>
    <row r="297" spans="1:68" ht="27" customHeight="1" x14ac:dyDescent="0.25">
      <c r="A297" s="53" t="s">
        <v>470</v>
      </c>
      <c r="B297" s="53" t="s">
        <v>471</v>
      </c>
      <c r="C297" s="30">
        <v>4301030878</v>
      </c>
      <c r="D297" s="560">
        <v>4607091387193</v>
      </c>
      <c r="E297" s="561"/>
      <c r="F297" s="550">
        <v>0.7</v>
      </c>
      <c r="G297" s="31">
        <v>6</v>
      </c>
      <c r="H297" s="550">
        <v>4.2</v>
      </c>
      <c r="I297" s="550">
        <v>4.47</v>
      </c>
      <c r="J297" s="31">
        <v>132</v>
      </c>
      <c r="K297" s="31" t="s">
        <v>111</v>
      </c>
      <c r="L297" s="31"/>
      <c r="M297" s="32" t="s">
        <v>68</v>
      </c>
      <c r="N297" s="32"/>
      <c r="O297" s="31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3"/>
      <c r="V297" s="33"/>
      <c r="W297" s="34" t="s">
        <v>69</v>
      </c>
      <c r="X297" s="551">
        <v>84</v>
      </c>
      <c r="Y297" s="552">
        <f t="shared" ref="Y297:Y303" si="38">IFERROR(IF(X297="",0,CEILING((X297/$H297),1)*$H297),"")</f>
        <v>84</v>
      </c>
      <c r="Z297" s="35">
        <f>IFERROR(IF(Y297=0,"",ROUNDUP(Y297/H297,0)*0.00902),"")</f>
        <v>0.1804</v>
      </c>
      <c r="AA297" s="55"/>
      <c r="AB297" s="56"/>
      <c r="AC297" s="337" t="s">
        <v>472</v>
      </c>
      <c r="AG297" s="63"/>
      <c r="AJ297" s="66"/>
      <c r="AK297" s="66">
        <v>0</v>
      </c>
      <c r="BB297" s="338" t="s">
        <v>1</v>
      </c>
      <c r="BM297" s="63">
        <f t="shared" ref="BM297:BM303" si="39">IFERROR(X297*I297/H297,"0")</f>
        <v>89.399999999999991</v>
      </c>
      <c r="BN297" s="63">
        <f t="shared" ref="BN297:BN303" si="40">IFERROR(Y297*I297/H297,"0")</f>
        <v>89.399999999999991</v>
      </c>
      <c r="BO297" s="63">
        <f t="shared" ref="BO297:BO303" si="41">IFERROR(1/J297*(X297/H297),"0")</f>
        <v>0.15151515151515152</v>
      </c>
      <c r="BP297" s="63">
        <f t="shared" ref="BP297:BP303" si="42">IFERROR(1/J297*(Y297/H297),"0")</f>
        <v>0.15151515151515152</v>
      </c>
    </row>
    <row r="298" spans="1:68" ht="27" customHeight="1" x14ac:dyDescent="0.25">
      <c r="A298" s="53" t="s">
        <v>473</v>
      </c>
      <c r="B298" s="53" t="s">
        <v>474</v>
      </c>
      <c r="C298" s="30">
        <v>4301031153</v>
      </c>
      <c r="D298" s="560">
        <v>4607091387230</v>
      </c>
      <c r="E298" s="561"/>
      <c r="F298" s="550">
        <v>0.7</v>
      </c>
      <c r="G298" s="31">
        <v>6</v>
      </c>
      <c r="H298" s="550">
        <v>4.2</v>
      </c>
      <c r="I298" s="550">
        <v>4.47</v>
      </c>
      <c r="J298" s="31">
        <v>132</v>
      </c>
      <c r="K298" s="31" t="s">
        <v>111</v>
      </c>
      <c r="L298" s="31"/>
      <c r="M298" s="32" t="s">
        <v>68</v>
      </c>
      <c r="N298" s="32"/>
      <c r="O298" s="31">
        <v>40</v>
      </c>
      <c r="P298" s="8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3"/>
      <c r="V298" s="33"/>
      <c r="W298" s="34" t="s">
        <v>69</v>
      </c>
      <c r="X298" s="551">
        <v>84</v>
      </c>
      <c r="Y298" s="552">
        <f t="shared" si="38"/>
        <v>84</v>
      </c>
      <c r="Z298" s="35">
        <f>IFERROR(IF(Y298=0,"",ROUNDUP(Y298/H298,0)*0.00902),"")</f>
        <v>0.1804</v>
      </c>
      <c r="AA298" s="55"/>
      <c r="AB298" s="56"/>
      <c r="AC298" s="339" t="s">
        <v>475</v>
      </c>
      <c r="AG298" s="63"/>
      <c r="AJ298" s="66"/>
      <c r="AK298" s="66">
        <v>0</v>
      </c>
      <c r="BB298" s="340" t="s">
        <v>1</v>
      </c>
      <c r="BM298" s="63">
        <f t="shared" si="39"/>
        <v>89.399999999999991</v>
      </c>
      <c r="BN298" s="63">
        <f t="shared" si="40"/>
        <v>89.399999999999991</v>
      </c>
      <c r="BO298" s="63">
        <f t="shared" si="41"/>
        <v>0.15151515151515152</v>
      </c>
      <c r="BP298" s="63">
        <f t="shared" si="42"/>
        <v>0.15151515151515152</v>
      </c>
    </row>
    <row r="299" spans="1:68" ht="27" customHeight="1" x14ac:dyDescent="0.25">
      <c r="A299" s="53" t="s">
        <v>476</v>
      </c>
      <c r="B299" s="53" t="s">
        <v>477</v>
      </c>
      <c r="C299" s="30">
        <v>4301031154</v>
      </c>
      <c r="D299" s="560">
        <v>4607091387292</v>
      </c>
      <c r="E299" s="561"/>
      <c r="F299" s="550">
        <v>0.73</v>
      </c>
      <c r="G299" s="31">
        <v>6</v>
      </c>
      <c r="H299" s="550">
        <v>4.38</v>
      </c>
      <c r="I299" s="550">
        <v>4.6500000000000004</v>
      </c>
      <c r="J299" s="31">
        <v>132</v>
      </c>
      <c r="K299" s="31" t="s">
        <v>111</v>
      </c>
      <c r="L299" s="31"/>
      <c r="M299" s="32" t="s">
        <v>68</v>
      </c>
      <c r="N299" s="32"/>
      <c r="O299" s="31">
        <v>45</v>
      </c>
      <c r="P299" s="74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3"/>
      <c r="V299" s="33"/>
      <c r="W299" s="34" t="s">
        <v>69</v>
      </c>
      <c r="X299" s="551">
        <v>21.9</v>
      </c>
      <c r="Y299" s="552">
        <f t="shared" si="38"/>
        <v>21.9</v>
      </c>
      <c r="Z299" s="35">
        <f>IFERROR(IF(Y299=0,"",ROUNDUP(Y299/H299,0)*0.00902),"")</f>
        <v>4.5100000000000001E-2</v>
      </c>
      <c r="AA299" s="55"/>
      <c r="AB299" s="56"/>
      <c r="AC299" s="341" t="s">
        <v>478</v>
      </c>
      <c r="AG299" s="63"/>
      <c r="AJ299" s="66"/>
      <c r="AK299" s="66">
        <v>0</v>
      </c>
      <c r="BB299" s="342" t="s">
        <v>1</v>
      </c>
      <c r="BM299" s="63">
        <f t="shared" si="39"/>
        <v>23.250000000000004</v>
      </c>
      <c r="BN299" s="63">
        <f t="shared" si="40"/>
        <v>23.250000000000004</v>
      </c>
      <c r="BO299" s="63">
        <f t="shared" si="41"/>
        <v>3.787878787878788E-2</v>
      </c>
      <c r="BP299" s="63">
        <f t="shared" si="42"/>
        <v>3.787878787878788E-2</v>
      </c>
    </row>
    <row r="300" spans="1:68" ht="27" customHeight="1" x14ac:dyDescent="0.25">
      <c r="A300" s="53" t="s">
        <v>479</v>
      </c>
      <c r="B300" s="53" t="s">
        <v>480</v>
      </c>
      <c r="C300" s="30">
        <v>4301031152</v>
      </c>
      <c r="D300" s="560">
        <v>4607091387285</v>
      </c>
      <c r="E300" s="561"/>
      <c r="F300" s="550">
        <v>0.35</v>
      </c>
      <c r="G300" s="31">
        <v>6</v>
      </c>
      <c r="H300" s="550">
        <v>2.1</v>
      </c>
      <c r="I300" s="550">
        <v>2.23</v>
      </c>
      <c r="J300" s="31">
        <v>234</v>
      </c>
      <c r="K300" s="31" t="s">
        <v>67</v>
      </c>
      <c r="L300" s="31"/>
      <c r="M300" s="32" t="s">
        <v>68</v>
      </c>
      <c r="N300" s="32"/>
      <c r="O300" s="31">
        <v>40</v>
      </c>
      <c r="P300" s="6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3"/>
      <c r="V300" s="33"/>
      <c r="W300" s="34" t="s">
        <v>69</v>
      </c>
      <c r="X300" s="551">
        <v>10.5</v>
      </c>
      <c r="Y300" s="552">
        <f t="shared" si="38"/>
        <v>10.5</v>
      </c>
      <c r="Z300" s="35">
        <f>IFERROR(IF(Y300=0,"",ROUNDUP(Y300/H300,0)*0.00502),"")</f>
        <v>2.5100000000000001E-2</v>
      </c>
      <c r="AA300" s="55"/>
      <c r="AB300" s="56"/>
      <c r="AC300" s="343" t="s">
        <v>475</v>
      </c>
      <c r="AG300" s="63"/>
      <c r="AJ300" s="66"/>
      <c r="AK300" s="66">
        <v>0</v>
      </c>
      <c r="BB300" s="344" t="s">
        <v>1</v>
      </c>
      <c r="BM300" s="63">
        <f t="shared" si="39"/>
        <v>11.149999999999999</v>
      </c>
      <c r="BN300" s="63">
        <f t="shared" si="40"/>
        <v>11.149999999999999</v>
      </c>
      <c r="BO300" s="63">
        <f t="shared" si="41"/>
        <v>2.1367521367521368E-2</v>
      </c>
      <c r="BP300" s="63">
        <f t="shared" si="42"/>
        <v>2.1367521367521368E-2</v>
      </c>
    </row>
    <row r="301" spans="1:68" ht="27" customHeight="1" x14ac:dyDescent="0.25">
      <c r="A301" s="53" t="s">
        <v>481</v>
      </c>
      <c r="B301" s="53" t="s">
        <v>482</v>
      </c>
      <c r="C301" s="30">
        <v>4301031305</v>
      </c>
      <c r="D301" s="560">
        <v>4607091389845</v>
      </c>
      <c r="E301" s="561"/>
      <c r="F301" s="550">
        <v>0.35</v>
      </c>
      <c r="G301" s="31">
        <v>6</v>
      </c>
      <c r="H301" s="550">
        <v>2.1</v>
      </c>
      <c r="I301" s="550">
        <v>2.2000000000000002</v>
      </c>
      <c r="J301" s="31">
        <v>234</v>
      </c>
      <c r="K301" s="31" t="s">
        <v>67</v>
      </c>
      <c r="L301" s="31"/>
      <c r="M301" s="32" t="s">
        <v>68</v>
      </c>
      <c r="N301" s="32"/>
      <c r="O301" s="31">
        <v>40</v>
      </c>
      <c r="P301" s="8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3"/>
      <c r="V301" s="33"/>
      <c r="W301" s="34" t="s">
        <v>69</v>
      </c>
      <c r="X301" s="551">
        <v>10.5</v>
      </c>
      <c r="Y301" s="552">
        <f t="shared" si="38"/>
        <v>10.5</v>
      </c>
      <c r="Z301" s="35">
        <f>IFERROR(IF(Y301=0,"",ROUNDUP(Y301/H301,0)*0.00502),"")</f>
        <v>2.5100000000000001E-2</v>
      </c>
      <c r="AA301" s="55"/>
      <c r="AB301" s="56"/>
      <c r="AC301" s="345" t="s">
        <v>483</v>
      </c>
      <c r="AG301" s="63"/>
      <c r="AJ301" s="66"/>
      <c r="AK301" s="66">
        <v>0</v>
      </c>
      <c r="BB301" s="346" t="s">
        <v>1</v>
      </c>
      <c r="BM301" s="63">
        <f t="shared" si="39"/>
        <v>11</v>
      </c>
      <c r="BN301" s="63">
        <f t="shared" si="40"/>
        <v>11</v>
      </c>
      <c r="BO301" s="63">
        <f t="shared" si="41"/>
        <v>2.1367521367521368E-2</v>
      </c>
      <c r="BP301" s="63">
        <f t="shared" si="42"/>
        <v>2.1367521367521368E-2</v>
      </c>
    </row>
    <row r="302" spans="1:68" ht="27" customHeight="1" x14ac:dyDescent="0.25">
      <c r="A302" s="53" t="s">
        <v>484</v>
      </c>
      <c r="B302" s="53" t="s">
        <v>485</v>
      </c>
      <c r="C302" s="30">
        <v>4301031306</v>
      </c>
      <c r="D302" s="560">
        <v>4680115882881</v>
      </c>
      <c r="E302" s="561"/>
      <c r="F302" s="550">
        <v>0.28000000000000003</v>
      </c>
      <c r="G302" s="31">
        <v>6</v>
      </c>
      <c r="H302" s="550">
        <v>1.68</v>
      </c>
      <c r="I302" s="550">
        <v>1.81</v>
      </c>
      <c r="J302" s="31">
        <v>234</v>
      </c>
      <c r="K302" s="31" t="s">
        <v>67</v>
      </c>
      <c r="L302" s="31"/>
      <c r="M302" s="32" t="s">
        <v>68</v>
      </c>
      <c r="N302" s="32"/>
      <c r="O302" s="31">
        <v>40</v>
      </c>
      <c r="P302" s="6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3"/>
      <c r="V302" s="33"/>
      <c r="W302" s="34" t="s">
        <v>69</v>
      </c>
      <c r="X302" s="551">
        <v>6.72</v>
      </c>
      <c r="Y302" s="552">
        <f t="shared" si="38"/>
        <v>6.72</v>
      </c>
      <c r="Z302" s="35">
        <f>IFERROR(IF(Y302=0,"",ROUNDUP(Y302/H302,0)*0.00502),"")</f>
        <v>2.0080000000000001E-2</v>
      </c>
      <c r="AA302" s="55"/>
      <c r="AB302" s="56"/>
      <c r="AC302" s="347" t="s">
        <v>483</v>
      </c>
      <c r="AG302" s="63"/>
      <c r="AJ302" s="66"/>
      <c r="AK302" s="66">
        <v>0</v>
      </c>
      <c r="BB302" s="348" t="s">
        <v>1</v>
      </c>
      <c r="BM302" s="63">
        <f t="shared" si="39"/>
        <v>7.24</v>
      </c>
      <c r="BN302" s="63">
        <f t="shared" si="40"/>
        <v>7.24</v>
      </c>
      <c r="BO302" s="63">
        <f t="shared" si="41"/>
        <v>1.7094017094017096E-2</v>
      </c>
      <c r="BP302" s="63">
        <f t="shared" si="42"/>
        <v>1.7094017094017096E-2</v>
      </c>
    </row>
    <row r="303" spans="1:68" ht="27" hidden="1" customHeight="1" x14ac:dyDescent="0.25">
      <c r="A303" s="53" t="s">
        <v>486</v>
      </c>
      <c r="B303" s="53" t="s">
        <v>487</v>
      </c>
      <c r="C303" s="30">
        <v>4301031066</v>
      </c>
      <c r="D303" s="560">
        <v>4607091383836</v>
      </c>
      <c r="E303" s="561"/>
      <c r="F303" s="550">
        <v>0.3</v>
      </c>
      <c r="G303" s="31">
        <v>6</v>
      </c>
      <c r="H303" s="550">
        <v>1.8</v>
      </c>
      <c r="I303" s="550">
        <v>2.028</v>
      </c>
      <c r="J303" s="31">
        <v>182</v>
      </c>
      <c r="K303" s="31" t="s">
        <v>76</v>
      </c>
      <c r="L303" s="31"/>
      <c r="M303" s="32" t="s">
        <v>68</v>
      </c>
      <c r="N303" s="32"/>
      <c r="O303" s="31">
        <v>40</v>
      </c>
      <c r="P303" s="6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3"/>
      <c r="V303" s="33"/>
      <c r="W303" s="34" t="s">
        <v>69</v>
      </c>
      <c r="X303" s="551">
        <v>0</v>
      </c>
      <c r="Y303" s="552">
        <f t="shared" si="38"/>
        <v>0</v>
      </c>
      <c r="Z303" s="35" t="str">
        <f>IFERROR(IF(Y303=0,"",ROUNDUP(Y303/H303,0)*0.00651),"")</f>
        <v/>
      </c>
      <c r="AA303" s="55"/>
      <c r="AB303" s="56"/>
      <c r="AC303" s="349" t="s">
        <v>488</v>
      </c>
      <c r="AG303" s="63"/>
      <c r="AJ303" s="66"/>
      <c r="AK303" s="66">
        <v>0</v>
      </c>
      <c r="BB303" s="350" t="s">
        <v>1</v>
      </c>
      <c r="BM303" s="63">
        <f t="shared" si="39"/>
        <v>0</v>
      </c>
      <c r="BN303" s="63">
        <f t="shared" si="40"/>
        <v>0</v>
      </c>
      <c r="BO303" s="63">
        <f t="shared" si="41"/>
        <v>0</v>
      </c>
      <c r="BP303" s="63">
        <f t="shared" si="42"/>
        <v>0</v>
      </c>
    </row>
    <row r="304" spans="1:68" x14ac:dyDescent="0.2">
      <c r="A304" s="565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6"/>
      <c r="P304" s="557" t="s">
        <v>71</v>
      </c>
      <c r="Q304" s="558"/>
      <c r="R304" s="558"/>
      <c r="S304" s="558"/>
      <c r="T304" s="558"/>
      <c r="U304" s="558"/>
      <c r="V304" s="559"/>
      <c r="W304" s="36" t="s">
        <v>72</v>
      </c>
      <c r="X304" s="553">
        <f>IFERROR(X297/H297,"0")+IFERROR(X298/H298,"0")+IFERROR(X299/H299,"0")+IFERROR(X300/H300,"0")+IFERROR(X301/H301,"0")+IFERROR(X302/H302,"0")+IFERROR(X303/H303,"0")</f>
        <v>59</v>
      </c>
      <c r="Y304" s="553">
        <f>IFERROR(Y297/H297,"0")+IFERROR(Y298/H298,"0")+IFERROR(Y299/H299,"0")+IFERROR(Y300/H300,"0")+IFERROR(Y301/H301,"0")+IFERROR(Y302/H302,"0")+IFERROR(Y303/H303,"0")</f>
        <v>59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0.47618000000000005</v>
      </c>
      <c r="AA304" s="554"/>
      <c r="AB304" s="554"/>
      <c r="AC304" s="554"/>
    </row>
    <row r="305" spans="1:68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66"/>
      <c r="P305" s="557" t="s">
        <v>71</v>
      </c>
      <c r="Q305" s="558"/>
      <c r="R305" s="558"/>
      <c r="S305" s="558"/>
      <c r="T305" s="558"/>
      <c r="U305" s="558"/>
      <c r="V305" s="559"/>
      <c r="W305" s="36" t="s">
        <v>69</v>
      </c>
      <c r="X305" s="553">
        <f>IFERROR(SUM(X297:X303),"0")</f>
        <v>217.62</v>
      </c>
      <c r="Y305" s="553">
        <f>IFERROR(SUM(Y297:Y303),"0")</f>
        <v>217.62</v>
      </c>
      <c r="Z305" s="36"/>
      <c r="AA305" s="554"/>
      <c r="AB305" s="554"/>
      <c r="AC305" s="554"/>
    </row>
    <row r="306" spans="1:68" ht="14.25" hidden="1" customHeight="1" x14ac:dyDescent="0.25">
      <c r="A306" s="555" t="s">
        <v>73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1"/>
      <c r="AB306" s="541"/>
      <c r="AC306" s="541"/>
    </row>
    <row r="307" spans="1:68" ht="27" customHeight="1" x14ac:dyDescent="0.25">
      <c r="A307" s="53" t="s">
        <v>489</v>
      </c>
      <c r="B307" s="53" t="s">
        <v>490</v>
      </c>
      <c r="C307" s="30">
        <v>4301051100</v>
      </c>
      <c r="D307" s="560">
        <v>4607091387766</v>
      </c>
      <c r="E307" s="561"/>
      <c r="F307" s="550">
        <v>1.3</v>
      </c>
      <c r="G307" s="31">
        <v>6</v>
      </c>
      <c r="H307" s="550">
        <v>7.8</v>
      </c>
      <c r="I307" s="550">
        <v>8.3130000000000006</v>
      </c>
      <c r="J307" s="31">
        <v>64</v>
      </c>
      <c r="K307" s="31" t="s">
        <v>106</v>
      </c>
      <c r="L307" s="31"/>
      <c r="M307" s="32" t="s">
        <v>77</v>
      </c>
      <c r="N307" s="32"/>
      <c r="O307" s="31">
        <v>40</v>
      </c>
      <c r="P307" s="8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3"/>
      <c r="V307" s="33"/>
      <c r="W307" s="34" t="s">
        <v>69</v>
      </c>
      <c r="X307" s="551">
        <v>998.4</v>
      </c>
      <c r="Y307" s="552">
        <f>IFERROR(IF(X307="",0,CEILING((X307/$H307),1)*$H307),"")</f>
        <v>998.4</v>
      </c>
      <c r="Z307" s="35">
        <f>IFERROR(IF(Y307=0,"",ROUNDUP(Y307/H307,0)*0.01898),"")</f>
        <v>2.42944</v>
      </c>
      <c r="AA307" s="55"/>
      <c r="AB307" s="56"/>
      <c r="AC307" s="351" t="s">
        <v>491</v>
      </c>
      <c r="AG307" s="63"/>
      <c r="AJ307" s="66"/>
      <c r="AK307" s="66">
        <v>0</v>
      </c>
      <c r="BB307" s="352" t="s">
        <v>1</v>
      </c>
      <c r="BM307" s="63">
        <f>IFERROR(X307*I307/H307,"0")</f>
        <v>1064.0640000000001</v>
      </c>
      <c r="BN307" s="63">
        <f>IFERROR(Y307*I307/H307,"0")</f>
        <v>1064.0640000000001</v>
      </c>
      <c r="BO307" s="63">
        <f>IFERROR(1/J307*(X307/H307),"0")</f>
        <v>2</v>
      </c>
      <c r="BP307" s="63">
        <f>IFERROR(1/J307*(Y307/H307),"0")</f>
        <v>2</v>
      </c>
    </row>
    <row r="308" spans="1:68" ht="27" customHeight="1" x14ac:dyDescent="0.25">
      <c r="A308" s="53" t="s">
        <v>492</v>
      </c>
      <c r="B308" s="53" t="s">
        <v>493</v>
      </c>
      <c r="C308" s="30">
        <v>4301051818</v>
      </c>
      <c r="D308" s="560">
        <v>4607091387957</v>
      </c>
      <c r="E308" s="561"/>
      <c r="F308" s="550">
        <v>1.3</v>
      </c>
      <c r="G308" s="31">
        <v>6</v>
      </c>
      <c r="H308" s="550">
        <v>7.8</v>
      </c>
      <c r="I308" s="550">
        <v>8.3190000000000008</v>
      </c>
      <c r="J308" s="31">
        <v>64</v>
      </c>
      <c r="K308" s="31" t="s">
        <v>106</v>
      </c>
      <c r="L308" s="31"/>
      <c r="M308" s="32" t="s">
        <v>77</v>
      </c>
      <c r="N308" s="32"/>
      <c r="O308" s="31">
        <v>40</v>
      </c>
      <c r="P308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3"/>
      <c r="V308" s="33"/>
      <c r="W308" s="34" t="s">
        <v>69</v>
      </c>
      <c r="X308" s="551">
        <v>15.6</v>
      </c>
      <c r="Y308" s="552">
        <f>IFERROR(IF(X308="",0,CEILING((X308/$H308),1)*$H308),"")</f>
        <v>15.6</v>
      </c>
      <c r="Z308" s="35">
        <f>IFERROR(IF(Y308=0,"",ROUNDUP(Y308/H308,0)*0.01898),"")</f>
        <v>3.7960000000000001E-2</v>
      </c>
      <c r="AA308" s="55"/>
      <c r="AB308" s="56"/>
      <c r="AC308" s="353" t="s">
        <v>494</v>
      </c>
      <c r="AG308" s="63"/>
      <c r="AJ308" s="66"/>
      <c r="AK308" s="66">
        <v>0</v>
      </c>
      <c r="BB308" s="354" t="s">
        <v>1</v>
      </c>
      <c r="BM308" s="63">
        <f>IFERROR(X308*I308/H308,"0")</f>
        <v>16.638000000000002</v>
      </c>
      <c r="BN308" s="63">
        <f>IFERROR(Y308*I308/H308,"0")</f>
        <v>16.638000000000002</v>
      </c>
      <c r="BO308" s="63">
        <f>IFERROR(1/J308*(X308/H308),"0")</f>
        <v>3.125E-2</v>
      </c>
      <c r="BP308" s="63">
        <f>IFERROR(1/J308*(Y308/H308),"0")</f>
        <v>3.125E-2</v>
      </c>
    </row>
    <row r="309" spans="1:68" ht="27" customHeight="1" x14ac:dyDescent="0.25">
      <c r="A309" s="53" t="s">
        <v>495</v>
      </c>
      <c r="B309" s="53" t="s">
        <v>496</v>
      </c>
      <c r="C309" s="30">
        <v>4301051819</v>
      </c>
      <c r="D309" s="560">
        <v>4607091387964</v>
      </c>
      <c r="E309" s="561"/>
      <c r="F309" s="550">
        <v>1.35</v>
      </c>
      <c r="G309" s="31">
        <v>6</v>
      </c>
      <c r="H309" s="550">
        <v>8.1</v>
      </c>
      <c r="I309" s="550">
        <v>8.6010000000000009</v>
      </c>
      <c r="J309" s="31">
        <v>64</v>
      </c>
      <c r="K309" s="31" t="s">
        <v>106</v>
      </c>
      <c r="L309" s="31"/>
      <c r="M309" s="32" t="s">
        <v>77</v>
      </c>
      <c r="N309" s="32"/>
      <c r="O309" s="31">
        <v>40</v>
      </c>
      <c r="P309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3"/>
      <c r="V309" s="33"/>
      <c r="W309" s="34" t="s">
        <v>69</v>
      </c>
      <c r="X309" s="551">
        <v>16.2</v>
      </c>
      <c r="Y309" s="552">
        <f>IFERROR(IF(X309="",0,CEILING((X309/$H309),1)*$H309),"")</f>
        <v>16.2</v>
      </c>
      <c r="Z309" s="35">
        <f>IFERROR(IF(Y309=0,"",ROUNDUP(Y309/H309,0)*0.01898),"")</f>
        <v>3.7960000000000001E-2</v>
      </c>
      <c r="AA309" s="55"/>
      <c r="AB309" s="56"/>
      <c r="AC309" s="355" t="s">
        <v>497</v>
      </c>
      <c r="AG309" s="63"/>
      <c r="AJ309" s="66"/>
      <c r="AK309" s="66">
        <v>0</v>
      </c>
      <c r="BB309" s="356" t="s">
        <v>1</v>
      </c>
      <c r="BM309" s="63">
        <f>IFERROR(X309*I309/H309,"0")</f>
        <v>17.202000000000002</v>
      </c>
      <c r="BN309" s="63">
        <f>IFERROR(Y309*I309/H309,"0")</f>
        <v>17.202000000000002</v>
      </c>
      <c r="BO309" s="63">
        <f>IFERROR(1/J309*(X309/H309),"0")</f>
        <v>3.125E-2</v>
      </c>
      <c r="BP309" s="63">
        <f>IFERROR(1/J309*(Y309/H309),"0")</f>
        <v>3.125E-2</v>
      </c>
    </row>
    <row r="310" spans="1:68" ht="27" customHeight="1" x14ac:dyDescent="0.25">
      <c r="A310" s="53" t="s">
        <v>498</v>
      </c>
      <c r="B310" s="53" t="s">
        <v>499</v>
      </c>
      <c r="C310" s="30">
        <v>4301051734</v>
      </c>
      <c r="D310" s="560">
        <v>4680115884588</v>
      </c>
      <c r="E310" s="561"/>
      <c r="F310" s="550">
        <v>0.5</v>
      </c>
      <c r="G310" s="31">
        <v>6</v>
      </c>
      <c r="H310" s="550">
        <v>3</v>
      </c>
      <c r="I310" s="550">
        <v>3.246</v>
      </c>
      <c r="J310" s="31">
        <v>182</v>
      </c>
      <c r="K310" s="31" t="s">
        <v>76</v>
      </c>
      <c r="L310" s="31"/>
      <c r="M310" s="32" t="s">
        <v>77</v>
      </c>
      <c r="N310" s="32"/>
      <c r="O310" s="31">
        <v>40</v>
      </c>
      <c r="P310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3"/>
      <c r="V310" s="33"/>
      <c r="W310" s="34" t="s">
        <v>69</v>
      </c>
      <c r="X310" s="551">
        <v>6</v>
      </c>
      <c r="Y310" s="552">
        <f>IFERROR(IF(X310="",0,CEILING((X310/$H310),1)*$H310),"")</f>
        <v>6</v>
      </c>
      <c r="Z310" s="35">
        <f>IFERROR(IF(Y310=0,"",ROUNDUP(Y310/H310,0)*0.00651),"")</f>
        <v>1.302E-2</v>
      </c>
      <c r="AA310" s="55"/>
      <c r="AB310" s="56"/>
      <c r="AC310" s="357" t="s">
        <v>500</v>
      </c>
      <c r="AG310" s="63"/>
      <c r="AJ310" s="66"/>
      <c r="AK310" s="66">
        <v>0</v>
      </c>
      <c r="BB310" s="358" t="s">
        <v>1</v>
      </c>
      <c r="BM310" s="63">
        <f>IFERROR(X310*I310/H310,"0")</f>
        <v>6.492</v>
      </c>
      <c r="BN310" s="63">
        <f>IFERROR(Y310*I310/H310,"0")</f>
        <v>6.492</v>
      </c>
      <c r="BO310" s="63">
        <f>IFERROR(1/J310*(X310/H310),"0")</f>
        <v>1.098901098901099E-2</v>
      </c>
      <c r="BP310" s="63">
        <f>IFERROR(1/J310*(Y310/H310),"0")</f>
        <v>1.098901098901099E-2</v>
      </c>
    </row>
    <row r="311" spans="1:68" ht="27" customHeight="1" x14ac:dyDescent="0.25">
      <c r="A311" s="53" t="s">
        <v>501</v>
      </c>
      <c r="B311" s="53" t="s">
        <v>502</v>
      </c>
      <c r="C311" s="30">
        <v>4301051578</v>
      </c>
      <c r="D311" s="560">
        <v>4607091387513</v>
      </c>
      <c r="E311" s="561"/>
      <c r="F311" s="550">
        <v>0.45</v>
      </c>
      <c r="G311" s="31">
        <v>6</v>
      </c>
      <c r="H311" s="550">
        <v>2.7</v>
      </c>
      <c r="I311" s="550">
        <v>2.9580000000000002</v>
      </c>
      <c r="J311" s="31">
        <v>182</v>
      </c>
      <c r="K311" s="31" t="s">
        <v>76</v>
      </c>
      <c r="L311" s="31"/>
      <c r="M311" s="32" t="s">
        <v>93</v>
      </c>
      <c r="N311" s="32"/>
      <c r="O311" s="31">
        <v>40</v>
      </c>
      <c r="P311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3"/>
      <c r="V311" s="33"/>
      <c r="W311" s="34" t="s">
        <v>69</v>
      </c>
      <c r="X311" s="551">
        <v>2.7</v>
      </c>
      <c r="Y311" s="552">
        <f>IFERROR(IF(X311="",0,CEILING((X311/$H311),1)*$H311),"")</f>
        <v>2.7</v>
      </c>
      <c r="Z311" s="35">
        <f>IFERROR(IF(Y311=0,"",ROUNDUP(Y311/H311,0)*0.00651),"")</f>
        <v>6.5100000000000002E-3</v>
      </c>
      <c r="AA311" s="55"/>
      <c r="AB311" s="56"/>
      <c r="AC311" s="359" t="s">
        <v>503</v>
      </c>
      <c r="AG311" s="63"/>
      <c r="AJ311" s="66"/>
      <c r="AK311" s="66">
        <v>0</v>
      </c>
      <c r="BB311" s="360" t="s">
        <v>1</v>
      </c>
      <c r="BM311" s="63">
        <f>IFERROR(X311*I311/H311,"0")</f>
        <v>2.9580000000000002</v>
      </c>
      <c r="BN311" s="63">
        <f>IFERROR(Y311*I311/H311,"0")</f>
        <v>2.9580000000000002</v>
      </c>
      <c r="BO311" s="63">
        <f>IFERROR(1/J311*(X311/H311),"0")</f>
        <v>5.4945054945054949E-3</v>
      </c>
      <c r="BP311" s="63">
        <f>IFERROR(1/J311*(Y311/H311),"0")</f>
        <v>5.4945054945054949E-3</v>
      </c>
    </row>
    <row r="312" spans="1:68" x14ac:dyDescent="0.2">
      <c r="A312" s="565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6"/>
      <c r="P312" s="557" t="s">
        <v>71</v>
      </c>
      <c r="Q312" s="558"/>
      <c r="R312" s="558"/>
      <c r="S312" s="558"/>
      <c r="T312" s="558"/>
      <c r="U312" s="558"/>
      <c r="V312" s="559"/>
      <c r="W312" s="36" t="s">
        <v>72</v>
      </c>
      <c r="X312" s="553">
        <f>IFERROR(X307/H307,"0")+IFERROR(X308/H308,"0")+IFERROR(X309/H309,"0")+IFERROR(X310/H310,"0")+IFERROR(X311/H311,"0")</f>
        <v>135</v>
      </c>
      <c r="Y312" s="553">
        <f>IFERROR(Y307/H307,"0")+IFERROR(Y308/H308,"0")+IFERROR(Y309/H309,"0")+IFERROR(Y310/H310,"0")+IFERROR(Y311/H311,"0")</f>
        <v>135</v>
      </c>
      <c r="Z312" s="553">
        <f>IFERROR(IF(Z307="",0,Z307),"0")+IFERROR(IF(Z308="",0,Z308),"0")+IFERROR(IF(Z309="",0,Z309),"0")+IFERROR(IF(Z310="",0,Z310),"0")+IFERROR(IF(Z311="",0,Z311),"0")</f>
        <v>2.5248900000000001</v>
      </c>
      <c r="AA312" s="554"/>
      <c r="AB312" s="554"/>
      <c r="AC312" s="554"/>
    </row>
    <row r="313" spans="1:68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66"/>
      <c r="P313" s="557" t="s">
        <v>71</v>
      </c>
      <c r="Q313" s="558"/>
      <c r="R313" s="558"/>
      <c r="S313" s="558"/>
      <c r="T313" s="558"/>
      <c r="U313" s="558"/>
      <c r="V313" s="559"/>
      <c r="W313" s="36" t="s">
        <v>69</v>
      </c>
      <c r="X313" s="553">
        <f>IFERROR(SUM(X307:X311),"0")</f>
        <v>1038.9000000000001</v>
      </c>
      <c r="Y313" s="553">
        <f>IFERROR(SUM(Y307:Y311),"0")</f>
        <v>1038.9000000000001</v>
      </c>
      <c r="Z313" s="36"/>
      <c r="AA313" s="554"/>
      <c r="AB313" s="554"/>
      <c r="AC313" s="554"/>
    </row>
    <row r="314" spans="1:68" ht="14.25" hidden="1" customHeight="1" x14ac:dyDescent="0.25">
      <c r="A314" s="555" t="s">
        <v>169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1"/>
      <c r="AB314" s="541"/>
      <c r="AC314" s="541"/>
    </row>
    <row r="315" spans="1:68" ht="27" customHeight="1" x14ac:dyDescent="0.25">
      <c r="A315" s="53" t="s">
        <v>504</v>
      </c>
      <c r="B315" s="53" t="s">
        <v>505</v>
      </c>
      <c r="C315" s="30">
        <v>4301060387</v>
      </c>
      <c r="D315" s="560">
        <v>4607091380880</v>
      </c>
      <c r="E315" s="561"/>
      <c r="F315" s="550">
        <v>1.4</v>
      </c>
      <c r="G315" s="31">
        <v>6</v>
      </c>
      <c r="H315" s="550">
        <v>8.4</v>
      </c>
      <c r="I315" s="550">
        <v>8.9190000000000005</v>
      </c>
      <c r="J315" s="31">
        <v>64</v>
      </c>
      <c r="K315" s="31" t="s">
        <v>106</v>
      </c>
      <c r="L315" s="31"/>
      <c r="M315" s="32" t="s">
        <v>77</v>
      </c>
      <c r="N315" s="32"/>
      <c r="O315" s="31">
        <v>30</v>
      </c>
      <c r="P315" s="6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3"/>
      <c r="V315" s="33"/>
      <c r="W315" s="34" t="s">
        <v>69</v>
      </c>
      <c r="X315" s="551">
        <v>25.2</v>
      </c>
      <c r="Y315" s="552">
        <f>IFERROR(IF(X315="",0,CEILING((X315/$H315),1)*$H315),"")</f>
        <v>25.200000000000003</v>
      </c>
      <c r="Z315" s="35">
        <f>IFERROR(IF(Y315=0,"",ROUNDUP(Y315/H315,0)*0.01898),"")</f>
        <v>5.6940000000000004E-2</v>
      </c>
      <c r="AA315" s="55"/>
      <c r="AB315" s="56"/>
      <c r="AC315" s="361" t="s">
        <v>506</v>
      </c>
      <c r="AG315" s="63"/>
      <c r="AJ315" s="66"/>
      <c r="AK315" s="66">
        <v>0</v>
      </c>
      <c r="BB315" s="362" t="s">
        <v>1</v>
      </c>
      <c r="BM315" s="63">
        <f>IFERROR(X315*I315/H315,"0")</f>
        <v>26.757000000000001</v>
      </c>
      <c r="BN315" s="63">
        <f>IFERROR(Y315*I315/H315,"0")</f>
        <v>26.757000000000001</v>
      </c>
      <c r="BO315" s="63">
        <f>IFERROR(1/J315*(X315/H315),"0")</f>
        <v>4.6875E-2</v>
      </c>
      <c r="BP315" s="63">
        <f>IFERROR(1/J315*(Y315/H315),"0")</f>
        <v>4.6875E-2</v>
      </c>
    </row>
    <row r="316" spans="1:68" ht="27" customHeight="1" x14ac:dyDescent="0.25">
      <c r="A316" s="53" t="s">
        <v>507</v>
      </c>
      <c r="B316" s="53" t="s">
        <v>508</v>
      </c>
      <c r="C316" s="30">
        <v>4301060406</v>
      </c>
      <c r="D316" s="560">
        <v>4607091384482</v>
      </c>
      <c r="E316" s="561"/>
      <c r="F316" s="550">
        <v>1.3</v>
      </c>
      <c r="G316" s="31">
        <v>6</v>
      </c>
      <c r="H316" s="550">
        <v>7.8</v>
      </c>
      <c r="I316" s="550">
        <v>8.3190000000000008</v>
      </c>
      <c r="J316" s="31">
        <v>64</v>
      </c>
      <c r="K316" s="31" t="s">
        <v>106</v>
      </c>
      <c r="L316" s="31"/>
      <c r="M316" s="32" t="s">
        <v>77</v>
      </c>
      <c r="N316" s="32"/>
      <c r="O316" s="31">
        <v>30</v>
      </c>
      <c r="P316" s="5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3"/>
      <c r="V316" s="33"/>
      <c r="W316" s="34" t="s">
        <v>69</v>
      </c>
      <c r="X316" s="551">
        <v>39</v>
      </c>
      <c r="Y316" s="552">
        <f>IFERROR(IF(X316="",0,CEILING((X316/$H316),1)*$H316),"")</f>
        <v>39</v>
      </c>
      <c r="Z316" s="35">
        <f>IFERROR(IF(Y316=0,"",ROUNDUP(Y316/H316,0)*0.01898),"")</f>
        <v>9.4899999999999998E-2</v>
      </c>
      <c r="AA316" s="55"/>
      <c r="AB316" s="56"/>
      <c r="AC316" s="363" t="s">
        <v>509</v>
      </c>
      <c r="AG316" s="63"/>
      <c r="AJ316" s="66"/>
      <c r="AK316" s="66">
        <v>0</v>
      </c>
      <c r="BB316" s="364" t="s">
        <v>1</v>
      </c>
      <c r="BM316" s="63">
        <f>IFERROR(X316*I316/H316,"0")</f>
        <v>41.595000000000006</v>
      </c>
      <c r="BN316" s="63">
        <f>IFERROR(Y316*I316/H316,"0")</f>
        <v>41.595000000000006</v>
      </c>
      <c r="BO316" s="63">
        <f>IFERROR(1/J316*(X316/H316),"0")</f>
        <v>7.8125E-2</v>
      </c>
      <c r="BP316" s="63">
        <f>IFERROR(1/J316*(Y316/H316),"0")</f>
        <v>7.8125E-2</v>
      </c>
    </row>
    <row r="317" spans="1:68" ht="16.5" customHeight="1" x14ac:dyDescent="0.25">
      <c r="A317" s="53" t="s">
        <v>510</v>
      </c>
      <c r="B317" s="53" t="s">
        <v>511</v>
      </c>
      <c r="C317" s="30">
        <v>4301060484</v>
      </c>
      <c r="D317" s="560">
        <v>4607091380897</v>
      </c>
      <c r="E317" s="561"/>
      <c r="F317" s="550">
        <v>1.4</v>
      </c>
      <c r="G317" s="31">
        <v>6</v>
      </c>
      <c r="H317" s="550">
        <v>8.4</v>
      </c>
      <c r="I317" s="550">
        <v>8.9190000000000005</v>
      </c>
      <c r="J317" s="31">
        <v>64</v>
      </c>
      <c r="K317" s="31" t="s">
        <v>106</v>
      </c>
      <c r="L317" s="31"/>
      <c r="M317" s="32" t="s">
        <v>93</v>
      </c>
      <c r="N317" s="32"/>
      <c r="O317" s="31">
        <v>30</v>
      </c>
      <c r="P317" s="85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3"/>
      <c r="V317" s="33"/>
      <c r="W317" s="34" t="s">
        <v>69</v>
      </c>
      <c r="X317" s="551">
        <v>42</v>
      </c>
      <c r="Y317" s="552">
        <f>IFERROR(IF(X317="",0,CEILING((X317/$H317),1)*$H317),"")</f>
        <v>42</v>
      </c>
      <c r="Z317" s="35">
        <f>IFERROR(IF(Y317=0,"",ROUNDUP(Y317/H317,0)*0.01898),"")</f>
        <v>9.4899999999999998E-2</v>
      </c>
      <c r="AA317" s="55"/>
      <c r="AB317" s="56"/>
      <c r="AC317" s="365" t="s">
        <v>512</v>
      </c>
      <c r="AG317" s="63"/>
      <c r="AJ317" s="66"/>
      <c r="AK317" s="66">
        <v>0</v>
      </c>
      <c r="BB317" s="366" t="s">
        <v>1</v>
      </c>
      <c r="BM317" s="63">
        <f>IFERROR(X317*I317/H317,"0")</f>
        <v>44.594999999999999</v>
      </c>
      <c r="BN317" s="63">
        <f>IFERROR(Y317*I317/H317,"0")</f>
        <v>44.594999999999999</v>
      </c>
      <c r="BO317" s="63">
        <f>IFERROR(1/J317*(X317/H317),"0")</f>
        <v>7.8125E-2</v>
      </c>
      <c r="BP317" s="63">
        <f>IFERROR(1/J317*(Y317/H317),"0")</f>
        <v>7.8125E-2</v>
      </c>
    </row>
    <row r="318" spans="1:68" x14ac:dyDescent="0.2">
      <c r="A318" s="565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6"/>
      <c r="P318" s="557" t="s">
        <v>71</v>
      </c>
      <c r="Q318" s="558"/>
      <c r="R318" s="558"/>
      <c r="S318" s="558"/>
      <c r="T318" s="558"/>
      <c r="U318" s="558"/>
      <c r="V318" s="559"/>
      <c r="W318" s="36" t="s">
        <v>72</v>
      </c>
      <c r="X318" s="553">
        <f>IFERROR(X315/H315,"0")+IFERROR(X316/H316,"0")+IFERROR(X317/H317,"0")</f>
        <v>13</v>
      </c>
      <c r="Y318" s="553">
        <f>IFERROR(Y315/H315,"0")+IFERROR(Y316/H316,"0")+IFERROR(Y317/H317,"0")</f>
        <v>13</v>
      </c>
      <c r="Z318" s="553">
        <f>IFERROR(IF(Z315="",0,Z315),"0")+IFERROR(IF(Z316="",0,Z316),"0")+IFERROR(IF(Z317="",0,Z317),"0")</f>
        <v>0.24674000000000001</v>
      </c>
      <c r="AA318" s="554"/>
      <c r="AB318" s="554"/>
      <c r="AC318" s="554"/>
    </row>
    <row r="319" spans="1:68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66"/>
      <c r="P319" s="557" t="s">
        <v>71</v>
      </c>
      <c r="Q319" s="558"/>
      <c r="R319" s="558"/>
      <c r="S319" s="558"/>
      <c r="T319" s="558"/>
      <c r="U319" s="558"/>
      <c r="V319" s="559"/>
      <c r="W319" s="36" t="s">
        <v>69</v>
      </c>
      <c r="X319" s="553">
        <f>IFERROR(SUM(X315:X317),"0")</f>
        <v>106.2</v>
      </c>
      <c r="Y319" s="553">
        <f>IFERROR(SUM(Y315:Y317),"0")</f>
        <v>106.2</v>
      </c>
      <c r="Z319" s="36"/>
      <c r="AA319" s="554"/>
      <c r="AB319" s="554"/>
      <c r="AC319" s="554"/>
    </row>
    <row r="320" spans="1:68" ht="14.25" hidden="1" customHeight="1" x14ac:dyDescent="0.25">
      <c r="A320" s="555" t="s">
        <v>95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1"/>
      <c r="AB320" s="541"/>
      <c r="AC320" s="541"/>
    </row>
    <row r="321" spans="1:68" ht="27" customHeight="1" x14ac:dyDescent="0.25">
      <c r="A321" s="53" t="s">
        <v>513</v>
      </c>
      <c r="B321" s="53" t="s">
        <v>514</v>
      </c>
      <c r="C321" s="30">
        <v>4301030235</v>
      </c>
      <c r="D321" s="560">
        <v>4607091388381</v>
      </c>
      <c r="E321" s="561"/>
      <c r="F321" s="550">
        <v>0.38</v>
      </c>
      <c r="G321" s="31">
        <v>8</v>
      </c>
      <c r="H321" s="550">
        <v>3.04</v>
      </c>
      <c r="I321" s="550">
        <v>3.33</v>
      </c>
      <c r="J321" s="31">
        <v>132</v>
      </c>
      <c r="K321" s="31" t="s">
        <v>111</v>
      </c>
      <c r="L321" s="31"/>
      <c r="M321" s="32" t="s">
        <v>98</v>
      </c>
      <c r="N321" s="32"/>
      <c r="O321" s="31">
        <v>180</v>
      </c>
      <c r="P321" s="803" t="s">
        <v>515</v>
      </c>
      <c r="Q321" s="563"/>
      <c r="R321" s="563"/>
      <c r="S321" s="563"/>
      <c r="T321" s="564"/>
      <c r="U321" s="33"/>
      <c r="V321" s="33"/>
      <c r="W321" s="34" t="s">
        <v>69</v>
      </c>
      <c r="X321" s="551">
        <v>3.04</v>
      </c>
      <c r="Y321" s="552">
        <f>IFERROR(IF(X321="",0,CEILING((X321/$H321),1)*$H321),"")</f>
        <v>3.04</v>
      </c>
      <c r="Z321" s="35">
        <f>IFERROR(IF(Y321=0,"",ROUNDUP(Y321/H321,0)*0.00902),"")</f>
        <v>9.0200000000000002E-3</v>
      </c>
      <c r="AA321" s="55"/>
      <c r="AB321" s="56"/>
      <c r="AC321" s="367" t="s">
        <v>516</v>
      </c>
      <c r="AG321" s="63"/>
      <c r="AJ321" s="66"/>
      <c r="AK321" s="66">
        <v>0</v>
      </c>
      <c r="BB321" s="368" t="s">
        <v>1</v>
      </c>
      <c r="BM321" s="63">
        <f>IFERROR(X321*I321/H321,"0")</f>
        <v>3.33</v>
      </c>
      <c r="BN321" s="63">
        <f>IFERROR(Y321*I321/H321,"0")</f>
        <v>3.33</v>
      </c>
      <c r="BO321" s="63">
        <f>IFERROR(1/J321*(X321/H321),"0")</f>
        <v>7.575757575757576E-3</v>
      </c>
      <c r="BP321" s="63">
        <f>IFERROR(1/J321*(Y321/H321),"0")</f>
        <v>7.575757575757576E-3</v>
      </c>
    </row>
    <row r="322" spans="1:68" ht="27" customHeight="1" x14ac:dyDescent="0.25">
      <c r="A322" s="53" t="s">
        <v>517</v>
      </c>
      <c r="B322" s="53" t="s">
        <v>518</v>
      </c>
      <c r="C322" s="30">
        <v>4301030232</v>
      </c>
      <c r="D322" s="560">
        <v>4607091388374</v>
      </c>
      <c r="E322" s="561"/>
      <c r="F322" s="550">
        <v>0.38</v>
      </c>
      <c r="G322" s="31">
        <v>8</v>
      </c>
      <c r="H322" s="550">
        <v>3.04</v>
      </c>
      <c r="I322" s="550">
        <v>3.29</v>
      </c>
      <c r="J322" s="31">
        <v>132</v>
      </c>
      <c r="K322" s="31" t="s">
        <v>111</v>
      </c>
      <c r="L322" s="31"/>
      <c r="M322" s="32" t="s">
        <v>98</v>
      </c>
      <c r="N322" s="32"/>
      <c r="O322" s="31">
        <v>180</v>
      </c>
      <c r="P322" s="643" t="s">
        <v>519</v>
      </c>
      <c r="Q322" s="563"/>
      <c r="R322" s="563"/>
      <c r="S322" s="563"/>
      <c r="T322" s="564"/>
      <c r="U322" s="33"/>
      <c r="V322" s="33"/>
      <c r="W322" s="34" t="s">
        <v>69</v>
      </c>
      <c r="X322" s="551">
        <v>3.04</v>
      </c>
      <c r="Y322" s="552">
        <f>IFERROR(IF(X322="",0,CEILING((X322/$H322),1)*$H322),"")</f>
        <v>3.04</v>
      </c>
      <c r="Z322" s="35">
        <f>IFERROR(IF(Y322=0,"",ROUNDUP(Y322/H322,0)*0.00902),"")</f>
        <v>9.0200000000000002E-3</v>
      </c>
      <c r="AA322" s="55"/>
      <c r="AB322" s="56"/>
      <c r="AC322" s="369" t="s">
        <v>516</v>
      </c>
      <c r="AG322" s="63"/>
      <c r="AJ322" s="66"/>
      <c r="AK322" s="66">
        <v>0</v>
      </c>
      <c r="BB322" s="370" t="s">
        <v>1</v>
      </c>
      <c r="BM322" s="63">
        <f>IFERROR(X322*I322/H322,"0")</f>
        <v>3.29</v>
      </c>
      <c r="BN322" s="63">
        <f>IFERROR(Y322*I322/H322,"0")</f>
        <v>3.29</v>
      </c>
      <c r="BO322" s="63">
        <f>IFERROR(1/J322*(X322/H322),"0")</f>
        <v>7.575757575757576E-3</v>
      </c>
      <c r="BP322" s="63">
        <f>IFERROR(1/J322*(Y322/H322),"0")</f>
        <v>7.575757575757576E-3</v>
      </c>
    </row>
    <row r="323" spans="1:68" ht="27" customHeight="1" x14ac:dyDescent="0.25">
      <c r="A323" s="53" t="s">
        <v>520</v>
      </c>
      <c r="B323" s="53" t="s">
        <v>521</v>
      </c>
      <c r="C323" s="30">
        <v>4301032015</v>
      </c>
      <c r="D323" s="560">
        <v>4607091383102</v>
      </c>
      <c r="E323" s="561"/>
      <c r="F323" s="550">
        <v>0.17</v>
      </c>
      <c r="G323" s="31">
        <v>15</v>
      </c>
      <c r="H323" s="550">
        <v>2.5499999999999998</v>
      </c>
      <c r="I323" s="550">
        <v>2.9550000000000001</v>
      </c>
      <c r="J323" s="31">
        <v>182</v>
      </c>
      <c r="K323" s="31" t="s">
        <v>76</v>
      </c>
      <c r="L323" s="31"/>
      <c r="M323" s="32" t="s">
        <v>98</v>
      </c>
      <c r="N323" s="32"/>
      <c r="O323" s="31">
        <v>180</v>
      </c>
      <c r="P323" s="7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3"/>
      <c r="V323" s="33"/>
      <c r="W323" s="34" t="s">
        <v>69</v>
      </c>
      <c r="X323" s="551">
        <v>2.5499999999999998</v>
      </c>
      <c r="Y323" s="552">
        <f>IFERROR(IF(X323="",0,CEILING((X323/$H323),1)*$H323),"")</f>
        <v>2.5499999999999998</v>
      </c>
      <c r="Z323" s="35">
        <f>IFERROR(IF(Y323=0,"",ROUNDUP(Y323/H323,0)*0.00651),"")</f>
        <v>6.5100000000000002E-3</v>
      </c>
      <c r="AA323" s="55"/>
      <c r="AB323" s="56"/>
      <c r="AC323" s="371" t="s">
        <v>522</v>
      </c>
      <c r="AG323" s="63"/>
      <c r="AJ323" s="66"/>
      <c r="AK323" s="66">
        <v>0</v>
      </c>
      <c r="BB323" s="372" t="s">
        <v>1</v>
      </c>
      <c r="BM323" s="63">
        <f>IFERROR(X323*I323/H323,"0")</f>
        <v>2.9550000000000001</v>
      </c>
      <c r="BN323" s="63">
        <f>IFERROR(Y323*I323/H323,"0")</f>
        <v>2.9550000000000001</v>
      </c>
      <c r="BO323" s="63">
        <f>IFERROR(1/J323*(X323/H323),"0")</f>
        <v>5.4945054945054949E-3</v>
      </c>
      <c r="BP323" s="63">
        <f>IFERROR(1/J323*(Y323/H323),"0")</f>
        <v>5.4945054945054949E-3</v>
      </c>
    </row>
    <row r="324" spans="1:68" ht="27" customHeight="1" x14ac:dyDescent="0.25">
      <c r="A324" s="53" t="s">
        <v>523</v>
      </c>
      <c r="B324" s="53" t="s">
        <v>524</v>
      </c>
      <c r="C324" s="30">
        <v>4301030233</v>
      </c>
      <c r="D324" s="560">
        <v>4607091388404</v>
      </c>
      <c r="E324" s="561"/>
      <c r="F324" s="550">
        <v>0.17</v>
      </c>
      <c r="G324" s="31">
        <v>15</v>
      </c>
      <c r="H324" s="550">
        <v>2.5499999999999998</v>
      </c>
      <c r="I324" s="550">
        <v>2.88</v>
      </c>
      <c r="J324" s="31">
        <v>182</v>
      </c>
      <c r="K324" s="31" t="s">
        <v>76</v>
      </c>
      <c r="L324" s="31"/>
      <c r="M324" s="32" t="s">
        <v>98</v>
      </c>
      <c r="N324" s="32"/>
      <c r="O324" s="31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3"/>
      <c r="V324" s="33"/>
      <c r="W324" s="34" t="s">
        <v>69</v>
      </c>
      <c r="X324" s="551">
        <v>2.5499999999999998</v>
      </c>
      <c r="Y324" s="552">
        <f>IFERROR(IF(X324="",0,CEILING((X324/$H324),1)*$H324),"")</f>
        <v>2.5499999999999998</v>
      </c>
      <c r="Z324" s="35">
        <f>IFERROR(IF(Y324=0,"",ROUNDUP(Y324/H324,0)*0.00651),"")</f>
        <v>6.5100000000000002E-3</v>
      </c>
      <c r="AA324" s="55"/>
      <c r="AB324" s="56"/>
      <c r="AC324" s="373" t="s">
        <v>516</v>
      </c>
      <c r="AG324" s="63"/>
      <c r="AJ324" s="66"/>
      <c r="AK324" s="66">
        <v>0</v>
      </c>
      <c r="BB324" s="374" t="s">
        <v>1</v>
      </c>
      <c r="BM324" s="63">
        <f>IFERROR(X324*I324/H324,"0")</f>
        <v>2.88</v>
      </c>
      <c r="BN324" s="63">
        <f>IFERROR(Y324*I324/H324,"0")</f>
        <v>2.88</v>
      </c>
      <c r="BO324" s="63">
        <f>IFERROR(1/J324*(X324/H324),"0")</f>
        <v>5.4945054945054949E-3</v>
      </c>
      <c r="BP324" s="63">
        <f>IFERROR(1/J324*(Y324/H324),"0")</f>
        <v>5.4945054945054949E-3</v>
      </c>
    </row>
    <row r="325" spans="1:68" x14ac:dyDescent="0.2">
      <c r="A325" s="565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6"/>
      <c r="P325" s="557" t="s">
        <v>71</v>
      </c>
      <c r="Q325" s="558"/>
      <c r="R325" s="558"/>
      <c r="S325" s="558"/>
      <c r="T325" s="558"/>
      <c r="U325" s="558"/>
      <c r="V325" s="559"/>
      <c r="W325" s="36" t="s">
        <v>72</v>
      </c>
      <c r="X325" s="553">
        <f>IFERROR(X321/H321,"0")+IFERROR(X322/H322,"0")+IFERROR(X323/H323,"0")+IFERROR(X324/H324,"0")</f>
        <v>4</v>
      </c>
      <c r="Y325" s="553">
        <f>IFERROR(Y321/H321,"0")+IFERROR(Y322/H322,"0")+IFERROR(Y323/H323,"0")+IFERROR(Y324/H324,"0")</f>
        <v>4</v>
      </c>
      <c r="Z325" s="553">
        <f>IFERROR(IF(Z321="",0,Z321),"0")+IFERROR(IF(Z322="",0,Z322),"0")+IFERROR(IF(Z323="",0,Z323),"0")+IFERROR(IF(Z324="",0,Z324),"0")</f>
        <v>3.1060000000000004E-2</v>
      </c>
      <c r="AA325" s="554"/>
      <c r="AB325" s="554"/>
      <c r="AC325" s="554"/>
    </row>
    <row r="326" spans="1:68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66"/>
      <c r="P326" s="557" t="s">
        <v>71</v>
      </c>
      <c r="Q326" s="558"/>
      <c r="R326" s="558"/>
      <c r="S326" s="558"/>
      <c r="T326" s="558"/>
      <c r="U326" s="558"/>
      <c r="V326" s="559"/>
      <c r="W326" s="36" t="s">
        <v>69</v>
      </c>
      <c r="X326" s="553">
        <f>IFERROR(SUM(X321:X324),"0")</f>
        <v>11.18</v>
      </c>
      <c r="Y326" s="553">
        <f>IFERROR(SUM(Y321:Y324),"0")</f>
        <v>11.18</v>
      </c>
      <c r="Z326" s="36"/>
      <c r="AA326" s="554"/>
      <c r="AB326" s="554"/>
      <c r="AC326" s="554"/>
    </row>
    <row r="327" spans="1:68" ht="14.25" hidden="1" customHeight="1" x14ac:dyDescent="0.25">
      <c r="A327" s="555" t="s">
        <v>525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1"/>
      <c r="AB327" s="541"/>
      <c r="AC327" s="541"/>
    </row>
    <row r="328" spans="1:68" ht="16.5" customHeight="1" x14ac:dyDescent="0.25">
      <c r="A328" s="53" t="s">
        <v>526</v>
      </c>
      <c r="B328" s="53" t="s">
        <v>527</v>
      </c>
      <c r="C328" s="30">
        <v>4301180007</v>
      </c>
      <c r="D328" s="560">
        <v>4680115881808</v>
      </c>
      <c r="E328" s="561"/>
      <c r="F328" s="550">
        <v>0.1</v>
      </c>
      <c r="G328" s="31">
        <v>20</v>
      </c>
      <c r="H328" s="550">
        <v>2</v>
      </c>
      <c r="I328" s="550">
        <v>2.2400000000000002</v>
      </c>
      <c r="J328" s="31">
        <v>238</v>
      </c>
      <c r="K328" s="31" t="s">
        <v>76</v>
      </c>
      <c r="L328" s="31"/>
      <c r="M328" s="32" t="s">
        <v>528</v>
      </c>
      <c r="N328" s="32"/>
      <c r="O328" s="31">
        <v>730</v>
      </c>
      <c r="P328" s="5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3"/>
      <c r="V328" s="33"/>
      <c r="W328" s="34" t="s">
        <v>69</v>
      </c>
      <c r="X328" s="551">
        <v>4</v>
      </c>
      <c r="Y328" s="552">
        <f>IFERROR(IF(X328="",0,CEILING((X328/$H328),1)*$H328),"")</f>
        <v>4</v>
      </c>
      <c r="Z328" s="35">
        <f>IFERROR(IF(Y328=0,"",ROUNDUP(Y328/H328,0)*0.00474),"")</f>
        <v>9.4800000000000006E-3</v>
      </c>
      <c r="AA328" s="55"/>
      <c r="AB328" s="56"/>
      <c r="AC328" s="375" t="s">
        <v>529</v>
      </c>
      <c r="AG328" s="63"/>
      <c r="AJ328" s="66"/>
      <c r="AK328" s="66">
        <v>0</v>
      </c>
      <c r="BB328" s="376" t="s">
        <v>1</v>
      </c>
      <c r="BM328" s="63">
        <f>IFERROR(X328*I328/H328,"0")</f>
        <v>4.4800000000000004</v>
      </c>
      <c r="BN328" s="63">
        <f>IFERROR(Y328*I328/H328,"0")</f>
        <v>4.4800000000000004</v>
      </c>
      <c r="BO328" s="63">
        <f>IFERROR(1/J328*(X328/H328),"0")</f>
        <v>8.4033613445378148E-3</v>
      </c>
      <c r="BP328" s="63">
        <f>IFERROR(1/J328*(Y328/H328),"0")</f>
        <v>8.4033613445378148E-3</v>
      </c>
    </row>
    <row r="329" spans="1:68" ht="27" customHeight="1" x14ac:dyDescent="0.25">
      <c r="A329" s="53" t="s">
        <v>530</v>
      </c>
      <c r="B329" s="53" t="s">
        <v>531</v>
      </c>
      <c r="C329" s="30">
        <v>4301180006</v>
      </c>
      <c r="D329" s="560">
        <v>4680115881822</v>
      </c>
      <c r="E329" s="561"/>
      <c r="F329" s="550">
        <v>0.1</v>
      </c>
      <c r="G329" s="31">
        <v>20</v>
      </c>
      <c r="H329" s="550">
        <v>2</v>
      </c>
      <c r="I329" s="550">
        <v>2.2400000000000002</v>
      </c>
      <c r="J329" s="31">
        <v>238</v>
      </c>
      <c r="K329" s="31" t="s">
        <v>76</v>
      </c>
      <c r="L329" s="31"/>
      <c r="M329" s="32" t="s">
        <v>528</v>
      </c>
      <c r="N329" s="32"/>
      <c r="O329" s="31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3"/>
      <c r="V329" s="33"/>
      <c r="W329" s="34" t="s">
        <v>69</v>
      </c>
      <c r="X329" s="551">
        <v>4</v>
      </c>
      <c r="Y329" s="552">
        <f>IFERROR(IF(X329="",0,CEILING((X329/$H329),1)*$H329),"")</f>
        <v>4</v>
      </c>
      <c r="Z329" s="35">
        <f>IFERROR(IF(Y329=0,"",ROUNDUP(Y329/H329,0)*0.00474),"")</f>
        <v>9.4800000000000006E-3</v>
      </c>
      <c r="AA329" s="55"/>
      <c r="AB329" s="56"/>
      <c r="AC329" s="377" t="s">
        <v>529</v>
      </c>
      <c r="AG329" s="63"/>
      <c r="AJ329" s="66"/>
      <c r="AK329" s="66">
        <v>0</v>
      </c>
      <c r="BB329" s="378" t="s">
        <v>1</v>
      </c>
      <c r="BM329" s="63">
        <f>IFERROR(X329*I329/H329,"0")</f>
        <v>4.4800000000000004</v>
      </c>
      <c r="BN329" s="63">
        <f>IFERROR(Y329*I329/H329,"0")</f>
        <v>4.4800000000000004</v>
      </c>
      <c r="BO329" s="63">
        <f>IFERROR(1/J329*(X329/H329),"0")</f>
        <v>8.4033613445378148E-3</v>
      </c>
      <c r="BP329" s="63">
        <f>IFERROR(1/J329*(Y329/H329),"0")</f>
        <v>8.4033613445378148E-3</v>
      </c>
    </row>
    <row r="330" spans="1:68" ht="27" customHeight="1" x14ac:dyDescent="0.25">
      <c r="A330" s="53" t="s">
        <v>532</v>
      </c>
      <c r="B330" s="53" t="s">
        <v>533</v>
      </c>
      <c r="C330" s="30">
        <v>4301180001</v>
      </c>
      <c r="D330" s="560">
        <v>4680115880016</v>
      </c>
      <c r="E330" s="561"/>
      <c r="F330" s="550">
        <v>0.1</v>
      </c>
      <c r="G330" s="31">
        <v>20</v>
      </c>
      <c r="H330" s="550">
        <v>2</v>
      </c>
      <c r="I330" s="550">
        <v>2.2400000000000002</v>
      </c>
      <c r="J330" s="31">
        <v>238</v>
      </c>
      <c r="K330" s="31" t="s">
        <v>76</v>
      </c>
      <c r="L330" s="31"/>
      <c r="M330" s="32" t="s">
        <v>528</v>
      </c>
      <c r="N330" s="32"/>
      <c r="O330" s="31">
        <v>730</v>
      </c>
      <c r="P330" s="7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3"/>
      <c r="V330" s="33"/>
      <c r="W330" s="34" t="s">
        <v>69</v>
      </c>
      <c r="X330" s="551">
        <v>4</v>
      </c>
      <c r="Y330" s="552">
        <f>IFERROR(IF(X330="",0,CEILING((X330/$H330),1)*$H330),"")</f>
        <v>4</v>
      </c>
      <c r="Z330" s="35">
        <f>IFERROR(IF(Y330=0,"",ROUNDUP(Y330/H330,0)*0.00474),"")</f>
        <v>9.4800000000000006E-3</v>
      </c>
      <c r="AA330" s="55"/>
      <c r="AB330" s="56"/>
      <c r="AC330" s="379" t="s">
        <v>529</v>
      </c>
      <c r="AG330" s="63"/>
      <c r="AJ330" s="66"/>
      <c r="AK330" s="66">
        <v>0</v>
      </c>
      <c r="BB330" s="380" t="s">
        <v>1</v>
      </c>
      <c r="BM330" s="63">
        <f>IFERROR(X330*I330/H330,"0")</f>
        <v>4.4800000000000004</v>
      </c>
      <c r="BN330" s="63">
        <f>IFERROR(Y330*I330/H330,"0")</f>
        <v>4.4800000000000004</v>
      </c>
      <c r="BO330" s="63">
        <f>IFERROR(1/J330*(X330/H330),"0")</f>
        <v>8.4033613445378148E-3</v>
      </c>
      <c r="BP330" s="63">
        <f>IFERROR(1/J330*(Y330/H330),"0")</f>
        <v>8.4033613445378148E-3</v>
      </c>
    </row>
    <row r="331" spans="1:68" x14ac:dyDescent="0.2">
      <c r="A331" s="565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6"/>
      <c r="P331" s="557" t="s">
        <v>71</v>
      </c>
      <c r="Q331" s="558"/>
      <c r="R331" s="558"/>
      <c r="S331" s="558"/>
      <c r="T331" s="558"/>
      <c r="U331" s="558"/>
      <c r="V331" s="559"/>
      <c r="W331" s="36" t="s">
        <v>72</v>
      </c>
      <c r="X331" s="553">
        <f>IFERROR(X328/H328,"0")+IFERROR(X329/H329,"0")+IFERROR(X330/H330,"0")</f>
        <v>6</v>
      </c>
      <c r="Y331" s="553">
        <f>IFERROR(Y328/H328,"0")+IFERROR(Y329/H329,"0")+IFERROR(Y330/H330,"0")</f>
        <v>6</v>
      </c>
      <c r="Z331" s="553">
        <f>IFERROR(IF(Z328="",0,Z328),"0")+IFERROR(IF(Z329="",0,Z329),"0")+IFERROR(IF(Z330="",0,Z330),"0")</f>
        <v>2.844E-2</v>
      </c>
      <c r="AA331" s="554"/>
      <c r="AB331" s="554"/>
      <c r="AC331" s="554"/>
    </row>
    <row r="332" spans="1:68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66"/>
      <c r="P332" s="557" t="s">
        <v>71</v>
      </c>
      <c r="Q332" s="558"/>
      <c r="R332" s="558"/>
      <c r="S332" s="558"/>
      <c r="T332" s="558"/>
      <c r="U332" s="558"/>
      <c r="V332" s="559"/>
      <c r="W332" s="36" t="s">
        <v>69</v>
      </c>
      <c r="X332" s="553">
        <f>IFERROR(SUM(X328:X330),"0")</f>
        <v>12</v>
      </c>
      <c r="Y332" s="553">
        <f>IFERROR(SUM(Y328:Y330),"0")</f>
        <v>12</v>
      </c>
      <c r="Z332" s="36"/>
      <c r="AA332" s="554"/>
      <c r="AB332" s="554"/>
      <c r="AC332" s="554"/>
    </row>
    <row r="333" spans="1:68" ht="16.5" hidden="1" customHeight="1" x14ac:dyDescent="0.25">
      <c r="A333" s="585" t="s">
        <v>534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7"/>
      <c r="AB333" s="547"/>
      <c r="AC333" s="547"/>
    </row>
    <row r="334" spans="1:68" ht="14.25" hidden="1" customHeight="1" x14ac:dyDescent="0.25">
      <c r="A334" s="555" t="s">
        <v>73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1"/>
      <c r="AB334" s="541"/>
      <c r="AC334" s="541"/>
    </row>
    <row r="335" spans="1:68" ht="27" customHeight="1" x14ac:dyDescent="0.25">
      <c r="A335" s="53" t="s">
        <v>535</v>
      </c>
      <c r="B335" s="53" t="s">
        <v>536</v>
      </c>
      <c r="C335" s="30">
        <v>4301051489</v>
      </c>
      <c r="D335" s="560">
        <v>4607091387919</v>
      </c>
      <c r="E335" s="561"/>
      <c r="F335" s="550">
        <v>1.35</v>
      </c>
      <c r="G335" s="31">
        <v>6</v>
      </c>
      <c r="H335" s="550">
        <v>8.1</v>
      </c>
      <c r="I335" s="550">
        <v>8.6189999999999998</v>
      </c>
      <c r="J335" s="31">
        <v>64</v>
      </c>
      <c r="K335" s="31" t="s">
        <v>106</v>
      </c>
      <c r="L335" s="31"/>
      <c r="M335" s="32" t="s">
        <v>93</v>
      </c>
      <c r="N335" s="32"/>
      <c r="O335" s="31">
        <v>45</v>
      </c>
      <c r="P335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3"/>
      <c r="V335" s="33"/>
      <c r="W335" s="34" t="s">
        <v>69</v>
      </c>
      <c r="X335" s="551">
        <v>81</v>
      </c>
      <c r="Y335" s="552">
        <f>IFERROR(IF(X335="",0,CEILING((X335/$H335),1)*$H335),"")</f>
        <v>81</v>
      </c>
      <c r="Z335" s="35">
        <f>IFERROR(IF(Y335=0,"",ROUNDUP(Y335/H335,0)*0.01898),"")</f>
        <v>0.1898</v>
      </c>
      <c r="AA335" s="55"/>
      <c r="AB335" s="56"/>
      <c r="AC335" s="381" t="s">
        <v>537</v>
      </c>
      <c r="AG335" s="63"/>
      <c r="AJ335" s="66"/>
      <c r="AK335" s="66">
        <v>0</v>
      </c>
      <c r="BB335" s="382" t="s">
        <v>1</v>
      </c>
      <c r="BM335" s="63">
        <f>IFERROR(X335*I335/H335,"0")</f>
        <v>86.190000000000012</v>
      </c>
      <c r="BN335" s="63">
        <f>IFERROR(Y335*I335/H335,"0")</f>
        <v>86.190000000000012</v>
      </c>
      <c r="BO335" s="63">
        <f>IFERROR(1/J335*(X335/H335),"0")</f>
        <v>0.15625</v>
      </c>
      <c r="BP335" s="63">
        <f>IFERROR(1/J335*(Y335/H335),"0")</f>
        <v>0.15625</v>
      </c>
    </row>
    <row r="336" spans="1:68" ht="27" customHeight="1" x14ac:dyDescent="0.25">
      <c r="A336" s="53" t="s">
        <v>538</v>
      </c>
      <c r="B336" s="53" t="s">
        <v>539</v>
      </c>
      <c r="C336" s="30">
        <v>4301051461</v>
      </c>
      <c r="D336" s="560">
        <v>4680115883604</v>
      </c>
      <c r="E336" s="561"/>
      <c r="F336" s="550">
        <v>0.35</v>
      </c>
      <c r="G336" s="31">
        <v>6</v>
      </c>
      <c r="H336" s="550">
        <v>2.1</v>
      </c>
      <c r="I336" s="550">
        <v>2.3519999999999999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3"/>
      <c r="V336" s="33"/>
      <c r="W336" s="34" t="s">
        <v>69</v>
      </c>
      <c r="X336" s="551">
        <v>10.5</v>
      </c>
      <c r="Y336" s="552">
        <f>IFERROR(IF(X336="",0,CEILING((X336/$H336),1)*$H336),"")</f>
        <v>10.5</v>
      </c>
      <c r="Z336" s="35">
        <f>IFERROR(IF(Y336=0,"",ROUNDUP(Y336/H336,0)*0.00651),"")</f>
        <v>3.2550000000000003E-2</v>
      </c>
      <c r="AA336" s="55"/>
      <c r="AB336" s="56"/>
      <c r="AC336" s="383" t="s">
        <v>540</v>
      </c>
      <c r="AG336" s="63"/>
      <c r="AJ336" s="66"/>
      <c r="AK336" s="66">
        <v>0</v>
      </c>
      <c r="BB336" s="384" t="s">
        <v>1</v>
      </c>
      <c r="BM336" s="63">
        <f>IFERROR(X336*I336/H336,"0")</f>
        <v>11.759999999999998</v>
      </c>
      <c r="BN336" s="63">
        <f>IFERROR(Y336*I336/H336,"0")</f>
        <v>11.759999999999998</v>
      </c>
      <c r="BO336" s="63">
        <f>IFERROR(1/J336*(X336/H336),"0")</f>
        <v>2.7472527472527476E-2</v>
      </c>
      <c r="BP336" s="63">
        <f>IFERROR(1/J336*(Y336/H336),"0")</f>
        <v>2.7472527472527476E-2</v>
      </c>
    </row>
    <row r="337" spans="1:68" ht="27" customHeight="1" x14ac:dyDescent="0.25">
      <c r="A337" s="53" t="s">
        <v>541</v>
      </c>
      <c r="B337" s="53" t="s">
        <v>542</v>
      </c>
      <c r="C337" s="30">
        <v>4301051864</v>
      </c>
      <c r="D337" s="560">
        <v>4680115883567</v>
      </c>
      <c r="E337" s="561"/>
      <c r="F337" s="550">
        <v>0.35</v>
      </c>
      <c r="G337" s="31">
        <v>6</v>
      </c>
      <c r="H337" s="550">
        <v>2.1</v>
      </c>
      <c r="I337" s="550">
        <v>2.34</v>
      </c>
      <c r="J337" s="31">
        <v>182</v>
      </c>
      <c r="K337" s="31" t="s">
        <v>76</v>
      </c>
      <c r="L337" s="31"/>
      <c r="M337" s="32" t="s">
        <v>93</v>
      </c>
      <c r="N337" s="32"/>
      <c r="O337" s="31">
        <v>40</v>
      </c>
      <c r="P337" s="70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3"/>
      <c r="V337" s="33"/>
      <c r="W337" s="34" t="s">
        <v>69</v>
      </c>
      <c r="X337" s="551">
        <v>10.5</v>
      </c>
      <c r="Y337" s="552">
        <f>IFERROR(IF(X337="",0,CEILING((X337/$H337),1)*$H337),"")</f>
        <v>10.5</v>
      </c>
      <c r="Z337" s="35">
        <f>IFERROR(IF(Y337=0,"",ROUNDUP(Y337/H337,0)*0.00651),"")</f>
        <v>3.2550000000000003E-2</v>
      </c>
      <c r="AA337" s="55"/>
      <c r="AB337" s="56"/>
      <c r="AC337" s="385" t="s">
        <v>543</v>
      </c>
      <c r="AG337" s="63"/>
      <c r="AJ337" s="66"/>
      <c r="AK337" s="66">
        <v>0</v>
      </c>
      <c r="BB337" s="386" t="s">
        <v>1</v>
      </c>
      <c r="BM337" s="63">
        <f>IFERROR(X337*I337/H337,"0")</f>
        <v>11.7</v>
      </c>
      <c r="BN337" s="63">
        <f>IFERROR(Y337*I337/H337,"0")</f>
        <v>11.7</v>
      </c>
      <c r="BO337" s="63">
        <f>IFERROR(1/J337*(X337/H337),"0")</f>
        <v>2.7472527472527476E-2</v>
      </c>
      <c r="BP337" s="63">
        <f>IFERROR(1/J337*(Y337/H337),"0")</f>
        <v>2.7472527472527476E-2</v>
      </c>
    </row>
    <row r="338" spans="1:68" x14ac:dyDescent="0.2">
      <c r="A338" s="565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6"/>
      <c r="P338" s="557" t="s">
        <v>71</v>
      </c>
      <c r="Q338" s="558"/>
      <c r="R338" s="558"/>
      <c r="S338" s="558"/>
      <c r="T338" s="558"/>
      <c r="U338" s="558"/>
      <c r="V338" s="559"/>
      <c r="W338" s="36" t="s">
        <v>72</v>
      </c>
      <c r="X338" s="553">
        <f>IFERROR(X335/H335,"0")+IFERROR(X336/H336,"0")+IFERROR(X337/H337,"0")</f>
        <v>20</v>
      </c>
      <c r="Y338" s="553">
        <f>IFERROR(Y335/H335,"0")+IFERROR(Y336/H336,"0")+IFERROR(Y337/H337,"0")</f>
        <v>20</v>
      </c>
      <c r="Z338" s="553">
        <f>IFERROR(IF(Z335="",0,Z335),"0")+IFERROR(IF(Z336="",0,Z336),"0")+IFERROR(IF(Z337="",0,Z337),"0")</f>
        <v>0.25490000000000002</v>
      </c>
      <c r="AA338" s="554"/>
      <c r="AB338" s="554"/>
      <c r="AC338" s="554"/>
    </row>
    <row r="339" spans="1:68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66"/>
      <c r="P339" s="557" t="s">
        <v>71</v>
      </c>
      <c r="Q339" s="558"/>
      <c r="R339" s="558"/>
      <c r="S339" s="558"/>
      <c r="T339" s="558"/>
      <c r="U339" s="558"/>
      <c r="V339" s="559"/>
      <c r="W339" s="36" t="s">
        <v>69</v>
      </c>
      <c r="X339" s="553">
        <f>IFERROR(SUM(X335:X337),"0")</f>
        <v>102</v>
      </c>
      <c r="Y339" s="553">
        <f>IFERROR(SUM(Y335:Y337),"0")</f>
        <v>102</v>
      </c>
      <c r="Z339" s="36"/>
      <c r="AA339" s="554"/>
      <c r="AB339" s="554"/>
      <c r="AC339" s="554"/>
    </row>
    <row r="340" spans="1:68" ht="27.75" hidden="1" customHeight="1" x14ac:dyDescent="0.2">
      <c r="A340" s="608" t="s">
        <v>544</v>
      </c>
      <c r="B340" s="609"/>
      <c r="C340" s="609"/>
      <c r="D340" s="609"/>
      <c r="E340" s="609"/>
      <c r="F340" s="609"/>
      <c r="G340" s="609"/>
      <c r="H340" s="609"/>
      <c r="I340" s="609"/>
      <c r="J340" s="609"/>
      <c r="K340" s="609"/>
      <c r="L340" s="609"/>
      <c r="M340" s="609"/>
      <c r="N340" s="609"/>
      <c r="O340" s="609"/>
      <c r="P340" s="609"/>
      <c r="Q340" s="609"/>
      <c r="R340" s="609"/>
      <c r="S340" s="609"/>
      <c r="T340" s="609"/>
      <c r="U340" s="609"/>
      <c r="V340" s="609"/>
      <c r="W340" s="609"/>
      <c r="X340" s="609"/>
      <c r="Y340" s="609"/>
      <c r="Z340" s="609"/>
      <c r="AA340" s="47"/>
      <c r="AB340" s="47"/>
      <c r="AC340" s="47"/>
    </row>
    <row r="341" spans="1:68" ht="16.5" hidden="1" customHeight="1" x14ac:dyDescent="0.25">
      <c r="A341" s="585" t="s">
        <v>545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7"/>
      <c r="AB341" s="547"/>
      <c r="AC341" s="547"/>
    </row>
    <row r="342" spans="1:68" ht="14.25" hidden="1" customHeight="1" x14ac:dyDescent="0.25">
      <c r="A342" s="555" t="s">
        <v>103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1"/>
      <c r="AB342" s="541"/>
      <c r="AC342" s="541"/>
    </row>
    <row r="343" spans="1:68" ht="37.5" hidden="1" customHeight="1" x14ac:dyDescent="0.25">
      <c r="A343" s="53" t="s">
        <v>546</v>
      </c>
      <c r="B343" s="53" t="s">
        <v>547</v>
      </c>
      <c r="C343" s="30">
        <v>4301011869</v>
      </c>
      <c r="D343" s="560">
        <v>4680115884847</v>
      </c>
      <c r="E343" s="561"/>
      <c r="F343" s="550">
        <v>2.5</v>
      </c>
      <c r="G343" s="31">
        <v>6</v>
      </c>
      <c r="H343" s="550">
        <v>15</v>
      </c>
      <c r="I343" s="550">
        <v>15.48</v>
      </c>
      <c r="J343" s="31">
        <v>48</v>
      </c>
      <c r="K343" s="31" t="s">
        <v>106</v>
      </c>
      <c r="L343" s="31" t="s">
        <v>125</v>
      </c>
      <c r="M343" s="32" t="s">
        <v>68</v>
      </c>
      <c r="N343" s="32"/>
      <c r="O343" s="31">
        <v>60</v>
      </c>
      <c r="P343" s="7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3"/>
      <c r="V343" s="33"/>
      <c r="W343" s="34" t="s">
        <v>69</v>
      </c>
      <c r="X343" s="551">
        <v>0</v>
      </c>
      <c r="Y343" s="552">
        <f t="shared" ref="Y343:Y349" si="43">IFERROR(IF(X343="",0,CEILING((X343/$H343),1)*$H343),"")</f>
        <v>0</v>
      </c>
      <c r="Z343" s="35" t="str">
        <f>IFERROR(IF(Y343=0,"",ROUNDUP(Y343/H343,0)*0.02175),"")</f>
        <v/>
      </c>
      <c r="AA343" s="55"/>
      <c r="AB343" s="56"/>
      <c r="AC343" s="387" t="s">
        <v>548</v>
      </c>
      <c r="AG343" s="63"/>
      <c r="AJ343" s="66" t="s">
        <v>127</v>
      </c>
      <c r="AK343" s="66">
        <v>720</v>
      </c>
      <c r="BB343" s="388" t="s">
        <v>1</v>
      </c>
      <c r="BM343" s="63">
        <f t="shared" ref="BM343:BM349" si="44">IFERROR(X343*I343/H343,"0")</f>
        <v>0</v>
      </c>
      <c r="BN343" s="63">
        <f t="shared" ref="BN343:BN349" si="45">IFERROR(Y343*I343/H343,"0")</f>
        <v>0</v>
      </c>
      <c r="BO343" s="63">
        <f t="shared" ref="BO343:BO349" si="46">IFERROR(1/J343*(X343/H343),"0")</f>
        <v>0</v>
      </c>
      <c r="BP343" s="63">
        <f t="shared" ref="BP343:BP349" si="47">IFERROR(1/J343*(Y343/H343),"0")</f>
        <v>0</v>
      </c>
    </row>
    <row r="344" spans="1:68" ht="27" customHeight="1" x14ac:dyDescent="0.25">
      <c r="A344" s="53" t="s">
        <v>549</v>
      </c>
      <c r="B344" s="53" t="s">
        <v>550</v>
      </c>
      <c r="C344" s="30">
        <v>4301011870</v>
      </c>
      <c r="D344" s="560">
        <v>4680115884854</v>
      </c>
      <c r="E344" s="561"/>
      <c r="F344" s="550">
        <v>2.5</v>
      </c>
      <c r="G344" s="31">
        <v>6</v>
      </c>
      <c r="H344" s="550">
        <v>15</v>
      </c>
      <c r="I344" s="550">
        <v>15.48</v>
      </c>
      <c r="J344" s="31">
        <v>48</v>
      </c>
      <c r="K344" s="31" t="s">
        <v>106</v>
      </c>
      <c r="L344" s="31" t="s">
        <v>125</v>
      </c>
      <c r="M344" s="32" t="s">
        <v>68</v>
      </c>
      <c r="N344" s="32"/>
      <c r="O344" s="31">
        <v>60</v>
      </c>
      <c r="P344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3"/>
      <c r="V344" s="33"/>
      <c r="W344" s="34" t="s">
        <v>69</v>
      </c>
      <c r="X344" s="551">
        <v>720</v>
      </c>
      <c r="Y344" s="552">
        <f t="shared" si="43"/>
        <v>720</v>
      </c>
      <c r="Z344" s="35">
        <f>IFERROR(IF(Y344=0,"",ROUNDUP(Y344/H344,0)*0.02175),"")</f>
        <v>1.044</v>
      </c>
      <c r="AA344" s="55"/>
      <c r="AB344" s="56"/>
      <c r="AC344" s="389" t="s">
        <v>551</v>
      </c>
      <c r="AG344" s="63"/>
      <c r="AJ344" s="66" t="s">
        <v>127</v>
      </c>
      <c r="AK344" s="66">
        <v>720</v>
      </c>
      <c r="BB344" s="390" t="s">
        <v>1</v>
      </c>
      <c r="BM344" s="63">
        <f t="shared" si="44"/>
        <v>743.04000000000008</v>
      </c>
      <c r="BN344" s="63">
        <f t="shared" si="45"/>
        <v>743.04000000000008</v>
      </c>
      <c r="BO344" s="63">
        <f t="shared" si="46"/>
        <v>1</v>
      </c>
      <c r="BP344" s="63">
        <f t="shared" si="47"/>
        <v>1</v>
      </c>
    </row>
    <row r="345" spans="1:68" ht="27" customHeight="1" x14ac:dyDescent="0.25">
      <c r="A345" s="53" t="s">
        <v>552</v>
      </c>
      <c r="B345" s="53" t="s">
        <v>553</v>
      </c>
      <c r="C345" s="30">
        <v>4301011832</v>
      </c>
      <c r="D345" s="560">
        <v>4607091383997</v>
      </c>
      <c r="E345" s="561"/>
      <c r="F345" s="550">
        <v>2.5</v>
      </c>
      <c r="G345" s="31">
        <v>6</v>
      </c>
      <c r="H345" s="550">
        <v>15</v>
      </c>
      <c r="I345" s="550">
        <v>15.48</v>
      </c>
      <c r="J345" s="31">
        <v>48</v>
      </c>
      <c r="K345" s="31" t="s">
        <v>106</v>
      </c>
      <c r="L345" s="31"/>
      <c r="M345" s="32" t="s">
        <v>93</v>
      </c>
      <c r="N345" s="32"/>
      <c r="O345" s="31">
        <v>60</v>
      </c>
      <c r="P345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3"/>
      <c r="V345" s="33"/>
      <c r="W345" s="34" t="s">
        <v>69</v>
      </c>
      <c r="X345" s="551">
        <v>720</v>
      </c>
      <c r="Y345" s="552">
        <f t="shared" si="43"/>
        <v>720</v>
      </c>
      <c r="Z345" s="35">
        <f>IFERROR(IF(Y345=0,"",ROUNDUP(Y345/H345,0)*0.02175),"")</f>
        <v>1.044</v>
      </c>
      <c r="AA345" s="55"/>
      <c r="AB345" s="56"/>
      <c r="AC345" s="391" t="s">
        <v>554</v>
      </c>
      <c r="AG345" s="63"/>
      <c r="AJ345" s="66"/>
      <c r="AK345" s="66">
        <v>0</v>
      </c>
      <c r="BB345" s="392" t="s">
        <v>1</v>
      </c>
      <c r="BM345" s="63">
        <f t="shared" si="44"/>
        <v>743.04000000000008</v>
      </c>
      <c r="BN345" s="63">
        <f t="shared" si="45"/>
        <v>743.04000000000008</v>
      </c>
      <c r="BO345" s="63">
        <f t="shared" si="46"/>
        <v>1</v>
      </c>
      <c r="BP345" s="63">
        <f t="shared" si="47"/>
        <v>1</v>
      </c>
    </row>
    <row r="346" spans="1:68" ht="37.5" hidden="1" customHeight="1" x14ac:dyDescent="0.25">
      <c r="A346" s="53" t="s">
        <v>555</v>
      </c>
      <c r="B346" s="53" t="s">
        <v>556</v>
      </c>
      <c r="C346" s="30">
        <v>4301011867</v>
      </c>
      <c r="D346" s="560">
        <v>4680115884830</v>
      </c>
      <c r="E346" s="561"/>
      <c r="F346" s="550">
        <v>2.5</v>
      </c>
      <c r="G346" s="31">
        <v>6</v>
      </c>
      <c r="H346" s="550">
        <v>15</v>
      </c>
      <c r="I346" s="550">
        <v>15.48</v>
      </c>
      <c r="J346" s="31">
        <v>48</v>
      </c>
      <c r="K346" s="31" t="s">
        <v>106</v>
      </c>
      <c r="L346" s="31" t="s">
        <v>125</v>
      </c>
      <c r="M346" s="32" t="s">
        <v>68</v>
      </c>
      <c r="N346" s="32"/>
      <c r="O346" s="31">
        <v>60</v>
      </c>
      <c r="P346" s="7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3"/>
      <c r="V346" s="33"/>
      <c r="W346" s="34" t="s">
        <v>69</v>
      </c>
      <c r="X346" s="551">
        <v>0</v>
      </c>
      <c r="Y346" s="552">
        <f t="shared" si="43"/>
        <v>0</v>
      </c>
      <c r="Z346" s="35" t="str">
        <f>IFERROR(IF(Y346=0,"",ROUNDUP(Y346/H346,0)*0.02175),"")</f>
        <v/>
      </c>
      <c r="AA346" s="55"/>
      <c r="AB346" s="56"/>
      <c r="AC346" s="393" t="s">
        <v>557</v>
      </c>
      <c r="AG346" s="63"/>
      <c r="AJ346" s="66" t="s">
        <v>127</v>
      </c>
      <c r="AK346" s="66">
        <v>720</v>
      </c>
      <c r="BB346" s="394" t="s">
        <v>1</v>
      </c>
      <c r="BM346" s="63">
        <f t="shared" si="44"/>
        <v>0</v>
      </c>
      <c r="BN346" s="63">
        <f t="shared" si="45"/>
        <v>0</v>
      </c>
      <c r="BO346" s="63">
        <f t="shared" si="46"/>
        <v>0</v>
      </c>
      <c r="BP346" s="63">
        <f t="shared" si="47"/>
        <v>0</v>
      </c>
    </row>
    <row r="347" spans="1:68" ht="27" customHeight="1" x14ac:dyDescent="0.25">
      <c r="A347" s="53" t="s">
        <v>558</v>
      </c>
      <c r="B347" s="53" t="s">
        <v>559</v>
      </c>
      <c r="C347" s="30">
        <v>4301011433</v>
      </c>
      <c r="D347" s="560">
        <v>4680115882638</v>
      </c>
      <c r="E347" s="561"/>
      <c r="F347" s="550">
        <v>0.4</v>
      </c>
      <c r="G347" s="31">
        <v>10</v>
      </c>
      <c r="H347" s="550">
        <v>4</v>
      </c>
      <c r="I347" s="550">
        <v>4.21</v>
      </c>
      <c r="J347" s="31">
        <v>132</v>
      </c>
      <c r="K347" s="31" t="s">
        <v>111</v>
      </c>
      <c r="L347" s="31"/>
      <c r="M347" s="32" t="s">
        <v>107</v>
      </c>
      <c r="N347" s="32"/>
      <c r="O347" s="31">
        <v>90</v>
      </c>
      <c r="P347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3"/>
      <c r="V347" s="33"/>
      <c r="W347" s="34" t="s">
        <v>69</v>
      </c>
      <c r="X347" s="551">
        <v>8</v>
      </c>
      <c r="Y347" s="552">
        <f t="shared" si="43"/>
        <v>8</v>
      </c>
      <c r="Z347" s="35">
        <f>IFERROR(IF(Y347=0,"",ROUNDUP(Y347/H347,0)*0.00902),"")</f>
        <v>1.804E-2</v>
      </c>
      <c r="AA347" s="55"/>
      <c r="AB347" s="56"/>
      <c r="AC347" s="395" t="s">
        <v>560</v>
      </c>
      <c r="AG347" s="63"/>
      <c r="AJ347" s="66"/>
      <c r="AK347" s="66">
        <v>0</v>
      </c>
      <c r="BB347" s="396" t="s">
        <v>1</v>
      </c>
      <c r="BM347" s="63">
        <f t="shared" si="44"/>
        <v>8.42</v>
      </c>
      <c r="BN347" s="63">
        <f t="shared" si="45"/>
        <v>8.42</v>
      </c>
      <c r="BO347" s="63">
        <f t="shared" si="46"/>
        <v>1.5151515151515152E-2</v>
      </c>
      <c r="BP347" s="63">
        <f t="shared" si="47"/>
        <v>1.5151515151515152E-2</v>
      </c>
    </row>
    <row r="348" spans="1:68" ht="27" customHeight="1" x14ac:dyDescent="0.25">
      <c r="A348" s="53" t="s">
        <v>561</v>
      </c>
      <c r="B348" s="53" t="s">
        <v>562</v>
      </c>
      <c r="C348" s="30">
        <v>4301011952</v>
      </c>
      <c r="D348" s="560">
        <v>4680115884922</v>
      </c>
      <c r="E348" s="561"/>
      <c r="F348" s="550">
        <v>0.5</v>
      </c>
      <c r="G348" s="31">
        <v>10</v>
      </c>
      <c r="H348" s="550">
        <v>5</v>
      </c>
      <c r="I348" s="550">
        <v>5.21</v>
      </c>
      <c r="J348" s="31">
        <v>132</v>
      </c>
      <c r="K348" s="31" t="s">
        <v>111</v>
      </c>
      <c r="L348" s="31"/>
      <c r="M348" s="32" t="s">
        <v>68</v>
      </c>
      <c r="N348" s="32"/>
      <c r="O348" s="31">
        <v>60</v>
      </c>
      <c r="P348" s="7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3"/>
      <c r="V348" s="33"/>
      <c r="W348" s="34" t="s">
        <v>69</v>
      </c>
      <c r="X348" s="551">
        <v>8</v>
      </c>
      <c r="Y348" s="552">
        <f t="shared" si="43"/>
        <v>10</v>
      </c>
      <c r="Z348" s="35">
        <f>IFERROR(IF(Y348=0,"",ROUNDUP(Y348/H348,0)*0.00902),"")</f>
        <v>1.804E-2</v>
      </c>
      <c r="AA348" s="55"/>
      <c r="AB348" s="56"/>
      <c r="AC348" s="397" t="s">
        <v>551</v>
      </c>
      <c r="AG348" s="63"/>
      <c r="AJ348" s="66"/>
      <c r="AK348" s="66">
        <v>0</v>
      </c>
      <c r="BB348" s="398" t="s">
        <v>1</v>
      </c>
      <c r="BM348" s="63">
        <f t="shared" si="44"/>
        <v>8.3360000000000003</v>
      </c>
      <c r="BN348" s="63">
        <f t="shared" si="45"/>
        <v>10.42</v>
      </c>
      <c r="BO348" s="63">
        <f t="shared" si="46"/>
        <v>1.2121212121212123E-2</v>
      </c>
      <c r="BP348" s="63">
        <f t="shared" si="47"/>
        <v>1.5151515151515152E-2</v>
      </c>
    </row>
    <row r="349" spans="1:68" ht="37.5" customHeight="1" x14ac:dyDescent="0.25">
      <c r="A349" s="53" t="s">
        <v>563</v>
      </c>
      <c r="B349" s="53" t="s">
        <v>564</v>
      </c>
      <c r="C349" s="30">
        <v>4301011868</v>
      </c>
      <c r="D349" s="560">
        <v>4680115884861</v>
      </c>
      <c r="E349" s="561"/>
      <c r="F349" s="550">
        <v>0.5</v>
      </c>
      <c r="G349" s="31">
        <v>10</v>
      </c>
      <c r="H349" s="550">
        <v>5</v>
      </c>
      <c r="I349" s="550">
        <v>5.21</v>
      </c>
      <c r="J349" s="31">
        <v>132</v>
      </c>
      <c r="K349" s="31" t="s">
        <v>111</v>
      </c>
      <c r="L349" s="31"/>
      <c r="M349" s="32" t="s">
        <v>68</v>
      </c>
      <c r="N349" s="32"/>
      <c r="O349" s="31">
        <v>60</v>
      </c>
      <c r="P349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3"/>
      <c r="V349" s="33"/>
      <c r="W349" s="34" t="s">
        <v>69</v>
      </c>
      <c r="X349" s="551">
        <v>8</v>
      </c>
      <c r="Y349" s="552">
        <f t="shared" si="43"/>
        <v>10</v>
      </c>
      <c r="Z349" s="35">
        <f>IFERROR(IF(Y349=0,"",ROUNDUP(Y349/H349,0)*0.00902),"")</f>
        <v>1.804E-2</v>
      </c>
      <c r="AA349" s="55"/>
      <c r="AB349" s="56"/>
      <c r="AC349" s="399" t="s">
        <v>557</v>
      </c>
      <c r="AG349" s="63"/>
      <c r="AJ349" s="66"/>
      <c r="AK349" s="66">
        <v>0</v>
      </c>
      <c r="BB349" s="400" t="s">
        <v>1</v>
      </c>
      <c r="BM349" s="63">
        <f t="shared" si="44"/>
        <v>8.3360000000000003</v>
      </c>
      <c r="BN349" s="63">
        <f t="shared" si="45"/>
        <v>10.42</v>
      </c>
      <c r="BO349" s="63">
        <f t="shared" si="46"/>
        <v>1.2121212121212123E-2</v>
      </c>
      <c r="BP349" s="63">
        <f t="shared" si="47"/>
        <v>1.5151515151515152E-2</v>
      </c>
    </row>
    <row r="350" spans="1:68" x14ac:dyDescent="0.2">
      <c r="A350" s="565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6"/>
      <c r="P350" s="557" t="s">
        <v>71</v>
      </c>
      <c r="Q350" s="558"/>
      <c r="R350" s="558"/>
      <c r="S350" s="558"/>
      <c r="T350" s="558"/>
      <c r="U350" s="558"/>
      <c r="V350" s="559"/>
      <c r="W350" s="36" t="s">
        <v>72</v>
      </c>
      <c r="X350" s="553">
        <f>IFERROR(X343/H343,"0")+IFERROR(X344/H344,"0")+IFERROR(X345/H345,"0")+IFERROR(X346/H346,"0")+IFERROR(X347/H347,"0")+IFERROR(X348/H348,"0")+IFERROR(X349/H349,"0")</f>
        <v>101.19999999999999</v>
      </c>
      <c r="Y350" s="553">
        <f>IFERROR(Y343/H343,"0")+IFERROR(Y344/H344,"0")+IFERROR(Y345/H345,"0")+IFERROR(Y346/H346,"0")+IFERROR(Y347/H347,"0")+IFERROR(Y348/H348,"0")+IFERROR(Y349/H349,"0")</f>
        <v>102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2.1421200000000002</v>
      </c>
      <c r="AA350" s="554"/>
      <c r="AB350" s="554"/>
      <c r="AC350" s="554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66"/>
      <c r="P351" s="557" t="s">
        <v>71</v>
      </c>
      <c r="Q351" s="558"/>
      <c r="R351" s="558"/>
      <c r="S351" s="558"/>
      <c r="T351" s="558"/>
      <c r="U351" s="558"/>
      <c r="V351" s="559"/>
      <c r="W351" s="36" t="s">
        <v>69</v>
      </c>
      <c r="X351" s="553">
        <f>IFERROR(SUM(X343:X349),"0")</f>
        <v>1464</v>
      </c>
      <c r="Y351" s="553">
        <f>IFERROR(SUM(Y343:Y349),"0")</f>
        <v>1468</v>
      </c>
      <c r="Z351" s="36"/>
      <c r="AA351" s="554"/>
      <c r="AB351" s="554"/>
      <c r="AC351" s="554"/>
    </row>
    <row r="352" spans="1:68" ht="14.25" hidden="1" customHeight="1" x14ac:dyDescent="0.25">
      <c r="A352" s="555" t="s">
        <v>139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1"/>
      <c r="AB352" s="541"/>
      <c r="AC352" s="541"/>
    </row>
    <row r="353" spans="1:68" ht="27" customHeight="1" x14ac:dyDescent="0.25">
      <c r="A353" s="53" t="s">
        <v>565</v>
      </c>
      <c r="B353" s="53" t="s">
        <v>566</v>
      </c>
      <c r="C353" s="30">
        <v>4301020178</v>
      </c>
      <c r="D353" s="560">
        <v>4607091383980</v>
      </c>
      <c r="E353" s="561"/>
      <c r="F353" s="550">
        <v>2.5</v>
      </c>
      <c r="G353" s="31">
        <v>6</v>
      </c>
      <c r="H353" s="550">
        <v>15</v>
      </c>
      <c r="I353" s="550">
        <v>15.48</v>
      </c>
      <c r="J353" s="31">
        <v>48</v>
      </c>
      <c r="K353" s="31" t="s">
        <v>106</v>
      </c>
      <c r="L353" s="31" t="s">
        <v>125</v>
      </c>
      <c r="M353" s="32" t="s">
        <v>107</v>
      </c>
      <c r="N353" s="32"/>
      <c r="O353" s="31">
        <v>50</v>
      </c>
      <c r="P353" s="6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3"/>
      <c r="V353" s="33"/>
      <c r="W353" s="34" t="s">
        <v>69</v>
      </c>
      <c r="X353" s="551">
        <v>720</v>
      </c>
      <c r="Y353" s="552">
        <f>IFERROR(IF(X353="",0,CEILING((X353/$H353),1)*$H353),"")</f>
        <v>720</v>
      </c>
      <c r="Z353" s="35">
        <f>IFERROR(IF(Y353=0,"",ROUNDUP(Y353/H353,0)*0.02175),"")</f>
        <v>1.044</v>
      </c>
      <c r="AA353" s="55"/>
      <c r="AB353" s="56"/>
      <c r="AC353" s="401" t="s">
        <v>567</v>
      </c>
      <c r="AG353" s="63"/>
      <c r="AJ353" s="66" t="s">
        <v>127</v>
      </c>
      <c r="AK353" s="66">
        <v>720</v>
      </c>
      <c r="BB353" s="402" t="s">
        <v>1</v>
      </c>
      <c r="BM353" s="63">
        <f>IFERROR(X353*I353/H353,"0")</f>
        <v>743.04000000000008</v>
      </c>
      <c r="BN353" s="63">
        <f>IFERROR(Y353*I353/H353,"0")</f>
        <v>743.04000000000008</v>
      </c>
      <c r="BO353" s="63">
        <f>IFERROR(1/J353*(X353/H353),"0")</f>
        <v>1</v>
      </c>
      <c r="BP353" s="63">
        <f>IFERROR(1/J353*(Y353/H353),"0")</f>
        <v>1</v>
      </c>
    </row>
    <row r="354" spans="1:68" ht="16.5" customHeight="1" x14ac:dyDescent="0.25">
      <c r="A354" s="53" t="s">
        <v>568</v>
      </c>
      <c r="B354" s="53" t="s">
        <v>569</v>
      </c>
      <c r="C354" s="30">
        <v>4301020179</v>
      </c>
      <c r="D354" s="560">
        <v>4607091384178</v>
      </c>
      <c r="E354" s="561"/>
      <c r="F354" s="550">
        <v>0.4</v>
      </c>
      <c r="G354" s="31">
        <v>10</v>
      </c>
      <c r="H354" s="550">
        <v>4</v>
      </c>
      <c r="I354" s="550">
        <v>4.21</v>
      </c>
      <c r="J354" s="31">
        <v>132</v>
      </c>
      <c r="K354" s="31" t="s">
        <v>111</v>
      </c>
      <c r="L354" s="31"/>
      <c r="M354" s="32" t="s">
        <v>107</v>
      </c>
      <c r="N354" s="32"/>
      <c r="O354" s="31">
        <v>50</v>
      </c>
      <c r="P354" s="8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3"/>
      <c r="V354" s="33"/>
      <c r="W354" s="34" t="s">
        <v>69</v>
      </c>
      <c r="X354" s="551">
        <v>8</v>
      </c>
      <c r="Y354" s="552">
        <f>IFERROR(IF(X354="",0,CEILING((X354/$H354),1)*$H354),"")</f>
        <v>8</v>
      </c>
      <c r="Z354" s="35">
        <f>IFERROR(IF(Y354=0,"",ROUNDUP(Y354/H354,0)*0.00902),"")</f>
        <v>1.804E-2</v>
      </c>
      <c r="AA354" s="55"/>
      <c r="AB354" s="56"/>
      <c r="AC354" s="403" t="s">
        <v>567</v>
      </c>
      <c r="AG354" s="63"/>
      <c r="AJ354" s="66"/>
      <c r="AK354" s="66">
        <v>0</v>
      </c>
      <c r="BB354" s="404" t="s">
        <v>1</v>
      </c>
      <c r="BM354" s="63">
        <f>IFERROR(X354*I354/H354,"0")</f>
        <v>8.42</v>
      </c>
      <c r="BN354" s="63">
        <f>IFERROR(Y354*I354/H354,"0")</f>
        <v>8.42</v>
      </c>
      <c r="BO354" s="63">
        <f>IFERROR(1/J354*(X354/H354),"0")</f>
        <v>1.5151515151515152E-2</v>
      </c>
      <c r="BP354" s="63">
        <f>IFERROR(1/J354*(Y354/H354),"0")</f>
        <v>1.5151515151515152E-2</v>
      </c>
    </row>
    <row r="355" spans="1:68" x14ac:dyDescent="0.2">
      <c r="A355" s="565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6"/>
      <c r="P355" s="557" t="s">
        <v>71</v>
      </c>
      <c r="Q355" s="558"/>
      <c r="R355" s="558"/>
      <c r="S355" s="558"/>
      <c r="T355" s="558"/>
      <c r="U355" s="558"/>
      <c r="V355" s="559"/>
      <c r="W355" s="36" t="s">
        <v>72</v>
      </c>
      <c r="X355" s="553">
        <f>IFERROR(X353/H353,"0")+IFERROR(X354/H354,"0")</f>
        <v>50</v>
      </c>
      <c r="Y355" s="553">
        <f>IFERROR(Y353/H353,"0")+IFERROR(Y354/H354,"0")</f>
        <v>50</v>
      </c>
      <c r="Z355" s="553">
        <f>IFERROR(IF(Z353="",0,Z353),"0")+IFERROR(IF(Z354="",0,Z354),"0")</f>
        <v>1.0620400000000001</v>
      </c>
      <c r="AA355" s="554"/>
      <c r="AB355" s="554"/>
      <c r="AC355" s="554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66"/>
      <c r="P356" s="557" t="s">
        <v>71</v>
      </c>
      <c r="Q356" s="558"/>
      <c r="R356" s="558"/>
      <c r="S356" s="558"/>
      <c r="T356" s="558"/>
      <c r="U356" s="558"/>
      <c r="V356" s="559"/>
      <c r="W356" s="36" t="s">
        <v>69</v>
      </c>
      <c r="X356" s="553">
        <f>IFERROR(SUM(X353:X354),"0")</f>
        <v>728</v>
      </c>
      <c r="Y356" s="553">
        <f>IFERROR(SUM(Y353:Y354),"0")</f>
        <v>728</v>
      </c>
      <c r="Z356" s="36"/>
      <c r="AA356" s="554"/>
      <c r="AB356" s="554"/>
      <c r="AC356" s="554"/>
    </row>
    <row r="357" spans="1:68" ht="14.25" hidden="1" customHeight="1" x14ac:dyDescent="0.25">
      <c r="A357" s="555" t="s">
        <v>73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1"/>
      <c r="AB357" s="541"/>
      <c r="AC357" s="541"/>
    </row>
    <row r="358" spans="1:68" ht="27" customHeight="1" x14ac:dyDescent="0.25">
      <c r="A358" s="53" t="s">
        <v>570</v>
      </c>
      <c r="B358" s="53" t="s">
        <v>571</v>
      </c>
      <c r="C358" s="30">
        <v>4301051903</v>
      </c>
      <c r="D358" s="560">
        <v>4607091383928</v>
      </c>
      <c r="E358" s="561"/>
      <c r="F358" s="550">
        <v>1.5</v>
      </c>
      <c r="G358" s="31">
        <v>6</v>
      </c>
      <c r="H358" s="550">
        <v>9</v>
      </c>
      <c r="I358" s="550">
        <v>9.5250000000000004</v>
      </c>
      <c r="J358" s="31">
        <v>64</v>
      </c>
      <c r="K358" s="31" t="s">
        <v>106</v>
      </c>
      <c r="L358" s="31"/>
      <c r="M358" s="32" t="s">
        <v>77</v>
      </c>
      <c r="N358" s="32"/>
      <c r="O358" s="31">
        <v>40</v>
      </c>
      <c r="P358" s="69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3"/>
      <c r="V358" s="33"/>
      <c r="W358" s="34" t="s">
        <v>69</v>
      </c>
      <c r="X358" s="551">
        <v>36</v>
      </c>
      <c r="Y358" s="552">
        <f>IFERROR(IF(X358="",0,CEILING((X358/$H358),1)*$H358),"")</f>
        <v>36</v>
      </c>
      <c r="Z358" s="35">
        <f>IFERROR(IF(Y358=0,"",ROUNDUP(Y358/H358,0)*0.01898),"")</f>
        <v>7.5920000000000001E-2</v>
      </c>
      <c r="AA358" s="55"/>
      <c r="AB358" s="56"/>
      <c r="AC358" s="405" t="s">
        <v>572</v>
      </c>
      <c r="AG358" s="63"/>
      <c r="AJ358" s="66"/>
      <c r="AK358" s="66">
        <v>0</v>
      </c>
      <c r="BB358" s="406" t="s">
        <v>1</v>
      </c>
      <c r="BM358" s="63">
        <f>IFERROR(X358*I358/H358,"0")</f>
        <v>38.1</v>
      </c>
      <c r="BN358" s="63">
        <f>IFERROR(Y358*I358/H358,"0")</f>
        <v>38.1</v>
      </c>
      <c r="BO358" s="63">
        <f>IFERROR(1/J358*(X358/H358),"0")</f>
        <v>6.25E-2</v>
      </c>
      <c r="BP358" s="63">
        <f>IFERROR(1/J358*(Y358/H358),"0")</f>
        <v>6.25E-2</v>
      </c>
    </row>
    <row r="359" spans="1:68" ht="27" customHeight="1" x14ac:dyDescent="0.25">
      <c r="A359" s="53" t="s">
        <v>573</v>
      </c>
      <c r="B359" s="53" t="s">
        <v>574</v>
      </c>
      <c r="C359" s="30">
        <v>4301051897</v>
      </c>
      <c r="D359" s="560">
        <v>4607091384260</v>
      </c>
      <c r="E359" s="561"/>
      <c r="F359" s="550">
        <v>1.5</v>
      </c>
      <c r="G359" s="31">
        <v>6</v>
      </c>
      <c r="H359" s="550">
        <v>9</v>
      </c>
      <c r="I359" s="550">
        <v>9.5190000000000001</v>
      </c>
      <c r="J359" s="31">
        <v>64</v>
      </c>
      <c r="K359" s="31" t="s">
        <v>106</v>
      </c>
      <c r="L359" s="31"/>
      <c r="M359" s="32" t="s">
        <v>77</v>
      </c>
      <c r="N359" s="32"/>
      <c r="O359" s="31">
        <v>40</v>
      </c>
      <c r="P359" s="7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3"/>
      <c r="V359" s="33"/>
      <c r="W359" s="34" t="s">
        <v>69</v>
      </c>
      <c r="X359" s="551">
        <v>9</v>
      </c>
      <c r="Y359" s="552">
        <f>IFERROR(IF(X359="",0,CEILING((X359/$H359),1)*$H359),"")</f>
        <v>9</v>
      </c>
      <c r="Z359" s="35">
        <f>IFERROR(IF(Y359=0,"",ROUNDUP(Y359/H359,0)*0.01898),"")</f>
        <v>1.898E-2</v>
      </c>
      <c r="AA359" s="55"/>
      <c r="AB359" s="56"/>
      <c r="AC359" s="407" t="s">
        <v>575</v>
      </c>
      <c r="AG359" s="63"/>
      <c r="AJ359" s="66"/>
      <c r="AK359" s="66">
        <v>0</v>
      </c>
      <c r="BB359" s="408" t="s">
        <v>1</v>
      </c>
      <c r="BM359" s="63">
        <f>IFERROR(X359*I359/H359,"0")</f>
        <v>9.5190000000000001</v>
      </c>
      <c r="BN359" s="63">
        <f>IFERROR(Y359*I359/H359,"0")</f>
        <v>9.5190000000000001</v>
      </c>
      <c r="BO359" s="63">
        <f>IFERROR(1/J359*(X359/H359),"0")</f>
        <v>1.5625E-2</v>
      </c>
      <c r="BP359" s="63">
        <f>IFERROR(1/J359*(Y359/H359),"0")</f>
        <v>1.5625E-2</v>
      </c>
    </row>
    <row r="360" spans="1:68" x14ac:dyDescent="0.2">
      <c r="A360" s="565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6"/>
      <c r="P360" s="557" t="s">
        <v>71</v>
      </c>
      <c r="Q360" s="558"/>
      <c r="R360" s="558"/>
      <c r="S360" s="558"/>
      <c r="T360" s="558"/>
      <c r="U360" s="558"/>
      <c r="V360" s="559"/>
      <c r="W360" s="36" t="s">
        <v>72</v>
      </c>
      <c r="X360" s="553">
        <f>IFERROR(X358/H358,"0")+IFERROR(X359/H359,"0")</f>
        <v>5</v>
      </c>
      <c r="Y360" s="553">
        <f>IFERROR(Y358/H358,"0")+IFERROR(Y359/H359,"0")</f>
        <v>5</v>
      </c>
      <c r="Z360" s="553">
        <f>IFERROR(IF(Z358="",0,Z358),"0")+IFERROR(IF(Z359="",0,Z359),"0")</f>
        <v>9.4899999999999998E-2</v>
      </c>
      <c r="AA360" s="554"/>
      <c r="AB360" s="554"/>
      <c r="AC360" s="554"/>
    </row>
    <row r="361" spans="1:68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66"/>
      <c r="P361" s="557" t="s">
        <v>71</v>
      </c>
      <c r="Q361" s="558"/>
      <c r="R361" s="558"/>
      <c r="S361" s="558"/>
      <c r="T361" s="558"/>
      <c r="U361" s="558"/>
      <c r="V361" s="559"/>
      <c r="W361" s="36" t="s">
        <v>69</v>
      </c>
      <c r="X361" s="553">
        <f>IFERROR(SUM(X358:X359),"0")</f>
        <v>45</v>
      </c>
      <c r="Y361" s="553">
        <f>IFERROR(SUM(Y358:Y359),"0")</f>
        <v>45</v>
      </c>
      <c r="Z361" s="36"/>
      <c r="AA361" s="554"/>
      <c r="AB361" s="554"/>
      <c r="AC361" s="554"/>
    </row>
    <row r="362" spans="1:68" ht="14.25" hidden="1" customHeight="1" x14ac:dyDescent="0.25">
      <c r="A362" s="555" t="s">
        <v>169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1"/>
      <c r="AB362" s="541"/>
      <c r="AC362" s="541"/>
    </row>
    <row r="363" spans="1:68" ht="16.5" hidden="1" customHeight="1" x14ac:dyDescent="0.25">
      <c r="A363" s="53" t="s">
        <v>576</v>
      </c>
      <c r="B363" s="53" t="s">
        <v>577</v>
      </c>
      <c r="C363" s="30">
        <v>4301060524</v>
      </c>
      <c r="D363" s="560">
        <v>4607091384673</v>
      </c>
      <c r="E363" s="561"/>
      <c r="F363" s="550">
        <v>1.5</v>
      </c>
      <c r="G363" s="31">
        <v>6</v>
      </c>
      <c r="H363" s="550">
        <v>9</v>
      </c>
      <c r="I363" s="550">
        <v>9.5190000000000001</v>
      </c>
      <c r="J363" s="31">
        <v>64</v>
      </c>
      <c r="K363" s="31" t="s">
        <v>106</v>
      </c>
      <c r="L363" s="31"/>
      <c r="M363" s="32" t="s">
        <v>77</v>
      </c>
      <c r="N363" s="32"/>
      <c r="O363" s="31">
        <v>40</v>
      </c>
      <c r="P363" s="881" t="s">
        <v>578</v>
      </c>
      <c r="Q363" s="563"/>
      <c r="R363" s="563"/>
      <c r="S363" s="563"/>
      <c r="T363" s="564"/>
      <c r="U363" s="33"/>
      <c r="V363" s="33"/>
      <c r="W363" s="34" t="s">
        <v>69</v>
      </c>
      <c r="X363" s="551">
        <v>0</v>
      </c>
      <c r="Y363" s="552">
        <f>IFERROR(IF(X363="",0,CEILING((X363/$H363),1)*$H363),"")</f>
        <v>0</v>
      </c>
      <c r="Z363" s="35" t="str">
        <f>IFERROR(IF(Y363=0,"",ROUNDUP(Y363/H363,0)*0.01898),"")</f>
        <v/>
      </c>
      <c r="AA363" s="55"/>
      <c r="AB363" s="56"/>
      <c r="AC363" s="409" t="s">
        <v>579</v>
      </c>
      <c r="AG363" s="63"/>
      <c r="AJ363" s="66"/>
      <c r="AK363" s="66">
        <v>0</v>
      </c>
      <c r="BB363" s="410" t="s">
        <v>1</v>
      </c>
      <c r="BM363" s="63">
        <f>IFERROR(X363*I363/H363,"0")</f>
        <v>0</v>
      </c>
      <c r="BN363" s="63">
        <f>IFERROR(Y363*I363/H363,"0")</f>
        <v>0</v>
      </c>
      <c r="BO363" s="63">
        <f>IFERROR(1/J363*(X363/H363),"0")</f>
        <v>0</v>
      </c>
      <c r="BP363" s="63">
        <f>IFERROR(1/J363*(Y363/H363),"0")</f>
        <v>0</v>
      </c>
    </row>
    <row r="364" spans="1:68" hidden="1" x14ac:dyDescent="0.2">
      <c r="A364" s="565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6"/>
      <c r="P364" s="557" t="s">
        <v>71</v>
      </c>
      <c r="Q364" s="558"/>
      <c r="R364" s="558"/>
      <c r="S364" s="558"/>
      <c r="T364" s="558"/>
      <c r="U364" s="558"/>
      <c r="V364" s="559"/>
      <c r="W364" s="36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66"/>
      <c r="P365" s="557" t="s">
        <v>71</v>
      </c>
      <c r="Q365" s="558"/>
      <c r="R365" s="558"/>
      <c r="S365" s="558"/>
      <c r="T365" s="558"/>
      <c r="U365" s="558"/>
      <c r="V365" s="559"/>
      <c r="W365" s="36" t="s">
        <v>69</v>
      </c>
      <c r="X365" s="553">
        <f>IFERROR(SUM(X363:X363),"0")</f>
        <v>0</v>
      </c>
      <c r="Y365" s="553">
        <f>IFERROR(SUM(Y363:Y363),"0")</f>
        <v>0</v>
      </c>
      <c r="Z365" s="36"/>
      <c r="AA365" s="554"/>
      <c r="AB365" s="554"/>
      <c r="AC365" s="554"/>
    </row>
    <row r="366" spans="1:68" ht="16.5" hidden="1" customHeight="1" x14ac:dyDescent="0.25">
      <c r="A366" s="585" t="s">
        <v>580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7"/>
      <c r="AB366" s="547"/>
      <c r="AC366" s="547"/>
    </row>
    <row r="367" spans="1:68" ht="14.25" hidden="1" customHeight="1" x14ac:dyDescent="0.25">
      <c r="A367" s="555" t="s">
        <v>103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1"/>
      <c r="AB367" s="541"/>
      <c r="AC367" s="541"/>
    </row>
    <row r="368" spans="1:68" ht="37.5" hidden="1" customHeight="1" x14ac:dyDescent="0.25">
      <c r="A368" s="53" t="s">
        <v>581</v>
      </c>
      <c r="B368" s="53" t="s">
        <v>582</v>
      </c>
      <c r="C368" s="30">
        <v>4301011873</v>
      </c>
      <c r="D368" s="560">
        <v>4680115881907</v>
      </c>
      <c r="E368" s="561"/>
      <c r="F368" s="550">
        <v>1.8</v>
      </c>
      <c r="G368" s="31">
        <v>6</v>
      </c>
      <c r="H368" s="550">
        <v>10.8</v>
      </c>
      <c r="I368" s="550">
        <v>11.234999999999999</v>
      </c>
      <c r="J368" s="31">
        <v>64</v>
      </c>
      <c r="K368" s="31" t="s">
        <v>106</v>
      </c>
      <c r="L368" s="31"/>
      <c r="M368" s="32" t="s">
        <v>68</v>
      </c>
      <c r="N368" s="32"/>
      <c r="O368" s="31">
        <v>60</v>
      </c>
      <c r="P368" s="8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3"/>
      <c r="V368" s="33"/>
      <c r="W368" s="34" t="s">
        <v>69</v>
      </c>
      <c r="X368" s="551">
        <v>0</v>
      </c>
      <c r="Y368" s="552">
        <f>IFERROR(IF(X368="",0,CEILING((X368/$H368),1)*$H368),"")</f>
        <v>0</v>
      </c>
      <c r="Z368" s="35" t="str">
        <f>IFERROR(IF(Y368=0,"",ROUNDUP(Y368/H368,0)*0.01898),"")</f>
        <v/>
      </c>
      <c r="AA368" s="55"/>
      <c r="AB368" s="56"/>
      <c r="AC368" s="411" t="s">
        <v>583</v>
      </c>
      <c r="AG368" s="63"/>
      <c r="AJ368" s="66"/>
      <c r="AK368" s="66">
        <v>0</v>
      </c>
      <c r="BB368" s="412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37.5" hidden="1" customHeight="1" x14ac:dyDescent="0.25">
      <c r="A369" s="53" t="s">
        <v>584</v>
      </c>
      <c r="B369" s="53" t="s">
        <v>585</v>
      </c>
      <c r="C369" s="30">
        <v>4301011875</v>
      </c>
      <c r="D369" s="560">
        <v>4680115884885</v>
      </c>
      <c r="E369" s="561"/>
      <c r="F369" s="550">
        <v>0.8</v>
      </c>
      <c r="G369" s="31">
        <v>15</v>
      </c>
      <c r="H369" s="550">
        <v>12</v>
      </c>
      <c r="I369" s="550">
        <v>12.435</v>
      </c>
      <c r="J369" s="31">
        <v>64</v>
      </c>
      <c r="K369" s="31" t="s">
        <v>106</v>
      </c>
      <c r="L369" s="31"/>
      <c r="M369" s="32" t="s">
        <v>68</v>
      </c>
      <c r="N369" s="32"/>
      <c r="O369" s="31">
        <v>60</v>
      </c>
      <c r="P369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3"/>
      <c r="V369" s="33"/>
      <c r="W369" s="34" t="s">
        <v>69</v>
      </c>
      <c r="X369" s="551">
        <v>0</v>
      </c>
      <c r="Y369" s="552">
        <f>IFERROR(IF(X369="",0,CEILING((X369/$H369),1)*$H369),"")</f>
        <v>0</v>
      </c>
      <c r="Z369" s="35" t="str">
        <f>IFERROR(IF(Y369=0,"",ROUNDUP(Y369/H369,0)*0.01898),"")</f>
        <v/>
      </c>
      <c r="AA369" s="55"/>
      <c r="AB369" s="56"/>
      <c r="AC369" s="413" t="s">
        <v>586</v>
      </c>
      <c r="AG369" s="63"/>
      <c r="AJ369" s="66"/>
      <c r="AK369" s="66">
        <v>0</v>
      </c>
      <c r="BB369" s="414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37.5" hidden="1" customHeight="1" x14ac:dyDescent="0.25">
      <c r="A370" s="53" t="s">
        <v>587</v>
      </c>
      <c r="B370" s="53" t="s">
        <v>588</v>
      </c>
      <c r="C370" s="30">
        <v>4301011871</v>
      </c>
      <c r="D370" s="560">
        <v>4680115884908</v>
      </c>
      <c r="E370" s="561"/>
      <c r="F370" s="550">
        <v>0.4</v>
      </c>
      <c r="G370" s="31">
        <v>10</v>
      </c>
      <c r="H370" s="550">
        <v>4</v>
      </c>
      <c r="I370" s="550">
        <v>4.21</v>
      </c>
      <c r="J370" s="31">
        <v>132</v>
      </c>
      <c r="K370" s="31" t="s">
        <v>111</v>
      </c>
      <c r="L370" s="31"/>
      <c r="M370" s="32" t="s">
        <v>68</v>
      </c>
      <c r="N370" s="32"/>
      <c r="O370" s="31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3"/>
      <c r="V370" s="33"/>
      <c r="W370" s="34" t="s">
        <v>69</v>
      </c>
      <c r="X370" s="551">
        <v>0</v>
      </c>
      <c r="Y370" s="552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15" t="s">
        <v>586</v>
      </c>
      <c r="AG370" s="63"/>
      <c r="AJ370" s="66"/>
      <c r="AK370" s="66">
        <v>0</v>
      </c>
      <c r="BB370" s="416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56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6"/>
      <c r="P371" s="557" t="s">
        <v>71</v>
      </c>
      <c r="Q371" s="558"/>
      <c r="R371" s="558"/>
      <c r="S371" s="558"/>
      <c r="T371" s="558"/>
      <c r="U371" s="558"/>
      <c r="V371" s="559"/>
      <c r="W371" s="36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66"/>
      <c r="P372" s="557" t="s">
        <v>71</v>
      </c>
      <c r="Q372" s="558"/>
      <c r="R372" s="558"/>
      <c r="S372" s="558"/>
      <c r="T372" s="558"/>
      <c r="U372" s="558"/>
      <c r="V372" s="559"/>
      <c r="W372" s="36" t="s">
        <v>69</v>
      </c>
      <c r="X372" s="553">
        <f>IFERROR(SUM(X368:X370),"0")</f>
        <v>0</v>
      </c>
      <c r="Y372" s="553">
        <f>IFERROR(SUM(Y368:Y370),"0")</f>
        <v>0</v>
      </c>
      <c r="Z372" s="36"/>
      <c r="AA372" s="554"/>
      <c r="AB372" s="554"/>
      <c r="AC372" s="554"/>
    </row>
    <row r="373" spans="1:68" ht="14.25" hidden="1" customHeight="1" x14ac:dyDescent="0.25">
      <c r="A373" s="555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hidden="1" customHeight="1" x14ac:dyDescent="0.25">
      <c r="A374" s="53" t="s">
        <v>589</v>
      </c>
      <c r="B374" s="53" t="s">
        <v>590</v>
      </c>
      <c r="C374" s="30">
        <v>4301031303</v>
      </c>
      <c r="D374" s="560">
        <v>4607091384802</v>
      </c>
      <c r="E374" s="561"/>
      <c r="F374" s="550">
        <v>0.73</v>
      </c>
      <c r="G374" s="31">
        <v>6</v>
      </c>
      <c r="H374" s="550">
        <v>4.38</v>
      </c>
      <c r="I374" s="550">
        <v>4.6500000000000004</v>
      </c>
      <c r="J374" s="31">
        <v>132</v>
      </c>
      <c r="K374" s="31" t="s">
        <v>111</v>
      </c>
      <c r="L374" s="31"/>
      <c r="M374" s="32" t="s">
        <v>68</v>
      </c>
      <c r="N374" s="32"/>
      <c r="O374" s="31">
        <v>35</v>
      </c>
      <c r="P374" s="7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3"/>
      <c r="V374" s="33"/>
      <c r="W374" s="34" t="s">
        <v>69</v>
      </c>
      <c r="X374" s="551">
        <v>0</v>
      </c>
      <c r="Y374" s="552">
        <f>IFERROR(IF(X374="",0,CEILING((X374/$H374),1)*$H374),"")</f>
        <v>0</v>
      </c>
      <c r="Z374" s="35" t="str">
        <f>IFERROR(IF(Y374=0,"",ROUNDUP(Y374/H374,0)*0.00902),"")</f>
        <v/>
      </c>
      <c r="AA374" s="55"/>
      <c r="AB374" s="56"/>
      <c r="AC374" s="417" t="s">
        <v>591</v>
      </c>
      <c r="AG374" s="63"/>
      <c r="AJ374" s="66"/>
      <c r="AK374" s="66">
        <v>0</v>
      </c>
      <c r="BB374" s="418" t="s">
        <v>1</v>
      </c>
      <c r="BM374" s="63">
        <f>IFERROR(X374*I374/H374,"0")</f>
        <v>0</v>
      </c>
      <c r="BN374" s="63">
        <f>IFERROR(Y374*I374/H374,"0")</f>
        <v>0</v>
      </c>
      <c r="BO374" s="63">
        <f>IFERROR(1/J374*(X374/H374),"0")</f>
        <v>0</v>
      </c>
      <c r="BP374" s="63">
        <f>IFERROR(1/J374*(Y374/H374),"0")</f>
        <v>0</v>
      </c>
    </row>
    <row r="375" spans="1:68" hidden="1" x14ac:dyDescent="0.2">
      <c r="A375" s="565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6"/>
      <c r="P375" s="557" t="s">
        <v>71</v>
      </c>
      <c r="Q375" s="558"/>
      <c r="R375" s="558"/>
      <c r="S375" s="558"/>
      <c r="T375" s="558"/>
      <c r="U375" s="558"/>
      <c r="V375" s="559"/>
      <c r="W375" s="36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66"/>
      <c r="P376" s="557" t="s">
        <v>71</v>
      </c>
      <c r="Q376" s="558"/>
      <c r="R376" s="558"/>
      <c r="S376" s="558"/>
      <c r="T376" s="558"/>
      <c r="U376" s="558"/>
      <c r="V376" s="559"/>
      <c r="W376" s="36" t="s">
        <v>69</v>
      </c>
      <c r="X376" s="553">
        <f>IFERROR(SUM(X374:X374),"0")</f>
        <v>0</v>
      </c>
      <c r="Y376" s="553">
        <f>IFERROR(SUM(Y374:Y374),"0")</f>
        <v>0</v>
      </c>
      <c r="Z376" s="36"/>
      <c r="AA376" s="554"/>
      <c r="AB376" s="554"/>
      <c r="AC376" s="554"/>
    </row>
    <row r="377" spans="1:68" ht="14.25" hidden="1" customHeight="1" x14ac:dyDescent="0.25">
      <c r="A377" s="555" t="s">
        <v>73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1"/>
      <c r="AB377" s="541"/>
      <c r="AC377" s="541"/>
    </row>
    <row r="378" spans="1:68" ht="27" customHeight="1" x14ac:dyDescent="0.25">
      <c r="A378" s="53" t="s">
        <v>592</v>
      </c>
      <c r="B378" s="53" t="s">
        <v>593</v>
      </c>
      <c r="C378" s="30">
        <v>4301051899</v>
      </c>
      <c r="D378" s="560">
        <v>4607091384246</v>
      </c>
      <c r="E378" s="561"/>
      <c r="F378" s="550">
        <v>1.5</v>
      </c>
      <c r="G378" s="31">
        <v>6</v>
      </c>
      <c r="H378" s="550">
        <v>9</v>
      </c>
      <c r="I378" s="550">
        <v>9.5190000000000001</v>
      </c>
      <c r="J378" s="31">
        <v>64</v>
      </c>
      <c r="K378" s="31" t="s">
        <v>106</v>
      </c>
      <c r="L378" s="31"/>
      <c r="M378" s="32" t="s">
        <v>77</v>
      </c>
      <c r="N378" s="32"/>
      <c r="O378" s="31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3"/>
      <c r="V378" s="33"/>
      <c r="W378" s="34" t="s">
        <v>69</v>
      </c>
      <c r="X378" s="551">
        <v>9</v>
      </c>
      <c r="Y378" s="552">
        <f>IFERROR(IF(X378="",0,CEILING((X378/$H378),1)*$H378),"")</f>
        <v>9</v>
      </c>
      <c r="Z378" s="35">
        <f>IFERROR(IF(Y378=0,"",ROUNDUP(Y378/H378,0)*0.01898),"")</f>
        <v>1.898E-2</v>
      </c>
      <c r="AA378" s="55"/>
      <c r="AB378" s="56"/>
      <c r="AC378" s="419" t="s">
        <v>594</v>
      </c>
      <c r="AG378" s="63"/>
      <c r="AJ378" s="66"/>
      <c r="AK378" s="66">
        <v>0</v>
      </c>
      <c r="BB378" s="420" t="s">
        <v>1</v>
      </c>
      <c r="BM378" s="63">
        <f>IFERROR(X378*I378/H378,"0")</f>
        <v>9.5190000000000001</v>
      </c>
      <c r="BN378" s="63">
        <f>IFERROR(Y378*I378/H378,"0")</f>
        <v>9.5190000000000001</v>
      </c>
      <c r="BO378" s="63">
        <f>IFERROR(1/J378*(X378/H378),"0")</f>
        <v>1.5625E-2</v>
      </c>
      <c r="BP378" s="63">
        <f>IFERROR(1/J378*(Y378/H378),"0")</f>
        <v>1.5625E-2</v>
      </c>
    </row>
    <row r="379" spans="1:68" ht="27" hidden="1" customHeight="1" x14ac:dyDescent="0.25">
      <c r="A379" s="53" t="s">
        <v>595</v>
      </c>
      <c r="B379" s="53" t="s">
        <v>596</v>
      </c>
      <c r="C379" s="30">
        <v>4301051660</v>
      </c>
      <c r="D379" s="560">
        <v>4607091384253</v>
      </c>
      <c r="E379" s="561"/>
      <c r="F379" s="550">
        <v>0.4</v>
      </c>
      <c r="G379" s="31">
        <v>6</v>
      </c>
      <c r="H379" s="550">
        <v>2.4</v>
      </c>
      <c r="I379" s="550">
        <v>2.6640000000000001</v>
      </c>
      <c r="J379" s="31">
        <v>182</v>
      </c>
      <c r="K379" s="31" t="s">
        <v>76</v>
      </c>
      <c r="L379" s="31"/>
      <c r="M379" s="32" t="s">
        <v>77</v>
      </c>
      <c r="N379" s="32"/>
      <c r="O379" s="31">
        <v>40</v>
      </c>
      <c r="P379" s="6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3"/>
      <c r="V379" s="33"/>
      <c r="W379" s="34" t="s">
        <v>69</v>
      </c>
      <c r="X379" s="551">
        <v>0</v>
      </c>
      <c r="Y379" s="552">
        <f>IFERROR(IF(X379="",0,CEILING((X379/$H379),1)*$H379),"")</f>
        <v>0</v>
      </c>
      <c r="Z379" s="35" t="str">
        <f>IFERROR(IF(Y379=0,"",ROUNDUP(Y379/H379,0)*0.00651),"")</f>
        <v/>
      </c>
      <c r="AA379" s="55"/>
      <c r="AB379" s="56"/>
      <c r="AC379" s="421" t="s">
        <v>594</v>
      </c>
      <c r="AG379" s="63"/>
      <c r="AJ379" s="66"/>
      <c r="AK379" s="66">
        <v>0</v>
      </c>
      <c r="BB379" s="422" t="s">
        <v>1</v>
      </c>
      <c r="BM379" s="63">
        <f>IFERROR(X379*I379/H379,"0")</f>
        <v>0</v>
      </c>
      <c r="BN379" s="63">
        <f>IFERROR(Y379*I379/H379,"0")</f>
        <v>0</v>
      </c>
      <c r="BO379" s="63">
        <f>IFERROR(1/J379*(X379/H379),"0")</f>
        <v>0</v>
      </c>
      <c r="BP379" s="63">
        <f>IFERROR(1/J379*(Y379/H379),"0")</f>
        <v>0</v>
      </c>
    </row>
    <row r="380" spans="1:68" x14ac:dyDescent="0.2">
      <c r="A380" s="565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6"/>
      <c r="P380" s="557" t="s">
        <v>71</v>
      </c>
      <c r="Q380" s="558"/>
      <c r="R380" s="558"/>
      <c r="S380" s="558"/>
      <c r="T380" s="558"/>
      <c r="U380" s="558"/>
      <c r="V380" s="559"/>
      <c r="W380" s="36" t="s">
        <v>72</v>
      </c>
      <c r="X380" s="553">
        <f>IFERROR(X378/H378,"0")+IFERROR(X379/H379,"0")</f>
        <v>1</v>
      </c>
      <c r="Y380" s="553">
        <f>IFERROR(Y378/H378,"0")+IFERROR(Y379/H379,"0")</f>
        <v>1</v>
      </c>
      <c r="Z380" s="553">
        <f>IFERROR(IF(Z378="",0,Z378),"0")+IFERROR(IF(Z379="",0,Z379),"0")</f>
        <v>1.898E-2</v>
      </c>
      <c r="AA380" s="554"/>
      <c r="AB380" s="554"/>
      <c r="AC380" s="554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66"/>
      <c r="P381" s="557" t="s">
        <v>71</v>
      </c>
      <c r="Q381" s="558"/>
      <c r="R381" s="558"/>
      <c r="S381" s="558"/>
      <c r="T381" s="558"/>
      <c r="U381" s="558"/>
      <c r="V381" s="559"/>
      <c r="W381" s="36" t="s">
        <v>69</v>
      </c>
      <c r="X381" s="553">
        <f>IFERROR(SUM(X378:X379),"0")</f>
        <v>9</v>
      </c>
      <c r="Y381" s="553">
        <f>IFERROR(SUM(Y378:Y379),"0")</f>
        <v>9</v>
      </c>
      <c r="Z381" s="36"/>
      <c r="AA381" s="554"/>
      <c r="AB381" s="554"/>
      <c r="AC381" s="554"/>
    </row>
    <row r="382" spans="1:68" ht="14.25" hidden="1" customHeight="1" x14ac:dyDescent="0.25">
      <c r="A382" s="555" t="s">
        <v>169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1"/>
      <c r="AB382" s="541"/>
      <c r="AC382" s="541"/>
    </row>
    <row r="383" spans="1:68" ht="27" customHeight="1" x14ac:dyDescent="0.25">
      <c r="A383" s="53" t="s">
        <v>597</v>
      </c>
      <c r="B383" s="53" t="s">
        <v>598</v>
      </c>
      <c r="C383" s="30">
        <v>4301060441</v>
      </c>
      <c r="D383" s="560">
        <v>4607091389357</v>
      </c>
      <c r="E383" s="561"/>
      <c r="F383" s="550">
        <v>1.5</v>
      </c>
      <c r="G383" s="31">
        <v>6</v>
      </c>
      <c r="H383" s="550">
        <v>9</v>
      </c>
      <c r="I383" s="550">
        <v>9.4350000000000005</v>
      </c>
      <c r="J383" s="31">
        <v>64</v>
      </c>
      <c r="K383" s="31" t="s">
        <v>106</v>
      </c>
      <c r="L383" s="31"/>
      <c r="M383" s="32" t="s">
        <v>77</v>
      </c>
      <c r="N383" s="32"/>
      <c r="O383" s="31">
        <v>40</v>
      </c>
      <c r="P383" s="8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3"/>
      <c r="V383" s="33"/>
      <c r="W383" s="34" t="s">
        <v>69</v>
      </c>
      <c r="X383" s="551">
        <v>9</v>
      </c>
      <c r="Y383" s="552">
        <f>IFERROR(IF(X383="",0,CEILING((X383/$H383),1)*$H383),"")</f>
        <v>9</v>
      </c>
      <c r="Z383" s="35">
        <f>IFERROR(IF(Y383=0,"",ROUNDUP(Y383/H383,0)*0.01898),"")</f>
        <v>1.898E-2</v>
      </c>
      <c r="AA383" s="55"/>
      <c r="AB383" s="56"/>
      <c r="AC383" s="423" t="s">
        <v>599</v>
      </c>
      <c r="AG383" s="63"/>
      <c r="AJ383" s="66"/>
      <c r="AK383" s="66">
        <v>0</v>
      </c>
      <c r="BB383" s="424" t="s">
        <v>1</v>
      </c>
      <c r="BM383" s="63">
        <f>IFERROR(X383*I383/H383,"0")</f>
        <v>9.4350000000000005</v>
      </c>
      <c r="BN383" s="63">
        <f>IFERROR(Y383*I383/H383,"0")</f>
        <v>9.4350000000000005</v>
      </c>
      <c r="BO383" s="63">
        <f>IFERROR(1/J383*(X383/H383),"0")</f>
        <v>1.5625E-2</v>
      </c>
      <c r="BP383" s="63">
        <f>IFERROR(1/J383*(Y383/H383),"0")</f>
        <v>1.5625E-2</v>
      </c>
    </row>
    <row r="384" spans="1:68" x14ac:dyDescent="0.2">
      <c r="A384" s="565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6"/>
      <c r="P384" s="557" t="s">
        <v>71</v>
      </c>
      <c r="Q384" s="558"/>
      <c r="R384" s="558"/>
      <c r="S384" s="558"/>
      <c r="T384" s="558"/>
      <c r="U384" s="558"/>
      <c r="V384" s="559"/>
      <c r="W384" s="36" t="s">
        <v>72</v>
      </c>
      <c r="X384" s="553">
        <f>IFERROR(X383/H383,"0")</f>
        <v>1</v>
      </c>
      <c r="Y384" s="553">
        <f>IFERROR(Y383/H383,"0")</f>
        <v>1</v>
      </c>
      <c r="Z384" s="553">
        <f>IFERROR(IF(Z383="",0,Z383),"0")</f>
        <v>1.898E-2</v>
      </c>
      <c r="AA384" s="554"/>
      <c r="AB384" s="554"/>
      <c r="AC384" s="554"/>
    </row>
    <row r="385" spans="1:68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66"/>
      <c r="P385" s="557" t="s">
        <v>71</v>
      </c>
      <c r="Q385" s="558"/>
      <c r="R385" s="558"/>
      <c r="S385" s="558"/>
      <c r="T385" s="558"/>
      <c r="U385" s="558"/>
      <c r="V385" s="559"/>
      <c r="W385" s="36" t="s">
        <v>69</v>
      </c>
      <c r="X385" s="553">
        <f>IFERROR(SUM(X383:X383),"0")</f>
        <v>9</v>
      </c>
      <c r="Y385" s="553">
        <f>IFERROR(SUM(Y383:Y383),"0")</f>
        <v>9</v>
      </c>
      <c r="Z385" s="36"/>
      <c r="AA385" s="554"/>
      <c r="AB385" s="554"/>
      <c r="AC385" s="554"/>
    </row>
    <row r="386" spans="1:68" ht="27.75" hidden="1" customHeight="1" x14ac:dyDescent="0.2">
      <c r="A386" s="608" t="s">
        <v>600</v>
      </c>
      <c r="B386" s="609"/>
      <c r="C386" s="609"/>
      <c r="D386" s="609"/>
      <c r="E386" s="609"/>
      <c r="F386" s="609"/>
      <c r="G386" s="609"/>
      <c r="H386" s="609"/>
      <c r="I386" s="609"/>
      <c r="J386" s="609"/>
      <c r="K386" s="609"/>
      <c r="L386" s="609"/>
      <c r="M386" s="609"/>
      <c r="N386" s="609"/>
      <c r="O386" s="609"/>
      <c r="P386" s="609"/>
      <c r="Q386" s="609"/>
      <c r="R386" s="609"/>
      <c r="S386" s="609"/>
      <c r="T386" s="609"/>
      <c r="U386" s="609"/>
      <c r="V386" s="609"/>
      <c r="W386" s="609"/>
      <c r="X386" s="609"/>
      <c r="Y386" s="609"/>
      <c r="Z386" s="609"/>
      <c r="AA386" s="47"/>
      <c r="AB386" s="47"/>
      <c r="AC386" s="47"/>
    </row>
    <row r="387" spans="1:68" ht="16.5" hidden="1" customHeight="1" x14ac:dyDescent="0.25">
      <c r="A387" s="585" t="s">
        <v>601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7"/>
      <c r="AB387" s="547"/>
      <c r="AC387" s="547"/>
    </row>
    <row r="388" spans="1:68" ht="14.25" hidden="1" customHeight="1" x14ac:dyDescent="0.25">
      <c r="A388" s="555" t="s">
        <v>64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1"/>
      <c r="AB388" s="541"/>
      <c r="AC388" s="541"/>
    </row>
    <row r="389" spans="1:68" ht="27" customHeight="1" x14ac:dyDescent="0.25">
      <c r="A389" s="53" t="s">
        <v>602</v>
      </c>
      <c r="B389" s="53" t="s">
        <v>603</v>
      </c>
      <c r="C389" s="30">
        <v>4301031405</v>
      </c>
      <c r="D389" s="560">
        <v>4680115886100</v>
      </c>
      <c r="E389" s="561"/>
      <c r="F389" s="550">
        <v>0.9</v>
      </c>
      <c r="G389" s="31">
        <v>6</v>
      </c>
      <c r="H389" s="550">
        <v>5.4</v>
      </c>
      <c r="I389" s="550">
        <v>5.61</v>
      </c>
      <c r="J389" s="31">
        <v>132</v>
      </c>
      <c r="K389" s="31" t="s">
        <v>111</v>
      </c>
      <c r="L389" s="31"/>
      <c r="M389" s="32" t="s">
        <v>68</v>
      </c>
      <c r="N389" s="32"/>
      <c r="O389" s="31">
        <v>50</v>
      </c>
      <c r="P389" s="5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3"/>
      <c r="V389" s="33"/>
      <c r="W389" s="34" t="s">
        <v>69</v>
      </c>
      <c r="X389" s="551">
        <v>21.6</v>
      </c>
      <c r="Y389" s="552">
        <f t="shared" ref="Y389:Y398" si="48">IFERROR(IF(X389="",0,CEILING((X389/$H389),1)*$H389),"")</f>
        <v>21.6</v>
      </c>
      <c r="Z389" s="35">
        <f>IFERROR(IF(Y389=0,"",ROUNDUP(Y389/H389,0)*0.00902),"")</f>
        <v>3.6080000000000001E-2</v>
      </c>
      <c r="AA389" s="55"/>
      <c r="AB389" s="56"/>
      <c r="AC389" s="425" t="s">
        <v>604</v>
      </c>
      <c r="AG389" s="63"/>
      <c r="AJ389" s="66"/>
      <c r="AK389" s="66">
        <v>0</v>
      </c>
      <c r="BB389" s="426" t="s">
        <v>1</v>
      </c>
      <c r="BM389" s="63">
        <f t="shared" ref="BM389:BM398" si="49">IFERROR(X389*I389/H389,"0")</f>
        <v>22.44</v>
      </c>
      <c r="BN389" s="63">
        <f t="shared" ref="BN389:BN398" si="50">IFERROR(Y389*I389/H389,"0")</f>
        <v>22.44</v>
      </c>
      <c r="BO389" s="63">
        <f t="shared" ref="BO389:BO398" si="51">IFERROR(1/J389*(X389/H389),"0")</f>
        <v>3.0303030303030304E-2</v>
      </c>
      <c r="BP389" s="63">
        <f t="shared" ref="BP389:BP398" si="52">IFERROR(1/J389*(Y389/H389),"0")</f>
        <v>3.0303030303030304E-2</v>
      </c>
    </row>
    <row r="390" spans="1:68" ht="27" hidden="1" customHeight="1" x14ac:dyDescent="0.25">
      <c r="A390" s="53" t="s">
        <v>605</v>
      </c>
      <c r="B390" s="53" t="s">
        <v>606</v>
      </c>
      <c r="C390" s="30">
        <v>4301031406</v>
      </c>
      <c r="D390" s="560">
        <v>4680115886117</v>
      </c>
      <c r="E390" s="561"/>
      <c r="F390" s="550">
        <v>0.9</v>
      </c>
      <c r="G390" s="31">
        <v>6</v>
      </c>
      <c r="H390" s="550">
        <v>5.4</v>
      </c>
      <c r="I390" s="550">
        <v>5.61</v>
      </c>
      <c r="J390" s="31">
        <v>132</v>
      </c>
      <c r="K390" s="31" t="s">
        <v>111</v>
      </c>
      <c r="L390" s="31"/>
      <c r="M390" s="32" t="s">
        <v>68</v>
      </c>
      <c r="N390" s="32"/>
      <c r="O390" s="31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3"/>
      <c r="V390" s="33"/>
      <c r="W390" s="34" t="s">
        <v>69</v>
      </c>
      <c r="X390" s="551">
        <v>0</v>
      </c>
      <c r="Y390" s="552">
        <f t="shared" si="48"/>
        <v>0</v>
      </c>
      <c r="Z390" s="35" t="str">
        <f>IFERROR(IF(Y390=0,"",ROUNDUP(Y390/H390,0)*0.00902),"")</f>
        <v/>
      </c>
      <c r="AA390" s="55"/>
      <c r="AB390" s="56"/>
      <c r="AC390" s="427" t="s">
        <v>607</v>
      </c>
      <c r="AG390" s="63"/>
      <c r="AJ390" s="66"/>
      <c r="AK390" s="66">
        <v>0</v>
      </c>
      <c r="BB390" s="428" t="s">
        <v>1</v>
      </c>
      <c r="BM390" s="63">
        <f t="shared" si="49"/>
        <v>0</v>
      </c>
      <c r="BN390" s="63">
        <f t="shared" si="50"/>
        <v>0</v>
      </c>
      <c r="BO390" s="63">
        <f t="shared" si="51"/>
        <v>0</v>
      </c>
      <c r="BP390" s="63">
        <f t="shared" si="52"/>
        <v>0</v>
      </c>
    </row>
    <row r="391" spans="1:68" ht="27" hidden="1" customHeight="1" x14ac:dyDescent="0.25">
      <c r="A391" s="53" t="s">
        <v>605</v>
      </c>
      <c r="B391" s="53" t="s">
        <v>608</v>
      </c>
      <c r="C391" s="30">
        <v>4301031382</v>
      </c>
      <c r="D391" s="560">
        <v>4680115886117</v>
      </c>
      <c r="E391" s="561"/>
      <c r="F391" s="550">
        <v>0.9</v>
      </c>
      <c r="G391" s="31">
        <v>6</v>
      </c>
      <c r="H391" s="550">
        <v>5.4</v>
      </c>
      <c r="I391" s="550">
        <v>5.61</v>
      </c>
      <c r="J391" s="31">
        <v>132</v>
      </c>
      <c r="K391" s="31" t="s">
        <v>111</v>
      </c>
      <c r="L391" s="31"/>
      <c r="M391" s="32" t="s">
        <v>68</v>
      </c>
      <c r="N391" s="32"/>
      <c r="O391" s="31">
        <v>50</v>
      </c>
      <c r="P391" s="57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3"/>
      <c r="V391" s="33"/>
      <c r="W391" s="34" t="s">
        <v>69</v>
      </c>
      <c r="X391" s="551">
        <v>0</v>
      </c>
      <c r="Y391" s="552">
        <f t="shared" si="48"/>
        <v>0</v>
      </c>
      <c r="Z391" s="35" t="str">
        <f>IFERROR(IF(Y391=0,"",ROUNDUP(Y391/H391,0)*0.00902),"")</f>
        <v/>
      </c>
      <c r="AA391" s="55"/>
      <c r="AB391" s="56"/>
      <c r="AC391" s="429" t="s">
        <v>607</v>
      </c>
      <c r="AG391" s="63"/>
      <c r="AJ391" s="66"/>
      <c r="AK391" s="66">
        <v>0</v>
      </c>
      <c r="BB391" s="430" t="s">
        <v>1</v>
      </c>
      <c r="BM391" s="63">
        <f t="shared" si="49"/>
        <v>0</v>
      </c>
      <c r="BN391" s="63">
        <f t="shared" si="50"/>
        <v>0</v>
      </c>
      <c r="BO391" s="63">
        <f t="shared" si="51"/>
        <v>0</v>
      </c>
      <c r="BP391" s="63">
        <f t="shared" si="52"/>
        <v>0</v>
      </c>
    </row>
    <row r="392" spans="1:68" ht="27" customHeight="1" x14ac:dyDescent="0.25">
      <c r="A392" s="53" t="s">
        <v>609</v>
      </c>
      <c r="B392" s="53" t="s">
        <v>610</v>
      </c>
      <c r="C392" s="30">
        <v>4301031402</v>
      </c>
      <c r="D392" s="560">
        <v>4680115886124</v>
      </c>
      <c r="E392" s="561"/>
      <c r="F392" s="550">
        <v>0.9</v>
      </c>
      <c r="G392" s="31">
        <v>6</v>
      </c>
      <c r="H392" s="550">
        <v>5.4</v>
      </c>
      <c r="I392" s="550">
        <v>5.61</v>
      </c>
      <c r="J392" s="31">
        <v>132</v>
      </c>
      <c r="K392" s="31" t="s">
        <v>111</v>
      </c>
      <c r="L392" s="31"/>
      <c r="M392" s="32" t="s">
        <v>68</v>
      </c>
      <c r="N392" s="32"/>
      <c r="O392" s="31">
        <v>50</v>
      </c>
      <c r="P392" s="5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3"/>
      <c r="V392" s="33"/>
      <c r="W392" s="34" t="s">
        <v>69</v>
      </c>
      <c r="X392" s="551">
        <v>21.6</v>
      </c>
      <c r="Y392" s="552">
        <f t="shared" si="48"/>
        <v>21.6</v>
      </c>
      <c r="Z392" s="35">
        <f>IFERROR(IF(Y392=0,"",ROUNDUP(Y392/H392,0)*0.00902),"")</f>
        <v>3.6080000000000001E-2</v>
      </c>
      <c r="AA392" s="55"/>
      <c r="AB392" s="56"/>
      <c r="AC392" s="431" t="s">
        <v>611</v>
      </c>
      <c r="AG392" s="63"/>
      <c r="AJ392" s="66"/>
      <c r="AK392" s="66">
        <v>0</v>
      </c>
      <c r="BB392" s="432" t="s">
        <v>1</v>
      </c>
      <c r="BM392" s="63">
        <f t="shared" si="49"/>
        <v>22.44</v>
      </c>
      <c r="BN392" s="63">
        <f t="shared" si="50"/>
        <v>22.44</v>
      </c>
      <c r="BO392" s="63">
        <f t="shared" si="51"/>
        <v>3.0303030303030304E-2</v>
      </c>
      <c r="BP392" s="63">
        <f t="shared" si="52"/>
        <v>3.0303030303030304E-2</v>
      </c>
    </row>
    <row r="393" spans="1:68" ht="27" hidden="1" customHeight="1" x14ac:dyDescent="0.25">
      <c r="A393" s="53" t="s">
        <v>612</v>
      </c>
      <c r="B393" s="53" t="s">
        <v>613</v>
      </c>
      <c r="C393" s="30">
        <v>4301031366</v>
      </c>
      <c r="D393" s="560">
        <v>4680115883147</v>
      </c>
      <c r="E393" s="561"/>
      <c r="F393" s="550">
        <v>0.28000000000000003</v>
      </c>
      <c r="G393" s="31">
        <v>6</v>
      </c>
      <c r="H393" s="550">
        <v>1.68</v>
      </c>
      <c r="I393" s="550">
        <v>1.81</v>
      </c>
      <c r="J393" s="31">
        <v>234</v>
      </c>
      <c r="K393" s="31" t="s">
        <v>67</v>
      </c>
      <c r="L393" s="31"/>
      <c r="M393" s="32" t="s">
        <v>68</v>
      </c>
      <c r="N393" s="32"/>
      <c r="O393" s="31">
        <v>50</v>
      </c>
      <c r="P393" s="74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3"/>
      <c r="V393" s="33"/>
      <c r="W393" s="34" t="s">
        <v>69</v>
      </c>
      <c r="X393" s="551">
        <v>0</v>
      </c>
      <c r="Y393" s="552">
        <f t="shared" si="48"/>
        <v>0</v>
      </c>
      <c r="Z393" s="35" t="str">
        <f t="shared" ref="Z393:Z398" si="53">IFERROR(IF(Y393=0,"",ROUNDUP(Y393/H393,0)*0.00502),"")</f>
        <v/>
      </c>
      <c r="AA393" s="55"/>
      <c r="AB393" s="56"/>
      <c r="AC393" s="433" t="s">
        <v>604</v>
      </c>
      <c r="AG393" s="63"/>
      <c r="AJ393" s="66"/>
      <c r="AK393" s="66">
        <v>0</v>
      </c>
      <c r="BB393" s="434" t="s">
        <v>1</v>
      </c>
      <c r="BM393" s="63">
        <f t="shared" si="49"/>
        <v>0</v>
      </c>
      <c r="BN393" s="63">
        <f t="shared" si="50"/>
        <v>0</v>
      </c>
      <c r="BO393" s="63">
        <f t="shared" si="51"/>
        <v>0</v>
      </c>
      <c r="BP393" s="63">
        <f t="shared" si="52"/>
        <v>0</v>
      </c>
    </row>
    <row r="394" spans="1:68" ht="27" customHeight="1" x14ac:dyDescent="0.25">
      <c r="A394" s="53" t="s">
        <v>614</v>
      </c>
      <c r="B394" s="53" t="s">
        <v>615</v>
      </c>
      <c r="C394" s="30">
        <v>4301031362</v>
      </c>
      <c r="D394" s="560">
        <v>4607091384338</v>
      </c>
      <c r="E394" s="561"/>
      <c r="F394" s="550">
        <v>0.35</v>
      </c>
      <c r="G394" s="31">
        <v>6</v>
      </c>
      <c r="H394" s="550">
        <v>2.1</v>
      </c>
      <c r="I394" s="550">
        <v>2.23</v>
      </c>
      <c r="J394" s="31">
        <v>234</v>
      </c>
      <c r="K394" s="31" t="s">
        <v>67</v>
      </c>
      <c r="L394" s="31"/>
      <c r="M394" s="32" t="s">
        <v>68</v>
      </c>
      <c r="N394" s="32"/>
      <c r="O394" s="31">
        <v>50</v>
      </c>
      <c r="P394" s="6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3"/>
      <c r="V394" s="33"/>
      <c r="W394" s="34" t="s">
        <v>69</v>
      </c>
      <c r="X394" s="551">
        <v>8.4</v>
      </c>
      <c r="Y394" s="552">
        <f t="shared" si="48"/>
        <v>8.4</v>
      </c>
      <c r="Z394" s="35">
        <f t="shared" si="53"/>
        <v>2.0080000000000001E-2</v>
      </c>
      <c r="AA394" s="55"/>
      <c r="AB394" s="56"/>
      <c r="AC394" s="435" t="s">
        <v>604</v>
      </c>
      <c r="AG394" s="63"/>
      <c r="AJ394" s="66"/>
      <c r="AK394" s="66">
        <v>0</v>
      </c>
      <c r="BB394" s="436" t="s">
        <v>1</v>
      </c>
      <c r="BM394" s="63">
        <f t="shared" si="49"/>
        <v>8.92</v>
      </c>
      <c r="BN394" s="63">
        <f t="shared" si="50"/>
        <v>8.92</v>
      </c>
      <c r="BO394" s="63">
        <f t="shared" si="51"/>
        <v>1.7094017094017096E-2</v>
      </c>
      <c r="BP394" s="63">
        <f t="shared" si="52"/>
        <v>1.7094017094017096E-2</v>
      </c>
    </row>
    <row r="395" spans="1:68" ht="37.5" customHeight="1" x14ac:dyDescent="0.25">
      <c r="A395" s="53" t="s">
        <v>616</v>
      </c>
      <c r="B395" s="53" t="s">
        <v>617</v>
      </c>
      <c r="C395" s="30">
        <v>4301031361</v>
      </c>
      <c r="D395" s="560">
        <v>4607091389524</v>
      </c>
      <c r="E395" s="561"/>
      <c r="F395" s="550">
        <v>0.35</v>
      </c>
      <c r="G395" s="31">
        <v>6</v>
      </c>
      <c r="H395" s="550">
        <v>2.1</v>
      </c>
      <c r="I395" s="550">
        <v>2.23</v>
      </c>
      <c r="J395" s="31">
        <v>234</v>
      </c>
      <c r="K395" s="31" t="s">
        <v>67</v>
      </c>
      <c r="L395" s="31"/>
      <c r="M395" s="32" t="s">
        <v>68</v>
      </c>
      <c r="N395" s="32"/>
      <c r="O395" s="31">
        <v>50</v>
      </c>
      <c r="P395" s="7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3"/>
      <c r="V395" s="33"/>
      <c r="W395" s="34" t="s">
        <v>69</v>
      </c>
      <c r="X395" s="551">
        <v>8.4</v>
      </c>
      <c r="Y395" s="552">
        <f t="shared" si="48"/>
        <v>8.4</v>
      </c>
      <c r="Z395" s="35">
        <f t="shared" si="53"/>
        <v>2.0080000000000001E-2</v>
      </c>
      <c r="AA395" s="55"/>
      <c r="AB395" s="56"/>
      <c r="AC395" s="437" t="s">
        <v>618</v>
      </c>
      <c r="AG395" s="63"/>
      <c r="AJ395" s="66"/>
      <c r="AK395" s="66">
        <v>0</v>
      </c>
      <c r="BB395" s="438" t="s">
        <v>1</v>
      </c>
      <c r="BM395" s="63">
        <f t="shared" si="49"/>
        <v>8.92</v>
      </c>
      <c r="BN395" s="63">
        <f t="shared" si="50"/>
        <v>8.92</v>
      </c>
      <c r="BO395" s="63">
        <f t="shared" si="51"/>
        <v>1.7094017094017096E-2</v>
      </c>
      <c r="BP395" s="63">
        <f t="shared" si="52"/>
        <v>1.7094017094017096E-2</v>
      </c>
    </row>
    <row r="396" spans="1:68" ht="27" hidden="1" customHeight="1" x14ac:dyDescent="0.25">
      <c r="A396" s="53" t="s">
        <v>619</v>
      </c>
      <c r="B396" s="53" t="s">
        <v>620</v>
      </c>
      <c r="C396" s="30">
        <v>4301031364</v>
      </c>
      <c r="D396" s="560">
        <v>4680115883161</v>
      </c>
      <c r="E396" s="561"/>
      <c r="F396" s="550">
        <v>0.28000000000000003</v>
      </c>
      <c r="G396" s="31">
        <v>6</v>
      </c>
      <c r="H396" s="550">
        <v>1.68</v>
      </c>
      <c r="I396" s="550">
        <v>1.81</v>
      </c>
      <c r="J396" s="31">
        <v>234</v>
      </c>
      <c r="K396" s="31" t="s">
        <v>67</v>
      </c>
      <c r="L396" s="31"/>
      <c r="M396" s="32" t="s">
        <v>68</v>
      </c>
      <c r="N396" s="32"/>
      <c r="O396" s="31">
        <v>50</v>
      </c>
      <c r="P396" s="78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3"/>
      <c r="V396" s="33"/>
      <c r="W396" s="34" t="s">
        <v>69</v>
      </c>
      <c r="X396" s="551">
        <v>0</v>
      </c>
      <c r="Y396" s="552">
        <f t="shared" si="48"/>
        <v>0</v>
      </c>
      <c r="Z396" s="35" t="str">
        <f t="shared" si="53"/>
        <v/>
      </c>
      <c r="AA396" s="55"/>
      <c r="AB396" s="56"/>
      <c r="AC396" s="439" t="s">
        <v>621</v>
      </c>
      <c r="AG396" s="63"/>
      <c r="AJ396" s="66"/>
      <c r="AK396" s="66">
        <v>0</v>
      </c>
      <c r="BB396" s="440" t="s">
        <v>1</v>
      </c>
      <c r="BM396" s="63">
        <f t="shared" si="49"/>
        <v>0</v>
      </c>
      <c r="BN396" s="63">
        <f t="shared" si="50"/>
        <v>0</v>
      </c>
      <c r="BO396" s="63">
        <f t="shared" si="51"/>
        <v>0</v>
      </c>
      <c r="BP396" s="63">
        <f t="shared" si="52"/>
        <v>0</v>
      </c>
    </row>
    <row r="397" spans="1:68" ht="27" customHeight="1" x14ac:dyDescent="0.25">
      <c r="A397" s="53" t="s">
        <v>622</v>
      </c>
      <c r="B397" s="53" t="s">
        <v>623</v>
      </c>
      <c r="C397" s="30">
        <v>4301031358</v>
      </c>
      <c r="D397" s="560">
        <v>4607091389531</v>
      </c>
      <c r="E397" s="561"/>
      <c r="F397" s="550">
        <v>0.35</v>
      </c>
      <c r="G397" s="31">
        <v>6</v>
      </c>
      <c r="H397" s="550">
        <v>2.1</v>
      </c>
      <c r="I397" s="550">
        <v>2.23</v>
      </c>
      <c r="J397" s="31">
        <v>234</v>
      </c>
      <c r="K397" s="31" t="s">
        <v>67</v>
      </c>
      <c r="L397" s="31"/>
      <c r="M397" s="32" t="s">
        <v>68</v>
      </c>
      <c r="N397" s="32"/>
      <c r="O397" s="31">
        <v>50</v>
      </c>
      <c r="P397" s="7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3"/>
      <c r="V397" s="33"/>
      <c r="W397" s="34" t="s">
        <v>69</v>
      </c>
      <c r="X397" s="551">
        <v>8.4</v>
      </c>
      <c r="Y397" s="552">
        <f t="shared" si="48"/>
        <v>8.4</v>
      </c>
      <c r="Z397" s="35">
        <f t="shared" si="53"/>
        <v>2.0080000000000001E-2</v>
      </c>
      <c r="AA397" s="55"/>
      <c r="AB397" s="56"/>
      <c r="AC397" s="441" t="s">
        <v>624</v>
      </c>
      <c r="AG397" s="63"/>
      <c r="AJ397" s="66"/>
      <c r="AK397" s="66">
        <v>0</v>
      </c>
      <c r="BB397" s="442" t="s">
        <v>1</v>
      </c>
      <c r="BM397" s="63">
        <f t="shared" si="49"/>
        <v>8.92</v>
      </c>
      <c r="BN397" s="63">
        <f t="shared" si="50"/>
        <v>8.92</v>
      </c>
      <c r="BO397" s="63">
        <f t="shared" si="51"/>
        <v>1.7094017094017096E-2</v>
      </c>
      <c r="BP397" s="63">
        <f t="shared" si="52"/>
        <v>1.7094017094017096E-2</v>
      </c>
    </row>
    <row r="398" spans="1:68" ht="37.5" customHeight="1" x14ac:dyDescent="0.25">
      <c r="A398" s="53" t="s">
        <v>625</v>
      </c>
      <c r="B398" s="53" t="s">
        <v>626</v>
      </c>
      <c r="C398" s="30">
        <v>4301031360</v>
      </c>
      <c r="D398" s="560">
        <v>4607091384345</v>
      </c>
      <c r="E398" s="561"/>
      <c r="F398" s="550">
        <v>0.35</v>
      </c>
      <c r="G398" s="31">
        <v>6</v>
      </c>
      <c r="H398" s="550">
        <v>2.1</v>
      </c>
      <c r="I398" s="550">
        <v>2.23</v>
      </c>
      <c r="J398" s="31">
        <v>234</v>
      </c>
      <c r="K398" s="31" t="s">
        <v>67</v>
      </c>
      <c r="L398" s="31"/>
      <c r="M398" s="32" t="s">
        <v>68</v>
      </c>
      <c r="N398" s="32"/>
      <c r="O398" s="31">
        <v>50</v>
      </c>
      <c r="P398" s="7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3"/>
      <c r="V398" s="33"/>
      <c r="W398" s="34" t="s">
        <v>69</v>
      </c>
      <c r="X398" s="551">
        <v>8.4</v>
      </c>
      <c r="Y398" s="552">
        <f t="shared" si="48"/>
        <v>8.4</v>
      </c>
      <c r="Z398" s="35">
        <f t="shared" si="53"/>
        <v>2.0080000000000001E-2</v>
      </c>
      <c r="AA398" s="55"/>
      <c r="AB398" s="56"/>
      <c r="AC398" s="443" t="s">
        <v>621</v>
      </c>
      <c r="AG398" s="63"/>
      <c r="AJ398" s="66"/>
      <c r="AK398" s="66">
        <v>0</v>
      </c>
      <c r="BB398" s="444" t="s">
        <v>1</v>
      </c>
      <c r="BM398" s="63">
        <f t="shared" si="49"/>
        <v>8.92</v>
      </c>
      <c r="BN398" s="63">
        <f t="shared" si="50"/>
        <v>8.92</v>
      </c>
      <c r="BO398" s="63">
        <f t="shared" si="51"/>
        <v>1.7094017094017096E-2</v>
      </c>
      <c r="BP398" s="63">
        <f t="shared" si="52"/>
        <v>1.7094017094017096E-2</v>
      </c>
    </row>
    <row r="399" spans="1:68" x14ac:dyDescent="0.2">
      <c r="A399" s="565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66"/>
      <c r="P399" s="557" t="s">
        <v>71</v>
      </c>
      <c r="Q399" s="558"/>
      <c r="R399" s="558"/>
      <c r="S399" s="558"/>
      <c r="T399" s="558"/>
      <c r="U399" s="558"/>
      <c r="V399" s="559"/>
      <c r="W399" s="36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24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24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0.15248</v>
      </c>
      <c r="AA399" s="554"/>
      <c r="AB399" s="554"/>
      <c r="AC399" s="554"/>
    </row>
    <row r="400" spans="1:68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66"/>
      <c r="P400" s="557" t="s">
        <v>71</v>
      </c>
      <c r="Q400" s="558"/>
      <c r="R400" s="558"/>
      <c r="S400" s="558"/>
      <c r="T400" s="558"/>
      <c r="U400" s="558"/>
      <c r="V400" s="559"/>
      <c r="W400" s="36" t="s">
        <v>69</v>
      </c>
      <c r="X400" s="553">
        <f>IFERROR(SUM(X389:X398),"0")</f>
        <v>76.800000000000011</v>
      </c>
      <c r="Y400" s="553">
        <f>IFERROR(SUM(Y389:Y398),"0")</f>
        <v>76.800000000000011</v>
      </c>
      <c r="Z400" s="36"/>
      <c r="AA400" s="554"/>
      <c r="AB400" s="554"/>
      <c r="AC400" s="554"/>
    </row>
    <row r="401" spans="1:68" ht="14.25" hidden="1" customHeight="1" x14ac:dyDescent="0.25">
      <c r="A401" s="555" t="s">
        <v>73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1"/>
      <c r="AB401" s="541"/>
      <c r="AC401" s="541"/>
    </row>
    <row r="402" spans="1:68" ht="27" customHeight="1" x14ac:dyDescent="0.25">
      <c r="A402" s="53" t="s">
        <v>627</v>
      </c>
      <c r="B402" s="53" t="s">
        <v>628</v>
      </c>
      <c r="C402" s="30">
        <v>4301051284</v>
      </c>
      <c r="D402" s="560">
        <v>4607091384352</v>
      </c>
      <c r="E402" s="561"/>
      <c r="F402" s="550">
        <v>0.6</v>
      </c>
      <c r="G402" s="31">
        <v>4</v>
      </c>
      <c r="H402" s="550">
        <v>2.4</v>
      </c>
      <c r="I402" s="550">
        <v>2.6459999999999999</v>
      </c>
      <c r="J402" s="31">
        <v>132</v>
      </c>
      <c r="K402" s="31" t="s">
        <v>111</v>
      </c>
      <c r="L402" s="31"/>
      <c r="M402" s="32" t="s">
        <v>77</v>
      </c>
      <c r="N402" s="32"/>
      <c r="O402" s="31">
        <v>45</v>
      </c>
      <c r="P40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3"/>
      <c r="V402" s="33"/>
      <c r="W402" s="34" t="s">
        <v>69</v>
      </c>
      <c r="X402" s="551">
        <v>2.4</v>
      </c>
      <c r="Y402" s="552">
        <f>IFERROR(IF(X402="",0,CEILING((X402/$H402),1)*$H402),"")</f>
        <v>2.4</v>
      </c>
      <c r="Z402" s="35">
        <f>IFERROR(IF(Y402=0,"",ROUNDUP(Y402/H402,0)*0.00902),"")</f>
        <v>9.0200000000000002E-3</v>
      </c>
      <c r="AA402" s="55"/>
      <c r="AB402" s="56"/>
      <c r="AC402" s="445" t="s">
        <v>629</v>
      </c>
      <c r="AG402" s="63"/>
      <c r="AJ402" s="66"/>
      <c r="AK402" s="66">
        <v>0</v>
      </c>
      <c r="BB402" s="446" t="s">
        <v>1</v>
      </c>
      <c r="BM402" s="63">
        <f>IFERROR(X402*I402/H402,"0")</f>
        <v>2.6459999999999999</v>
      </c>
      <c r="BN402" s="63">
        <f>IFERROR(Y402*I402/H402,"0")</f>
        <v>2.6459999999999999</v>
      </c>
      <c r="BO402" s="63">
        <f>IFERROR(1/J402*(X402/H402),"0")</f>
        <v>7.575757575757576E-3</v>
      </c>
      <c r="BP402" s="63">
        <f>IFERROR(1/J402*(Y402/H402),"0")</f>
        <v>7.575757575757576E-3</v>
      </c>
    </row>
    <row r="403" spans="1:68" ht="27" hidden="1" customHeight="1" x14ac:dyDescent="0.25">
      <c r="A403" s="53" t="s">
        <v>630</v>
      </c>
      <c r="B403" s="53" t="s">
        <v>631</v>
      </c>
      <c r="C403" s="30">
        <v>4301051431</v>
      </c>
      <c r="D403" s="560">
        <v>4607091389654</v>
      </c>
      <c r="E403" s="561"/>
      <c r="F403" s="550">
        <v>0.33</v>
      </c>
      <c r="G403" s="31">
        <v>6</v>
      </c>
      <c r="H403" s="550">
        <v>1.98</v>
      </c>
      <c r="I403" s="550">
        <v>2.238</v>
      </c>
      <c r="J403" s="31">
        <v>182</v>
      </c>
      <c r="K403" s="31" t="s">
        <v>76</v>
      </c>
      <c r="L403" s="31"/>
      <c r="M403" s="32" t="s">
        <v>77</v>
      </c>
      <c r="N403" s="32"/>
      <c r="O403" s="31">
        <v>45</v>
      </c>
      <c r="P403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3"/>
      <c r="V403" s="33"/>
      <c r="W403" s="34" t="s">
        <v>69</v>
      </c>
      <c r="X403" s="551">
        <v>0</v>
      </c>
      <c r="Y403" s="552">
        <f>IFERROR(IF(X403="",0,CEILING((X403/$H403),1)*$H403),"")</f>
        <v>0</v>
      </c>
      <c r="Z403" s="35" t="str">
        <f>IFERROR(IF(Y403=0,"",ROUNDUP(Y403/H403,0)*0.00651),"")</f>
        <v/>
      </c>
      <c r="AA403" s="55"/>
      <c r="AB403" s="56"/>
      <c r="AC403" s="447" t="s">
        <v>632</v>
      </c>
      <c r="AG403" s="63"/>
      <c r="AJ403" s="66"/>
      <c r="AK403" s="66">
        <v>0</v>
      </c>
      <c r="BB403" s="448" t="s">
        <v>1</v>
      </c>
      <c r="BM403" s="63">
        <f>IFERROR(X403*I403/H403,"0")</f>
        <v>0</v>
      </c>
      <c r="BN403" s="63">
        <f>IFERROR(Y403*I403/H403,"0")</f>
        <v>0</v>
      </c>
      <c r="BO403" s="63">
        <f>IFERROR(1/J403*(X403/H403),"0")</f>
        <v>0</v>
      </c>
      <c r="BP403" s="63">
        <f>IFERROR(1/J403*(Y403/H403),"0")</f>
        <v>0</v>
      </c>
    </row>
    <row r="404" spans="1:68" x14ac:dyDescent="0.2">
      <c r="A404" s="565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66"/>
      <c r="P404" s="557" t="s">
        <v>71</v>
      </c>
      <c r="Q404" s="558"/>
      <c r="R404" s="558"/>
      <c r="S404" s="558"/>
      <c r="T404" s="558"/>
      <c r="U404" s="558"/>
      <c r="V404" s="559"/>
      <c r="W404" s="36" t="s">
        <v>72</v>
      </c>
      <c r="X404" s="553">
        <f>IFERROR(X402/H402,"0")+IFERROR(X403/H403,"0")</f>
        <v>1</v>
      </c>
      <c r="Y404" s="553">
        <f>IFERROR(Y402/H402,"0")+IFERROR(Y403/H403,"0")</f>
        <v>1</v>
      </c>
      <c r="Z404" s="553">
        <f>IFERROR(IF(Z402="",0,Z402),"0")+IFERROR(IF(Z403="",0,Z403),"0")</f>
        <v>9.0200000000000002E-3</v>
      </c>
      <c r="AA404" s="554"/>
      <c r="AB404" s="554"/>
      <c r="AC404" s="554"/>
    </row>
    <row r="405" spans="1:68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66"/>
      <c r="P405" s="557" t="s">
        <v>71</v>
      </c>
      <c r="Q405" s="558"/>
      <c r="R405" s="558"/>
      <c r="S405" s="558"/>
      <c r="T405" s="558"/>
      <c r="U405" s="558"/>
      <c r="V405" s="559"/>
      <c r="W405" s="36" t="s">
        <v>69</v>
      </c>
      <c r="X405" s="553">
        <f>IFERROR(SUM(X402:X403),"0")</f>
        <v>2.4</v>
      </c>
      <c r="Y405" s="553">
        <f>IFERROR(SUM(Y402:Y403),"0")</f>
        <v>2.4</v>
      </c>
      <c r="Z405" s="36"/>
      <c r="AA405" s="554"/>
      <c r="AB405" s="554"/>
      <c r="AC405" s="554"/>
    </row>
    <row r="406" spans="1:68" ht="16.5" hidden="1" customHeight="1" x14ac:dyDescent="0.25">
      <c r="A406" s="585" t="s">
        <v>633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7"/>
      <c r="AB406" s="547"/>
      <c r="AC406" s="547"/>
    </row>
    <row r="407" spans="1:68" ht="14.25" hidden="1" customHeight="1" x14ac:dyDescent="0.25">
      <c r="A407" s="555" t="s">
        <v>139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1"/>
      <c r="AB407" s="541"/>
      <c r="AC407" s="541"/>
    </row>
    <row r="408" spans="1:68" ht="27" hidden="1" customHeight="1" x14ac:dyDescent="0.25">
      <c r="A408" s="53" t="s">
        <v>634</v>
      </c>
      <c r="B408" s="53" t="s">
        <v>635</v>
      </c>
      <c r="C408" s="30">
        <v>4301020319</v>
      </c>
      <c r="D408" s="560">
        <v>4680115885240</v>
      </c>
      <c r="E408" s="561"/>
      <c r="F408" s="550">
        <v>0.35</v>
      </c>
      <c r="G408" s="31">
        <v>6</v>
      </c>
      <c r="H408" s="550">
        <v>2.1</v>
      </c>
      <c r="I408" s="550">
        <v>2.31</v>
      </c>
      <c r="J408" s="31">
        <v>182</v>
      </c>
      <c r="K408" s="31" t="s">
        <v>76</v>
      </c>
      <c r="L408" s="31"/>
      <c r="M408" s="32" t="s">
        <v>68</v>
      </c>
      <c r="N408" s="32"/>
      <c r="O408" s="31">
        <v>40</v>
      </c>
      <c r="P408" s="85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3"/>
      <c r="V408" s="33"/>
      <c r="W408" s="34" t="s">
        <v>69</v>
      </c>
      <c r="X408" s="551">
        <v>0</v>
      </c>
      <c r="Y408" s="552">
        <f>IFERROR(IF(X408="",0,CEILING((X408/$H408),1)*$H408),"")</f>
        <v>0</v>
      </c>
      <c r="Z408" s="35" t="str">
        <f>IFERROR(IF(Y408=0,"",ROUNDUP(Y408/H408,0)*0.00651),"")</f>
        <v/>
      </c>
      <c r="AA408" s="55"/>
      <c r="AB408" s="56"/>
      <c r="AC408" s="449" t="s">
        <v>636</v>
      </c>
      <c r="AG408" s="63"/>
      <c r="AJ408" s="66"/>
      <c r="AK408" s="66">
        <v>0</v>
      </c>
      <c r="BB408" s="45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idden="1" x14ac:dyDescent="0.2">
      <c r="A409" s="565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66"/>
      <c r="P409" s="557" t="s">
        <v>71</v>
      </c>
      <c r="Q409" s="558"/>
      <c r="R409" s="558"/>
      <c r="S409" s="558"/>
      <c r="T409" s="558"/>
      <c r="U409" s="558"/>
      <c r="V409" s="559"/>
      <c r="W409" s="36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66"/>
      <c r="P410" s="557" t="s">
        <v>71</v>
      </c>
      <c r="Q410" s="558"/>
      <c r="R410" s="558"/>
      <c r="S410" s="558"/>
      <c r="T410" s="558"/>
      <c r="U410" s="558"/>
      <c r="V410" s="559"/>
      <c r="W410" s="36" t="s">
        <v>69</v>
      </c>
      <c r="X410" s="553">
        <f>IFERROR(SUM(X408:X408),"0")</f>
        <v>0</v>
      </c>
      <c r="Y410" s="553">
        <f>IFERROR(SUM(Y408:Y408),"0")</f>
        <v>0</v>
      </c>
      <c r="Z410" s="36"/>
      <c r="AA410" s="554"/>
      <c r="AB410" s="554"/>
      <c r="AC410" s="554"/>
    </row>
    <row r="411" spans="1:68" ht="14.25" hidden="1" customHeight="1" x14ac:dyDescent="0.25">
      <c r="A411" s="555" t="s">
        <v>64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1"/>
      <c r="AB411" s="541"/>
      <c r="AC411" s="541"/>
    </row>
    <row r="412" spans="1:68" ht="27" customHeight="1" x14ac:dyDescent="0.25">
      <c r="A412" s="53" t="s">
        <v>637</v>
      </c>
      <c r="B412" s="53" t="s">
        <v>638</v>
      </c>
      <c r="C412" s="30">
        <v>4301031403</v>
      </c>
      <c r="D412" s="560">
        <v>4680115886094</v>
      </c>
      <c r="E412" s="561"/>
      <c r="F412" s="550">
        <v>0.9</v>
      </c>
      <c r="G412" s="31">
        <v>6</v>
      </c>
      <c r="H412" s="550">
        <v>5.4</v>
      </c>
      <c r="I412" s="550">
        <v>5.61</v>
      </c>
      <c r="J412" s="31">
        <v>132</v>
      </c>
      <c r="K412" s="31" t="s">
        <v>111</v>
      </c>
      <c r="L412" s="31"/>
      <c r="M412" s="32" t="s">
        <v>107</v>
      </c>
      <c r="N412" s="32"/>
      <c r="O412" s="31">
        <v>50</v>
      </c>
      <c r="P412" s="8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3"/>
      <c r="V412" s="33"/>
      <c r="W412" s="34" t="s">
        <v>69</v>
      </c>
      <c r="X412" s="551">
        <v>32.4</v>
      </c>
      <c r="Y412" s="552">
        <f>IFERROR(IF(X412="",0,CEILING((X412/$H412),1)*$H412),"")</f>
        <v>32.400000000000006</v>
      </c>
      <c r="Z412" s="35">
        <f>IFERROR(IF(Y412=0,"",ROUNDUP(Y412/H412,0)*0.00902),"")</f>
        <v>5.4120000000000001E-2</v>
      </c>
      <c r="AA412" s="55"/>
      <c r="AB412" s="56"/>
      <c r="AC412" s="451" t="s">
        <v>639</v>
      </c>
      <c r="AG412" s="63"/>
      <c r="AJ412" s="66"/>
      <c r="AK412" s="66">
        <v>0</v>
      </c>
      <c r="BB412" s="452" t="s">
        <v>1</v>
      </c>
      <c r="BM412" s="63">
        <f>IFERROR(X412*I412/H412,"0")</f>
        <v>33.659999999999997</v>
      </c>
      <c r="BN412" s="63">
        <f>IFERROR(Y412*I412/H412,"0")</f>
        <v>33.660000000000004</v>
      </c>
      <c r="BO412" s="63">
        <f>IFERROR(1/J412*(X412/H412),"0")</f>
        <v>4.5454545454545449E-2</v>
      </c>
      <c r="BP412" s="63">
        <f>IFERROR(1/J412*(Y412/H412),"0")</f>
        <v>4.5454545454545463E-2</v>
      </c>
    </row>
    <row r="413" spans="1:68" ht="27" hidden="1" customHeight="1" x14ac:dyDescent="0.25">
      <c r="A413" s="53" t="s">
        <v>640</v>
      </c>
      <c r="B413" s="53" t="s">
        <v>641</v>
      </c>
      <c r="C413" s="30">
        <v>4301031363</v>
      </c>
      <c r="D413" s="560">
        <v>4607091389425</v>
      </c>
      <c r="E413" s="561"/>
      <c r="F413" s="550">
        <v>0.35</v>
      </c>
      <c r="G413" s="31">
        <v>6</v>
      </c>
      <c r="H413" s="550">
        <v>2.1</v>
      </c>
      <c r="I413" s="550">
        <v>2.23</v>
      </c>
      <c r="J413" s="31">
        <v>234</v>
      </c>
      <c r="K413" s="31" t="s">
        <v>67</v>
      </c>
      <c r="L413" s="31"/>
      <c r="M413" s="32" t="s">
        <v>68</v>
      </c>
      <c r="N413" s="32"/>
      <c r="O413" s="31">
        <v>50</v>
      </c>
      <c r="P413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3"/>
      <c r="V413" s="33"/>
      <c r="W413" s="34" t="s">
        <v>69</v>
      </c>
      <c r="X413" s="551">
        <v>0</v>
      </c>
      <c r="Y413" s="552">
        <f>IFERROR(IF(X413="",0,CEILING((X413/$H413),1)*$H413),"")</f>
        <v>0</v>
      </c>
      <c r="Z413" s="35" t="str">
        <f>IFERROR(IF(Y413=0,"",ROUNDUP(Y413/H413,0)*0.00502),"")</f>
        <v/>
      </c>
      <c r="AA413" s="55"/>
      <c r="AB413" s="56"/>
      <c r="AC413" s="453" t="s">
        <v>642</v>
      </c>
      <c r="AG413" s="63"/>
      <c r="AJ413" s="66"/>
      <c r="AK413" s="66">
        <v>0</v>
      </c>
      <c r="BB413" s="454" t="s">
        <v>1</v>
      </c>
      <c r="BM413" s="63">
        <f>IFERROR(X413*I413/H413,"0")</f>
        <v>0</v>
      </c>
      <c r="BN413" s="63">
        <f>IFERROR(Y413*I413/H413,"0")</f>
        <v>0</v>
      </c>
      <c r="BO413" s="63">
        <f>IFERROR(1/J413*(X413/H413),"0")</f>
        <v>0</v>
      </c>
      <c r="BP413" s="63">
        <f>IFERROR(1/J413*(Y413/H413),"0")</f>
        <v>0</v>
      </c>
    </row>
    <row r="414" spans="1:68" ht="27" hidden="1" customHeight="1" x14ac:dyDescent="0.25">
      <c r="A414" s="53" t="s">
        <v>643</v>
      </c>
      <c r="B414" s="53" t="s">
        <v>644</v>
      </c>
      <c r="C414" s="30">
        <v>4301031373</v>
      </c>
      <c r="D414" s="560">
        <v>4680115880771</v>
      </c>
      <c r="E414" s="561"/>
      <c r="F414" s="550">
        <v>0.28000000000000003</v>
      </c>
      <c r="G414" s="31">
        <v>6</v>
      </c>
      <c r="H414" s="550">
        <v>1.68</v>
      </c>
      <c r="I414" s="550">
        <v>1.81</v>
      </c>
      <c r="J414" s="31">
        <v>234</v>
      </c>
      <c r="K414" s="31" t="s">
        <v>67</v>
      </c>
      <c r="L414" s="31"/>
      <c r="M414" s="32" t="s">
        <v>68</v>
      </c>
      <c r="N414" s="32"/>
      <c r="O414" s="31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3"/>
      <c r="V414" s="33"/>
      <c r="W414" s="34" t="s">
        <v>69</v>
      </c>
      <c r="X414" s="551">
        <v>0</v>
      </c>
      <c r="Y414" s="552">
        <f>IFERROR(IF(X414="",0,CEILING((X414/$H414),1)*$H414),"")</f>
        <v>0</v>
      </c>
      <c r="Z414" s="35" t="str">
        <f>IFERROR(IF(Y414=0,"",ROUNDUP(Y414/H414,0)*0.00502),"")</f>
        <v/>
      </c>
      <c r="AA414" s="55"/>
      <c r="AB414" s="56"/>
      <c r="AC414" s="455" t="s">
        <v>645</v>
      </c>
      <c r="AG414" s="63"/>
      <c r="AJ414" s="66"/>
      <c r="AK414" s="66">
        <v>0</v>
      </c>
      <c r="BB414" s="456" t="s">
        <v>1</v>
      </c>
      <c r="BM414" s="63">
        <f>IFERROR(X414*I414/H414,"0")</f>
        <v>0</v>
      </c>
      <c r="BN414" s="63">
        <f>IFERROR(Y414*I414/H414,"0")</f>
        <v>0</v>
      </c>
      <c r="BO414" s="63">
        <f>IFERROR(1/J414*(X414/H414),"0")</f>
        <v>0</v>
      </c>
      <c r="BP414" s="63">
        <f>IFERROR(1/J414*(Y414/H414),"0")</f>
        <v>0</v>
      </c>
    </row>
    <row r="415" spans="1:68" ht="27" customHeight="1" x14ac:dyDescent="0.25">
      <c r="A415" s="53" t="s">
        <v>646</v>
      </c>
      <c r="B415" s="53" t="s">
        <v>647</v>
      </c>
      <c r="C415" s="30">
        <v>4301031359</v>
      </c>
      <c r="D415" s="560">
        <v>4607091389500</v>
      </c>
      <c r="E415" s="561"/>
      <c r="F415" s="550">
        <v>0.35</v>
      </c>
      <c r="G415" s="31">
        <v>6</v>
      </c>
      <c r="H415" s="550">
        <v>2.1</v>
      </c>
      <c r="I415" s="550">
        <v>2.23</v>
      </c>
      <c r="J415" s="31">
        <v>234</v>
      </c>
      <c r="K415" s="31" t="s">
        <v>67</v>
      </c>
      <c r="L415" s="31"/>
      <c r="M415" s="32" t="s">
        <v>68</v>
      </c>
      <c r="N415" s="32"/>
      <c r="O415" s="31">
        <v>50</v>
      </c>
      <c r="P415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3"/>
      <c r="V415" s="33"/>
      <c r="W415" s="34" t="s">
        <v>69</v>
      </c>
      <c r="X415" s="551">
        <v>8.4</v>
      </c>
      <c r="Y415" s="552">
        <f>IFERROR(IF(X415="",0,CEILING((X415/$H415),1)*$H415),"")</f>
        <v>8.4</v>
      </c>
      <c r="Z415" s="35">
        <f>IFERROR(IF(Y415=0,"",ROUNDUP(Y415/H415,0)*0.00502),"")</f>
        <v>2.0080000000000001E-2</v>
      </c>
      <c r="AA415" s="55"/>
      <c r="AB415" s="56"/>
      <c r="AC415" s="457" t="s">
        <v>645</v>
      </c>
      <c r="AG415" s="63"/>
      <c r="AJ415" s="66"/>
      <c r="AK415" s="66">
        <v>0</v>
      </c>
      <c r="BB415" s="458" t="s">
        <v>1</v>
      </c>
      <c r="BM415" s="63">
        <f>IFERROR(X415*I415/H415,"0")</f>
        <v>8.92</v>
      </c>
      <c r="BN415" s="63">
        <f>IFERROR(Y415*I415/H415,"0")</f>
        <v>8.92</v>
      </c>
      <c r="BO415" s="63">
        <f>IFERROR(1/J415*(X415/H415),"0")</f>
        <v>1.7094017094017096E-2</v>
      </c>
      <c r="BP415" s="63">
        <f>IFERROR(1/J415*(Y415/H415),"0")</f>
        <v>1.7094017094017096E-2</v>
      </c>
    </row>
    <row r="416" spans="1:68" x14ac:dyDescent="0.2">
      <c r="A416" s="565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66"/>
      <c r="P416" s="557" t="s">
        <v>71</v>
      </c>
      <c r="Q416" s="558"/>
      <c r="R416" s="558"/>
      <c r="S416" s="558"/>
      <c r="T416" s="558"/>
      <c r="U416" s="558"/>
      <c r="V416" s="559"/>
      <c r="W416" s="36" t="s">
        <v>72</v>
      </c>
      <c r="X416" s="553">
        <f>IFERROR(X412/H412,"0")+IFERROR(X413/H413,"0")+IFERROR(X414/H414,"0")+IFERROR(X415/H415,"0")</f>
        <v>10</v>
      </c>
      <c r="Y416" s="553">
        <f>IFERROR(Y412/H412,"0")+IFERROR(Y413/H413,"0")+IFERROR(Y414/H414,"0")+IFERROR(Y415/H415,"0")</f>
        <v>10</v>
      </c>
      <c r="Z416" s="553">
        <f>IFERROR(IF(Z412="",0,Z412),"0")+IFERROR(IF(Z413="",0,Z413),"0")+IFERROR(IF(Z414="",0,Z414),"0")+IFERROR(IF(Z415="",0,Z415),"0")</f>
        <v>7.4200000000000002E-2</v>
      </c>
      <c r="AA416" s="554"/>
      <c r="AB416" s="554"/>
      <c r="AC416" s="554"/>
    </row>
    <row r="417" spans="1:68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66"/>
      <c r="P417" s="557" t="s">
        <v>71</v>
      </c>
      <c r="Q417" s="558"/>
      <c r="R417" s="558"/>
      <c r="S417" s="558"/>
      <c r="T417" s="558"/>
      <c r="U417" s="558"/>
      <c r="V417" s="559"/>
      <c r="W417" s="36" t="s">
        <v>69</v>
      </c>
      <c r="X417" s="553">
        <f>IFERROR(SUM(X412:X415),"0")</f>
        <v>40.799999999999997</v>
      </c>
      <c r="Y417" s="553">
        <f>IFERROR(SUM(Y412:Y415),"0")</f>
        <v>40.800000000000004</v>
      </c>
      <c r="Z417" s="36"/>
      <c r="AA417" s="554"/>
      <c r="AB417" s="554"/>
      <c r="AC417" s="554"/>
    </row>
    <row r="418" spans="1:68" ht="16.5" hidden="1" customHeight="1" x14ac:dyDescent="0.25">
      <c r="A418" s="585" t="s">
        <v>648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7"/>
      <c r="AB418" s="547"/>
      <c r="AC418" s="547"/>
    </row>
    <row r="419" spans="1:68" ht="14.25" hidden="1" customHeight="1" x14ac:dyDescent="0.25">
      <c r="A419" s="555" t="s">
        <v>64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1"/>
      <c r="AB419" s="541"/>
      <c r="AC419" s="541"/>
    </row>
    <row r="420" spans="1:68" ht="27" hidden="1" customHeight="1" x14ac:dyDescent="0.25">
      <c r="A420" s="53" t="s">
        <v>649</v>
      </c>
      <c r="B420" s="53" t="s">
        <v>650</v>
      </c>
      <c r="C420" s="30">
        <v>4301031347</v>
      </c>
      <c r="D420" s="560">
        <v>4680115885110</v>
      </c>
      <c r="E420" s="561"/>
      <c r="F420" s="550">
        <v>0.2</v>
      </c>
      <c r="G420" s="31">
        <v>6</v>
      </c>
      <c r="H420" s="550">
        <v>1.2</v>
      </c>
      <c r="I420" s="550">
        <v>2.1</v>
      </c>
      <c r="J420" s="31">
        <v>182</v>
      </c>
      <c r="K420" s="31" t="s">
        <v>76</v>
      </c>
      <c r="L420" s="31"/>
      <c r="M420" s="32" t="s">
        <v>68</v>
      </c>
      <c r="N420" s="32"/>
      <c r="O420" s="31">
        <v>50</v>
      </c>
      <c r="P420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3"/>
      <c r="V420" s="33"/>
      <c r="W420" s="34" t="s">
        <v>69</v>
      </c>
      <c r="X420" s="551">
        <v>0</v>
      </c>
      <c r="Y420" s="552">
        <f>IFERROR(IF(X420="",0,CEILING((X420/$H420),1)*$H420),"")</f>
        <v>0</v>
      </c>
      <c r="Z420" s="35" t="str">
        <f>IFERROR(IF(Y420=0,"",ROUNDUP(Y420/H420,0)*0.00651),"")</f>
        <v/>
      </c>
      <c r="AA420" s="55"/>
      <c r="AB420" s="56"/>
      <c r="AC420" s="459" t="s">
        <v>651</v>
      </c>
      <c r="AG420" s="63"/>
      <c r="AJ420" s="66"/>
      <c r="AK420" s="66">
        <v>0</v>
      </c>
      <c r="BB420" s="460" t="s">
        <v>1</v>
      </c>
      <c r="BM420" s="63">
        <f>IFERROR(X420*I420/H420,"0")</f>
        <v>0</v>
      </c>
      <c r="BN420" s="63">
        <f>IFERROR(Y420*I420/H420,"0")</f>
        <v>0</v>
      </c>
      <c r="BO420" s="63">
        <f>IFERROR(1/J420*(X420/H420),"0")</f>
        <v>0</v>
      </c>
      <c r="BP420" s="63">
        <f>IFERROR(1/J420*(Y420/H420),"0")</f>
        <v>0</v>
      </c>
    </row>
    <row r="421" spans="1:68" hidden="1" x14ac:dyDescent="0.2">
      <c r="A421" s="565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66"/>
      <c r="P421" s="557" t="s">
        <v>71</v>
      </c>
      <c r="Q421" s="558"/>
      <c r="R421" s="558"/>
      <c r="S421" s="558"/>
      <c r="T421" s="558"/>
      <c r="U421" s="558"/>
      <c r="V421" s="559"/>
      <c r="W421" s="36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66"/>
      <c r="P422" s="557" t="s">
        <v>71</v>
      </c>
      <c r="Q422" s="558"/>
      <c r="R422" s="558"/>
      <c r="S422" s="558"/>
      <c r="T422" s="558"/>
      <c r="U422" s="558"/>
      <c r="V422" s="559"/>
      <c r="W422" s="36" t="s">
        <v>69</v>
      </c>
      <c r="X422" s="553">
        <f>IFERROR(SUM(X420:X420),"0")</f>
        <v>0</v>
      </c>
      <c r="Y422" s="553">
        <f>IFERROR(SUM(Y420:Y420),"0")</f>
        <v>0</v>
      </c>
      <c r="Z422" s="36"/>
      <c r="AA422" s="554"/>
      <c r="AB422" s="554"/>
      <c r="AC422" s="554"/>
    </row>
    <row r="423" spans="1:68" ht="16.5" hidden="1" customHeight="1" x14ac:dyDescent="0.25">
      <c r="A423" s="585" t="s">
        <v>652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7"/>
      <c r="AB423" s="547"/>
      <c r="AC423" s="547"/>
    </row>
    <row r="424" spans="1:68" ht="14.25" hidden="1" customHeight="1" x14ac:dyDescent="0.25">
      <c r="A424" s="555" t="s">
        <v>64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1"/>
      <c r="AB424" s="541"/>
      <c r="AC424" s="541"/>
    </row>
    <row r="425" spans="1:68" ht="27" hidden="1" customHeight="1" x14ac:dyDescent="0.25">
      <c r="A425" s="53" t="s">
        <v>653</v>
      </c>
      <c r="B425" s="53" t="s">
        <v>654</v>
      </c>
      <c r="C425" s="30">
        <v>4301031261</v>
      </c>
      <c r="D425" s="560">
        <v>4680115885103</v>
      </c>
      <c r="E425" s="561"/>
      <c r="F425" s="550">
        <v>0.27</v>
      </c>
      <c r="G425" s="31">
        <v>6</v>
      </c>
      <c r="H425" s="550">
        <v>1.62</v>
      </c>
      <c r="I425" s="550">
        <v>1.8</v>
      </c>
      <c r="J425" s="31">
        <v>182</v>
      </c>
      <c r="K425" s="31" t="s">
        <v>76</v>
      </c>
      <c r="L425" s="31"/>
      <c r="M425" s="32" t="s">
        <v>68</v>
      </c>
      <c r="N425" s="32"/>
      <c r="O425" s="31">
        <v>40</v>
      </c>
      <c r="P42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3"/>
      <c r="V425" s="33"/>
      <c r="W425" s="34" t="s">
        <v>69</v>
      </c>
      <c r="X425" s="551">
        <v>0</v>
      </c>
      <c r="Y425" s="552">
        <f>IFERROR(IF(X425="",0,CEILING((X425/$H425),1)*$H425),"")</f>
        <v>0</v>
      </c>
      <c r="Z425" s="35" t="str">
        <f>IFERROR(IF(Y425=0,"",ROUNDUP(Y425/H425,0)*0.00651),"")</f>
        <v/>
      </c>
      <c r="AA425" s="55"/>
      <c r="AB425" s="56"/>
      <c r="AC425" s="461" t="s">
        <v>655</v>
      </c>
      <c r="AG425" s="63"/>
      <c r="AJ425" s="66"/>
      <c r="AK425" s="66">
        <v>0</v>
      </c>
      <c r="BB425" s="462" t="s">
        <v>1</v>
      </c>
      <c r="BM425" s="63">
        <f>IFERROR(X425*I425/H425,"0")</f>
        <v>0</v>
      </c>
      <c r="BN425" s="63">
        <f>IFERROR(Y425*I425/H425,"0")</f>
        <v>0</v>
      </c>
      <c r="BO425" s="63">
        <f>IFERROR(1/J425*(X425/H425),"0")</f>
        <v>0</v>
      </c>
      <c r="BP425" s="63">
        <f>IFERROR(1/J425*(Y425/H425),"0")</f>
        <v>0</v>
      </c>
    </row>
    <row r="426" spans="1:68" hidden="1" x14ac:dyDescent="0.2">
      <c r="A426" s="565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66"/>
      <c r="P426" s="557" t="s">
        <v>71</v>
      </c>
      <c r="Q426" s="558"/>
      <c r="R426" s="558"/>
      <c r="S426" s="558"/>
      <c r="T426" s="558"/>
      <c r="U426" s="558"/>
      <c r="V426" s="559"/>
      <c r="W426" s="36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66"/>
      <c r="P427" s="557" t="s">
        <v>71</v>
      </c>
      <c r="Q427" s="558"/>
      <c r="R427" s="558"/>
      <c r="S427" s="558"/>
      <c r="T427" s="558"/>
      <c r="U427" s="558"/>
      <c r="V427" s="559"/>
      <c r="W427" s="36" t="s">
        <v>69</v>
      </c>
      <c r="X427" s="553">
        <f>IFERROR(SUM(X425:X425),"0")</f>
        <v>0</v>
      </c>
      <c r="Y427" s="553">
        <f>IFERROR(SUM(Y425:Y425),"0")</f>
        <v>0</v>
      </c>
      <c r="Z427" s="36"/>
      <c r="AA427" s="554"/>
      <c r="AB427" s="554"/>
      <c r="AC427" s="554"/>
    </row>
    <row r="428" spans="1:68" ht="27.75" hidden="1" customHeight="1" x14ac:dyDescent="0.2">
      <c r="A428" s="608" t="s">
        <v>656</v>
      </c>
      <c r="B428" s="609"/>
      <c r="C428" s="609"/>
      <c r="D428" s="609"/>
      <c r="E428" s="609"/>
      <c r="F428" s="609"/>
      <c r="G428" s="609"/>
      <c r="H428" s="609"/>
      <c r="I428" s="609"/>
      <c r="J428" s="609"/>
      <c r="K428" s="609"/>
      <c r="L428" s="609"/>
      <c r="M428" s="609"/>
      <c r="N428" s="609"/>
      <c r="O428" s="609"/>
      <c r="P428" s="609"/>
      <c r="Q428" s="609"/>
      <c r="R428" s="609"/>
      <c r="S428" s="609"/>
      <c r="T428" s="609"/>
      <c r="U428" s="609"/>
      <c r="V428" s="609"/>
      <c r="W428" s="609"/>
      <c r="X428" s="609"/>
      <c r="Y428" s="609"/>
      <c r="Z428" s="609"/>
      <c r="AA428" s="47"/>
      <c r="AB428" s="47"/>
      <c r="AC428" s="47"/>
    </row>
    <row r="429" spans="1:68" ht="16.5" hidden="1" customHeight="1" x14ac:dyDescent="0.25">
      <c r="A429" s="585" t="s">
        <v>656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7"/>
      <c r="AB429" s="547"/>
      <c r="AC429" s="547"/>
    </row>
    <row r="430" spans="1:68" ht="14.25" hidden="1" customHeight="1" x14ac:dyDescent="0.25">
      <c r="A430" s="555" t="s">
        <v>103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1"/>
      <c r="AB430" s="541"/>
      <c r="AC430" s="541"/>
    </row>
    <row r="431" spans="1:68" ht="27" customHeight="1" x14ac:dyDescent="0.25">
      <c r="A431" s="53" t="s">
        <v>657</v>
      </c>
      <c r="B431" s="53" t="s">
        <v>658</v>
      </c>
      <c r="C431" s="30">
        <v>4301011795</v>
      </c>
      <c r="D431" s="560">
        <v>4607091389067</v>
      </c>
      <c r="E431" s="561"/>
      <c r="F431" s="550">
        <v>0.88</v>
      </c>
      <c r="G431" s="31">
        <v>6</v>
      </c>
      <c r="H431" s="550">
        <v>5.28</v>
      </c>
      <c r="I431" s="550">
        <v>5.64</v>
      </c>
      <c r="J431" s="31">
        <v>104</v>
      </c>
      <c r="K431" s="31" t="s">
        <v>106</v>
      </c>
      <c r="L431" s="31"/>
      <c r="M431" s="32" t="s">
        <v>107</v>
      </c>
      <c r="N431" s="32"/>
      <c r="O431" s="31">
        <v>60</v>
      </c>
      <c r="P431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3"/>
      <c r="V431" s="33"/>
      <c r="W431" s="34" t="s">
        <v>69</v>
      </c>
      <c r="X431" s="551">
        <v>10.56</v>
      </c>
      <c r="Y431" s="552">
        <f t="shared" ref="Y431:Y443" si="54">IFERROR(IF(X431="",0,CEILING((X431/$H431),1)*$H431),"")</f>
        <v>10.56</v>
      </c>
      <c r="Z431" s="35">
        <f t="shared" ref="Z431:Z437" si="55">IFERROR(IF(Y431=0,"",ROUNDUP(Y431/H431,0)*0.01196),"")</f>
        <v>2.392E-2</v>
      </c>
      <c r="AA431" s="55"/>
      <c r="AB431" s="56"/>
      <c r="AC431" s="463" t="s">
        <v>659</v>
      </c>
      <c r="AG431" s="63"/>
      <c r="AJ431" s="66"/>
      <c r="AK431" s="66">
        <v>0</v>
      </c>
      <c r="BB431" s="464" t="s">
        <v>1</v>
      </c>
      <c r="BM431" s="63">
        <f t="shared" ref="BM431:BM443" si="56">IFERROR(X431*I431/H431,"0")</f>
        <v>11.28</v>
      </c>
      <c r="BN431" s="63">
        <f t="shared" ref="BN431:BN443" si="57">IFERROR(Y431*I431/H431,"0")</f>
        <v>11.28</v>
      </c>
      <c r="BO431" s="63">
        <f t="shared" ref="BO431:BO443" si="58">IFERROR(1/J431*(X431/H431),"0")</f>
        <v>1.9230769230769232E-2</v>
      </c>
      <c r="BP431" s="63">
        <f t="shared" ref="BP431:BP443" si="59">IFERROR(1/J431*(Y431/H431),"0")</f>
        <v>1.9230769230769232E-2</v>
      </c>
    </row>
    <row r="432" spans="1:68" ht="27" customHeight="1" x14ac:dyDescent="0.25">
      <c r="A432" s="53" t="s">
        <v>660</v>
      </c>
      <c r="B432" s="53" t="s">
        <v>661</v>
      </c>
      <c r="C432" s="30">
        <v>4301011961</v>
      </c>
      <c r="D432" s="560">
        <v>4680115885271</v>
      </c>
      <c r="E432" s="561"/>
      <c r="F432" s="550">
        <v>0.88</v>
      </c>
      <c r="G432" s="31">
        <v>6</v>
      </c>
      <c r="H432" s="550">
        <v>5.28</v>
      </c>
      <c r="I432" s="550">
        <v>5.64</v>
      </c>
      <c r="J432" s="31">
        <v>104</v>
      </c>
      <c r="K432" s="31" t="s">
        <v>106</v>
      </c>
      <c r="L432" s="31"/>
      <c r="M432" s="32" t="s">
        <v>107</v>
      </c>
      <c r="N432" s="32"/>
      <c r="O432" s="31">
        <v>60</v>
      </c>
      <c r="P432" s="6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3"/>
      <c r="V432" s="33"/>
      <c r="W432" s="34" t="s">
        <v>69</v>
      </c>
      <c r="X432" s="551">
        <v>10.56</v>
      </c>
      <c r="Y432" s="552">
        <f t="shared" si="54"/>
        <v>10.56</v>
      </c>
      <c r="Z432" s="35">
        <f t="shared" si="55"/>
        <v>2.392E-2</v>
      </c>
      <c r="AA432" s="55"/>
      <c r="AB432" s="56"/>
      <c r="AC432" s="465" t="s">
        <v>662</v>
      </c>
      <c r="AG432" s="63"/>
      <c r="AJ432" s="66"/>
      <c r="AK432" s="66">
        <v>0</v>
      </c>
      <c r="BB432" s="466" t="s">
        <v>1</v>
      </c>
      <c r="BM432" s="63">
        <f t="shared" si="56"/>
        <v>11.28</v>
      </c>
      <c r="BN432" s="63">
        <f t="shared" si="57"/>
        <v>11.28</v>
      </c>
      <c r="BO432" s="63">
        <f t="shared" si="58"/>
        <v>1.9230769230769232E-2</v>
      </c>
      <c r="BP432" s="63">
        <f t="shared" si="59"/>
        <v>1.9230769230769232E-2</v>
      </c>
    </row>
    <row r="433" spans="1:68" ht="27" customHeight="1" x14ac:dyDescent="0.25">
      <c r="A433" s="53" t="s">
        <v>663</v>
      </c>
      <c r="B433" s="53" t="s">
        <v>664</v>
      </c>
      <c r="C433" s="30">
        <v>4301011376</v>
      </c>
      <c r="D433" s="560">
        <v>4680115885226</v>
      </c>
      <c r="E433" s="561"/>
      <c r="F433" s="550">
        <v>0.88</v>
      </c>
      <c r="G433" s="31">
        <v>6</v>
      </c>
      <c r="H433" s="550">
        <v>5.28</v>
      </c>
      <c r="I433" s="550">
        <v>5.64</v>
      </c>
      <c r="J433" s="31">
        <v>104</v>
      </c>
      <c r="K433" s="31" t="s">
        <v>106</v>
      </c>
      <c r="L433" s="31"/>
      <c r="M433" s="32" t="s">
        <v>77</v>
      </c>
      <c r="N433" s="32"/>
      <c r="O433" s="31">
        <v>60</v>
      </c>
      <c r="P433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3"/>
      <c r="V433" s="33"/>
      <c r="W433" s="34" t="s">
        <v>69</v>
      </c>
      <c r="X433" s="551">
        <v>10.56</v>
      </c>
      <c r="Y433" s="552">
        <f t="shared" si="54"/>
        <v>10.56</v>
      </c>
      <c r="Z433" s="35">
        <f t="shared" si="55"/>
        <v>2.392E-2</v>
      </c>
      <c r="AA433" s="55"/>
      <c r="AB433" s="56"/>
      <c r="AC433" s="467" t="s">
        <v>665</v>
      </c>
      <c r="AG433" s="63"/>
      <c r="AJ433" s="66"/>
      <c r="AK433" s="66">
        <v>0</v>
      </c>
      <c r="BB433" s="468" t="s">
        <v>1</v>
      </c>
      <c r="BM433" s="63">
        <f t="shared" si="56"/>
        <v>11.28</v>
      </c>
      <c r="BN433" s="63">
        <f t="shared" si="57"/>
        <v>11.28</v>
      </c>
      <c r="BO433" s="63">
        <f t="shared" si="58"/>
        <v>1.9230769230769232E-2</v>
      </c>
      <c r="BP433" s="63">
        <f t="shared" si="59"/>
        <v>1.9230769230769232E-2</v>
      </c>
    </row>
    <row r="434" spans="1:68" ht="27" hidden="1" customHeight="1" x14ac:dyDescent="0.25">
      <c r="A434" s="53" t="s">
        <v>666</v>
      </c>
      <c r="B434" s="53" t="s">
        <v>667</v>
      </c>
      <c r="C434" s="30">
        <v>4301012145</v>
      </c>
      <c r="D434" s="560">
        <v>4607091383522</v>
      </c>
      <c r="E434" s="561"/>
      <c r="F434" s="550">
        <v>0.88</v>
      </c>
      <c r="G434" s="31">
        <v>6</v>
      </c>
      <c r="H434" s="550">
        <v>5.28</v>
      </c>
      <c r="I434" s="550">
        <v>5.64</v>
      </c>
      <c r="J434" s="31">
        <v>104</v>
      </c>
      <c r="K434" s="31" t="s">
        <v>106</v>
      </c>
      <c r="L434" s="31"/>
      <c r="M434" s="32" t="s">
        <v>107</v>
      </c>
      <c r="N434" s="32"/>
      <c r="O434" s="31">
        <v>60</v>
      </c>
      <c r="P434" s="864" t="s">
        <v>668</v>
      </c>
      <c r="Q434" s="563"/>
      <c r="R434" s="563"/>
      <c r="S434" s="563"/>
      <c r="T434" s="564"/>
      <c r="U434" s="33"/>
      <c r="V434" s="33"/>
      <c r="W434" s="34" t="s">
        <v>69</v>
      </c>
      <c r="X434" s="551">
        <v>0</v>
      </c>
      <c r="Y434" s="552">
        <f t="shared" si="54"/>
        <v>0</v>
      </c>
      <c r="Z434" s="35" t="str">
        <f t="shared" si="55"/>
        <v/>
      </c>
      <c r="AA434" s="55"/>
      <c r="AB434" s="56"/>
      <c r="AC434" s="469" t="s">
        <v>669</v>
      </c>
      <c r="AG434" s="63"/>
      <c r="AJ434" s="66"/>
      <c r="AK434" s="66">
        <v>0</v>
      </c>
      <c r="BB434" s="470" t="s">
        <v>1</v>
      </c>
      <c r="BM434" s="63">
        <f t="shared" si="56"/>
        <v>0</v>
      </c>
      <c r="BN434" s="63">
        <f t="shared" si="57"/>
        <v>0</v>
      </c>
      <c r="BO434" s="63">
        <f t="shared" si="58"/>
        <v>0</v>
      </c>
      <c r="BP434" s="63">
        <f t="shared" si="59"/>
        <v>0</v>
      </c>
    </row>
    <row r="435" spans="1:68" ht="16.5" hidden="1" customHeight="1" x14ac:dyDescent="0.25">
      <c r="A435" s="53" t="s">
        <v>670</v>
      </c>
      <c r="B435" s="53" t="s">
        <v>671</v>
      </c>
      <c r="C435" s="30">
        <v>4301011774</v>
      </c>
      <c r="D435" s="560">
        <v>4680115884502</v>
      </c>
      <c r="E435" s="561"/>
      <c r="F435" s="550">
        <v>0.88</v>
      </c>
      <c r="G435" s="31">
        <v>6</v>
      </c>
      <c r="H435" s="550">
        <v>5.28</v>
      </c>
      <c r="I435" s="550">
        <v>5.64</v>
      </c>
      <c r="J435" s="31">
        <v>104</v>
      </c>
      <c r="K435" s="31" t="s">
        <v>106</v>
      </c>
      <c r="L435" s="31"/>
      <c r="M435" s="32" t="s">
        <v>107</v>
      </c>
      <c r="N435" s="32"/>
      <c r="O435" s="31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3"/>
      <c r="V435" s="33"/>
      <c r="W435" s="34" t="s">
        <v>69</v>
      </c>
      <c r="X435" s="551">
        <v>0</v>
      </c>
      <c r="Y435" s="552">
        <f t="shared" si="54"/>
        <v>0</v>
      </c>
      <c r="Z435" s="35" t="str">
        <f t="shared" si="55"/>
        <v/>
      </c>
      <c r="AA435" s="55"/>
      <c r="AB435" s="56"/>
      <c r="AC435" s="471" t="s">
        <v>672</v>
      </c>
      <c r="AG435" s="63"/>
      <c r="AJ435" s="66"/>
      <c r="AK435" s="66">
        <v>0</v>
      </c>
      <c r="BB435" s="472" t="s">
        <v>1</v>
      </c>
      <c r="BM435" s="63">
        <f t="shared" si="56"/>
        <v>0</v>
      </c>
      <c r="BN435" s="63">
        <f t="shared" si="57"/>
        <v>0</v>
      </c>
      <c r="BO435" s="63">
        <f t="shared" si="58"/>
        <v>0</v>
      </c>
      <c r="BP435" s="63">
        <f t="shared" si="59"/>
        <v>0</v>
      </c>
    </row>
    <row r="436" spans="1:68" ht="27" customHeight="1" x14ac:dyDescent="0.25">
      <c r="A436" s="53" t="s">
        <v>673</v>
      </c>
      <c r="B436" s="53" t="s">
        <v>674</v>
      </c>
      <c r="C436" s="30">
        <v>4301011771</v>
      </c>
      <c r="D436" s="560">
        <v>4607091389104</v>
      </c>
      <c r="E436" s="561"/>
      <c r="F436" s="550">
        <v>0.88</v>
      </c>
      <c r="G436" s="31">
        <v>6</v>
      </c>
      <c r="H436" s="550">
        <v>5.28</v>
      </c>
      <c r="I436" s="550">
        <v>5.64</v>
      </c>
      <c r="J436" s="31">
        <v>104</v>
      </c>
      <c r="K436" s="31" t="s">
        <v>106</v>
      </c>
      <c r="L436" s="31"/>
      <c r="M436" s="32" t="s">
        <v>107</v>
      </c>
      <c r="N436" s="32"/>
      <c r="O436" s="31">
        <v>60</v>
      </c>
      <c r="P436" s="8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3"/>
      <c r="V436" s="33"/>
      <c r="W436" s="34" t="s">
        <v>69</v>
      </c>
      <c r="X436" s="551">
        <v>10.56</v>
      </c>
      <c r="Y436" s="552">
        <f t="shared" si="54"/>
        <v>10.56</v>
      </c>
      <c r="Z436" s="35">
        <f t="shared" si="55"/>
        <v>2.392E-2</v>
      </c>
      <c r="AA436" s="55"/>
      <c r="AB436" s="56"/>
      <c r="AC436" s="473" t="s">
        <v>675</v>
      </c>
      <c r="AG436" s="63"/>
      <c r="AJ436" s="66"/>
      <c r="AK436" s="66">
        <v>0</v>
      </c>
      <c r="BB436" s="474" t="s">
        <v>1</v>
      </c>
      <c r="BM436" s="63">
        <f t="shared" si="56"/>
        <v>11.28</v>
      </c>
      <c r="BN436" s="63">
        <f t="shared" si="57"/>
        <v>11.28</v>
      </c>
      <c r="BO436" s="63">
        <f t="shared" si="58"/>
        <v>1.9230769230769232E-2</v>
      </c>
      <c r="BP436" s="63">
        <f t="shared" si="59"/>
        <v>1.9230769230769232E-2</v>
      </c>
    </row>
    <row r="437" spans="1:68" ht="16.5" hidden="1" customHeight="1" x14ac:dyDescent="0.25">
      <c r="A437" s="53" t="s">
        <v>676</v>
      </c>
      <c r="B437" s="53" t="s">
        <v>677</v>
      </c>
      <c r="C437" s="30">
        <v>4301011799</v>
      </c>
      <c r="D437" s="560">
        <v>4680115884519</v>
      </c>
      <c r="E437" s="561"/>
      <c r="F437" s="550">
        <v>0.88</v>
      </c>
      <c r="G437" s="31">
        <v>6</v>
      </c>
      <c r="H437" s="550">
        <v>5.28</v>
      </c>
      <c r="I437" s="550">
        <v>5.64</v>
      </c>
      <c r="J437" s="31">
        <v>104</v>
      </c>
      <c r="K437" s="31" t="s">
        <v>106</v>
      </c>
      <c r="L437" s="31"/>
      <c r="M437" s="32" t="s">
        <v>77</v>
      </c>
      <c r="N437" s="32"/>
      <c r="O437" s="31">
        <v>60</v>
      </c>
      <c r="P437" s="6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3"/>
      <c r="V437" s="33"/>
      <c r="W437" s="34" t="s">
        <v>69</v>
      </c>
      <c r="X437" s="551">
        <v>0</v>
      </c>
      <c r="Y437" s="552">
        <f t="shared" si="54"/>
        <v>0</v>
      </c>
      <c r="Z437" s="35" t="str">
        <f t="shared" si="55"/>
        <v/>
      </c>
      <c r="AA437" s="55"/>
      <c r="AB437" s="56"/>
      <c r="AC437" s="475" t="s">
        <v>678</v>
      </c>
      <c r="AG437" s="63"/>
      <c r="AJ437" s="66"/>
      <c r="AK437" s="66">
        <v>0</v>
      </c>
      <c r="BB437" s="476" t="s">
        <v>1</v>
      </c>
      <c r="BM437" s="63">
        <f t="shared" si="56"/>
        <v>0</v>
      </c>
      <c r="BN437" s="63">
        <f t="shared" si="57"/>
        <v>0</v>
      </c>
      <c r="BO437" s="63">
        <f t="shared" si="58"/>
        <v>0</v>
      </c>
      <c r="BP437" s="63">
        <f t="shared" si="59"/>
        <v>0</v>
      </c>
    </row>
    <row r="438" spans="1:68" ht="27" hidden="1" customHeight="1" x14ac:dyDescent="0.25">
      <c r="A438" s="53" t="s">
        <v>679</v>
      </c>
      <c r="B438" s="53" t="s">
        <v>680</v>
      </c>
      <c r="C438" s="30">
        <v>4301012125</v>
      </c>
      <c r="D438" s="560">
        <v>4680115886391</v>
      </c>
      <c r="E438" s="561"/>
      <c r="F438" s="550">
        <v>0.4</v>
      </c>
      <c r="G438" s="31">
        <v>6</v>
      </c>
      <c r="H438" s="550">
        <v>2.4</v>
      </c>
      <c r="I438" s="550">
        <v>2.58</v>
      </c>
      <c r="J438" s="31">
        <v>182</v>
      </c>
      <c r="K438" s="31" t="s">
        <v>76</v>
      </c>
      <c r="L438" s="31"/>
      <c r="M438" s="32" t="s">
        <v>77</v>
      </c>
      <c r="N438" s="32"/>
      <c r="O438" s="31">
        <v>60</v>
      </c>
      <c r="P438" s="72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3"/>
      <c r="V438" s="33"/>
      <c r="W438" s="34" t="s">
        <v>69</v>
      </c>
      <c r="X438" s="551">
        <v>0</v>
      </c>
      <c r="Y438" s="552">
        <f t="shared" si="54"/>
        <v>0</v>
      </c>
      <c r="Z438" s="35" t="str">
        <f>IFERROR(IF(Y438=0,"",ROUNDUP(Y438/H438,0)*0.00651),"")</f>
        <v/>
      </c>
      <c r="AA438" s="55"/>
      <c r="AB438" s="56"/>
      <c r="AC438" s="477" t="s">
        <v>659</v>
      </c>
      <c r="AG438" s="63"/>
      <c r="AJ438" s="66"/>
      <c r="AK438" s="66">
        <v>0</v>
      </c>
      <c r="BB438" s="478" t="s">
        <v>1</v>
      </c>
      <c r="BM438" s="63">
        <f t="shared" si="56"/>
        <v>0</v>
      </c>
      <c r="BN438" s="63">
        <f t="shared" si="57"/>
        <v>0</v>
      </c>
      <c r="BO438" s="63">
        <f t="shared" si="58"/>
        <v>0</v>
      </c>
      <c r="BP438" s="63">
        <f t="shared" si="59"/>
        <v>0</v>
      </c>
    </row>
    <row r="439" spans="1:68" ht="27" hidden="1" customHeight="1" x14ac:dyDescent="0.25">
      <c r="A439" s="53" t="s">
        <v>681</v>
      </c>
      <c r="B439" s="53" t="s">
        <v>682</v>
      </c>
      <c r="C439" s="30">
        <v>4301012035</v>
      </c>
      <c r="D439" s="560">
        <v>4680115880603</v>
      </c>
      <c r="E439" s="561"/>
      <c r="F439" s="550">
        <v>0.6</v>
      </c>
      <c r="G439" s="31">
        <v>8</v>
      </c>
      <c r="H439" s="550">
        <v>4.8</v>
      </c>
      <c r="I439" s="550">
        <v>6.93</v>
      </c>
      <c r="J439" s="31">
        <v>132</v>
      </c>
      <c r="K439" s="31" t="s">
        <v>111</v>
      </c>
      <c r="L439" s="31"/>
      <c r="M439" s="32" t="s">
        <v>107</v>
      </c>
      <c r="N439" s="32"/>
      <c r="O439" s="31">
        <v>60</v>
      </c>
      <c r="P439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3"/>
      <c r="V439" s="33"/>
      <c r="W439" s="34" t="s">
        <v>69</v>
      </c>
      <c r="X439" s="551">
        <v>0</v>
      </c>
      <c r="Y439" s="552">
        <f t="shared" si="54"/>
        <v>0</v>
      </c>
      <c r="Z439" s="35" t="str">
        <f>IFERROR(IF(Y439=0,"",ROUNDUP(Y439/H439,0)*0.00902),"")</f>
        <v/>
      </c>
      <c r="AA439" s="55"/>
      <c r="AB439" s="56"/>
      <c r="AC439" s="479" t="s">
        <v>659</v>
      </c>
      <c r="AG439" s="63"/>
      <c r="AJ439" s="66"/>
      <c r="AK439" s="66">
        <v>0</v>
      </c>
      <c r="BB439" s="480" t="s">
        <v>1</v>
      </c>
      <c r="BM439" s="63">
        <f t="shared" si="56"/>
        <v>0</v>
      </c>
      <c r="BN439" s="63">
        <f t="shared" si="57"/>
        <v>0</v>
      </c>
      <c r="BO439" s="63">
        <f t="shared" si="58"/>
        <v>0</v>
      </c>
      <c r="BP439" s="63">
        <f t="shared" si="59"/>
        <v>0</v>
      </c>
    </row>
    <row r="440" spans="1:68" ht="27" hidden="1" customHeight="1" x14ac:dyDescent="0.25">
      <c r="A440" s="53" t="s">
        <v>683</v>
      </c>
      <c r="B440" s="53" t="s">
        <v>684</v>
      </c>
      <c r="C440" s="30">
        <v>4301012146</v>
      </c>
      <c r="D440" s="560">
        <v>4607091389999</v>
      </c>
      <c r="E440" s="561"/>
      <c r="F440" s="550">
        <v>0.6</v>
      </c>
      <c r="G440" s="31">
        <v>8</v>
      </c>
      <c r="H440" s="550">
        <v>4.8</v>
      </c>
      <c r="I440" s="550">
        <v>5.01</v>
      </c>
      <c r="J440" s="31">
        <v>132</v>
      </c>
      <c r="K440" s="31" t="s">
        <v>111</v>
      </c>
      <c r="L440" s="31"/>
      <c r="M440" s="32" t="s">
        <v>107</v>
      </c>
      <c r="N440" s="32"/>
      <c r="O440" s="31">
        <v>60</v>
      </c>
      <c r="P440" s="739" t="s">
        <v>685</v>
      </c>
      <c r="Q440" s="563"/>
      <c r="R440" s="563"/>
      <c r="S440" s="563"/>
      <c r="T440" s="564"/>
      <c r="U440" s="33"/>
      <c r="V440" s="33"/>
      <c r="W440" s="34" t="s">
        <v>69</v>
      </c>
      <c r="X440" s="551">
        <v>0</v>
      </c>
      <c r="Y440" s="552">
        <f t="shared" si="54"/>
        <v>0</v>
      </c>
      <c r="Z440" s="35" t="str">
        <f>IFERROR(IF(Y440=0,"",ROUNDUP(Y440/H440,0)*0.00902),"")</f>
        <v/>
      </c>
      <c r="AA440" s="55"/>
      <c r="AB440" s="56"/>
      <c r="AC440" s="481" t="s">
        <v>669</v>
      </c>
      <c r="AG440" s="63"/>
      <c r="AJ440" s="66"/>
      <c r="AK440" s="66">
        <v>0</v>
      </c>
      <c r="BB440" s="482" t="s">
        <v>1</v>
      </c>
      <c r="BM440" s="63">
        <f t="shared" si="56"/>
        <v>0</v>
      </c>
      <c r="BN440" s="63">
        <f t="shared" si="57"/>
        <v>0</v>
      </c>
      <c r="BO440" s="63">
        <f t="shared" si="58"/>
        <v>0</v>
      </c>
      <c r="BP440" s="63">
        <f t="shared" si="59"/>
        <v>0</v>
      </c>
    </row>
    <row r="441" spans="1:68" ht="27" hidden="1" customHeight="1" x14ac:dyDescent="0.25">
      <c r="A441" s="53" t="s">
        <v>686</v>
      </c>
      <c r="B441" s="53" t="s">
        <v>687</v>
      </c>
      <c r="C441" s="30">
        <v>4301012036</v>
      </c>
      <c r="D441" s="560">
        <v>4680115882782</v>
      </c>
      <c r="E441" s="561"/>
      <c r="F441" s="550">
        <v>0.6</v>
      </c>
      <c r="G441" s="31">
        <v>8</v>
      </c>
      <c r="H441" s="550">
        <v>4.8</v>
      </c>
      <c r="I441" s="550">
        <v>6.96</v>
      </c>
      <c r="J441" s="31">
        <v>120</v>
      </c>
      <c r="K441" s="31" t="s">
        <v>111</v>
      </c>
      <c r="L441" s="31"/>
      <c r="M441" s="32" t="s">
        <v>107</v>
      </c>
      <c r="N441" s="32"/>
      <c r="O441" s="31">
        <v>60</v>
      </c>
      <c r="P441" s="73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3"/>
      <c r="V441" s="33"/>
      <c r="W441" s="34" t="s">
        <v>69</v>
      </c>
      <c r="X441" s="551">
        <v>0</v>
      </c>
      <c r="Y441" s="552">
        <f t="shared" si="54"/>
        <v>0</v>
      </c>
      <c r="Z441" s="35" t="str">
        <f>IFERROR(IF(Y441=0,"",ROUNDUP(Y441/H441,0)*0.00937),"")</f>
        <v/>
      </c>
      <c r="AA441" s="55"/>
      <c r="AB441" s="56"/>
      <c r="AC441" s="483" t="s">
        <v>662</v>
      </c>
      <c r="AG441" s="63"/>
      <c r="AJ441" s="66"/>
      <c r="AK441" s="66">
        <v>0</v>
      </c>
      <c r="BB441" s="484" t="s">
        <v>1</v>
      </c>
      <c r="BM441" s="63">
        <f t="shared" si="56"/>
        <v>0</v>
      </c>
      <c r="BN441" s="63">
        <f t="shared" si="57"/>
        <v>0</v>
      </c>
      <c r="BO441" s="63">
        <f t="shared" si="58"/>
        <v>0</v>
      </c>
      <c r="BP441" s="63">
        <f t="shared" si="59"/>
        <v>0</v>
      </c>
    </row>
    <row r="442" spans="1:68" ht="27" hidden="1" customHeight="1" x14ac:dyDescent="0.25">
      <c r="A442" s="53" t="s">
        <v>688</v>
      </c>
      <c r="B442" s="53" t="s">
        <v>689</v>
      </c>
      <c r="C442" s="30">
        <v>4301012050</v>
      </c>
      <c r="D442" s="560">
        <v>4680115885479</v>
      </c>
      <c r="E442" s="561"/>
      <c r="F442" s="550">
        <v>0.4</v>
      </c>
      <c r="G442" s="31">
        <v>6</v>
      </c>
      <c r="H442" s="550">
        <v>2.4</v>
      </c>
      <c r="I442" s="550">
        <v>2.58</v>
      </c>
      <c r="J442" s="31">
        <v>182</v>
      </c>
      <c r="K442" s="31" t="s">
        <v>76</v>
      </c>
      <c r="L442" s="31"/>
      <c r="M442" s="32" t="s">
        <v>107</v>
      </c>
      <c r="N442" s="32"/>
      <c r="O442" s="31">
        <v>60</v>
      </c>
      <c r="P442" s="68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3"/>
      <c r="V442" s="33"/>
      <c r="W442" s="34" t="s">
        <v>69</v>
      </c>
      <c r="X442" s="551">
        <v>0</v>
      </c>
      <c r="Y442" s="552">
        <f t="shared" si="54"/>
        <v>0</v>
      </c>
      <c r="Z442" s="35" t="str">
        <f>IFERROR(IF(Y442=0,"",ROUNDUP(Y442/H442,0)*0.00651),"")</f>
        <v/>
      </c>
      <c r="AA442" s="55"/>
      <c r="AB442" s="56"/>
      <c r="AC442" s="485" t="s">
        <v>675</v>
      </c>
      <c r="AG442" s="63"/>
      <c r="AJ442" s="66"/>
      <c r="AK442" s="66">
        <v>0</v>
      </c>
      <c r="BB442" s="486" t="s">
        <v>1</v>
      </c>
      <c r="BM442" s="63">
        <f t="shared" si="56"/>
        <v>0</v>
      </c>
      <c r="BN442" s="63">
        <f t="shared" si="57"/>
        <v>0</v>
      </c>
      <c r="BO442" s="63">
        <f t="shared" si="58"/>
        <v>0</v>
      </c>
      <c r="BP442" s="63">
        <f t="shared" si="59"/>
        <v>0</v>
      </c>
    </row>
    <row r="443" spans="1:68" ht="27" hidden="1" customHeight="1" x14ac:dyDescent="0.25">
      <c r="A443" s="53" t="s">
        <v>690</v>
      </c>
      <c r="B443" s="53" t="s">
        <v>691</v>
      </c>
      <c r="C443" s="30">
        <v>4301012034</v>
      </c>
      <c r="D443" s="560">
        <v>4607091389982</v>
      </c>
      <c r="E443" s="561"/>
      <c r="F443" s="550">
        <v>0.6</v>
      </c>
      <c r="G443" s="31">
        <v>8</v>
      </c>
      <c r="H443" s="550">
        <v>4.8</v>
      </c>
      <c r="I443" s="550">
        <v>6.96</v>
      </c>
      <c r="J443" s="31">
        <v>120</v>
      </c>
      <c r="K443" s="31" t="s">
        <v>111</v>
      </c>
      <c r="L443" s="31"/>
      <c r="M443" s="32" t="s">
        <v>107</v>
      </c>
      <c r="N443" s="32"/>
      <c r="O443" s="31">
        <v>60</v>
      </c>
      <c r="P443" s="5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3"/>
      <c r="V443" s="33"/>
      <c r="W443" s="34" t="s">
        <v>69</v>
      </c>
      <c r="X443" s="551">
        <v>0</v>
      </c>
      <c r="Y443" s="552">
        <f t="shared" si="54"/>
        <v>0</v>
      </c>
      <c r="Z443" s="35" t="str">
        <f>IFERROR(IF(Y443=0,"",ROUNDUP(Y443/H443,0)*0.00937),"")</f>
        <v/>
      </c>
      <c r="AA443" s="55"/>
      <c r="AB443" s="56"/>
      <c r="AC443" s="487" t="s">
        <v>675</v>
      </c>
      <c r="AG443" s="63"/>
      <c r="AJ443" s="66"/>
      <c r="AK443" s="66">
        <v>0</v>
      </c>
      <c r="BB443" s="488" t="s">
        <v>1</v>
      </c>
      <c r="BM443" s="63">
        <f t="shared" si="56"/>
        <v>0</v>
      </c>
      <c r="BN443" s="63">
        <f t="shared" si="57"/>
        <v>0</v>
      </c>
      <c r="BO443" s="63">
        <f t="shared" si="58"/>
        <v>0</v>
      </c>
      <c r="BP443" s="63">
        <f t="shared" si="59"/>
        <v>0</v>
      </c>
    </row>
    <row r="444" spans="1:68" x14ac:dyDescent="0.2">
      <c r="A444" s="565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66"/>
      <c r="P444" s="557" t="s">
        <v>71</v>
      </c>
      <c r="Q444" s="558"/>
      <c r="R444" s="558"/>
      <c r="S444" s="558"/>
      <c r="T444" s="558"/>
      <c r="U444" s="558"/>
      <c r="V444" s="559"/>
      <c r="W444" s="36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8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8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9.5680000000000001E-2</v>
      </c>
      <c r="AA444" s="554"/>
      <c r="AB444" s="554"/>
      <c r="AC444" s="554"/>
    </row>
    <row r="445" spans="1:68" x14ac:dyDescent="0.2">
      <c r="A445" s="556"/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66"/>
      <c r="P445" s="557" t="s">
        <v>71</v>
      </c>
      <c r="Q445" s="558"/>
      <c r="R445" s="558"/>
      <c r="S445" s="558"/>
      <c r="T445" s="558"/>
      <c r="U445" s="558"/>
      <c r="V445" s="559"/>
      <c r="W445" s="36" t="s">
        <v>69</v>
      </c>
      <c r="X445" s="553">
        <f>IFERROR(SUM(X431:X443),"0")</f>
        <v>42.24</v>
      </c>
      <c r="Y445" s="553">
        <f>IFERROR(SUM(Y431:Y443),"0")</f>
        <v>42.24</v>
      </c>
      <c r="Z445" s="36"/>
      <c r="AA445" s="554"/>
      <c r="AB445" s="554"/>
      <c r="AC445" s="554"/>
    </row>
    <row r="446" spans="1:68" ht="14.25" hidden="1" customHeight="1" x14ac:dyDescent="0.25">
      <c r="A446" s="555" t="s">
        <v>139</v>
      </c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56"/>
      <c r="P446" s="556"/>
      <c r="Q446" s="556"/>
      <c r="R446" s="556"/>
      <c r="S446" s="556"/>
      <c r="T446" s="556"/>
      <c r="U446" s="556"/>
      <c r="V446" s="556"/>
      <c r="W446" s="556"/>
      <c r="X446" s="556"/>
      <c r="Y446" s="556"/>
      <c r="Z446" s="556"/>
      <c r="AA446" s="541"/>
      <c r="AB446" s="541"/>
      <c r="AC446" s="541"/>
    </row>
    <row r="447" spans="1:68" ht="16.5" customHeight="1" x14ac:dyDescent="0.25">
      <c r="A447" s="53" t="s">
        <v>692</v>
      </c>
      <c r="B447" s="53" t="s">
        <v>693</v>
      </c>
      <c r="C447" s="30">
        <v>4301020334</v>
      </c>
      <c r="D447" s="560">
        <v>4607091388930</v>
      </c>
      <c r="E447" s="561"/>
      <c r="F447" s="550">
        <v>0.88</v>
      </c>
      <c r="G447" s="31">
        <v>6</v>
      </c>
      <c r="H447" s="550">
        <v>5.28</v>
      </c>
      <c r="I447" s="550">
        <v>5.64</v>
      </c>
      <c r="J447" s="31">
        <v>104</v>
      </c>
      <c r="K447" s="31" t="s">
        <v>106</v>
      </c>
      <c r="L447" s="31"/>
      <c r="M447" s="32" t="s">
        <v>77</v>
      </c>
      <c r="N447" s="32"/>
      <c r="O447" s="31">
        <v>70</v>
      </c>
      <c r="P447" s="87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3"/>
      <c r="V447" s="33"/>
      <c r="W447" s="34" t="s">
        <v>69</v>
      </c>
      <c r="X447" s="551">
        <v>15.84</v>
      </c>
      <c r="Y447" s="552">
        <f>IFERROR(IF(X447="",0,CEILING((X447/$H447),1)*$H447),"")</f>
        <v>15.84</v>
      </c>
      <c r="Z447" s="35">
        <f>IFERROR(IF(Y447=0,"",ROUNDUP(Y447/H447,0)*0.01196),"")</f>
        <v>3.5880000000000002E-2</v>
      </c>
      <c r="AA447" s="55"/>
      <c r="AB447" s="56"/>
      <c r="AC447" s="489" t="s">
        <v>694</v>
      </c>
      <c r="AG447" s="63"/>
      <c r="AJ447" s="66"/>
      <c r="AK447" s="66">
        <v>0</v>
      </c>
      <c r="BB447" s="490" t="s">
        <v>1</v>
      </c>
      <c r="BM447" s="63">
        <f>IFERROR(X447*I447/H447,"0")</f>
        <v>16.919999999999998</v>
      </c>
      <c r="BN447" s="63">
        <f>IFERROR(Y447*I447/H447,"0")</f>
        <v>16.919999999999998</v>
      </c>
      <c r="BO447" s="63">
        <f>IFERROR(1/J447*(X447/H447),"0")</f>
        <v>2.8846153846153848E-2</v>
      </c>
      <c r="BP447" s="63">
        <f>IFERROR(1/J447*(Y447/H447),"0")</f>
        <v>2.8846153846153848E-2</v>
      </c>
    </row>
    <row r="448" spans="1:68" ht="16.5" hidden="1" customHeight="1" x14ac:dyDescent="0.25">
      <c r="A448" s="53" t="s">
        <v>695</v>
      </c>
      <c r="B448" s="53" t="s">
        <v>696</v>
      </c>
      <c r="C448" s="30">
        <v>4301020384</v>
      </c>
      <c r="D448" s="560">
        <v>4680115886407</v>
      </c>
      <c r="E448" s="561"/>
      <c r="F448" s="550">
        <v>0.4</v>
      </c>
      <c r="G448" s="31">
        <v>6</v>
      </c>
      <c r="H448" s="550">
        <v>2.4</v>
      </c>
      <c r="I448" s="550">
        <v>2.58</v>
      </c>
      <c r="J448" s="31">
        <v>182</v>
      </c>
      <c r="K448" s="31" t="s">
        <v>76</v>
      </c>
      <c r="L448" s="31"/>
      <c r="M448" s="32" t="s">
        <v>77</v>
      </c>
      <c r="N448" s="32"/>
      <c r="O448" s="31">
        <v>70</v>
      </c>
      <c r="P448" s="72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3"/>
      <c r="V448" s="33"/>
      <c r="W448" s="34" t="s">
        <v>69</v>
      </c>
      <c r="X448" s="551">
        <v>0</v>
      </c>
      <c r="Y448" s="552">
        <f>IFERROR(IF(X448="",0,CEILING((X448/$H448),1)*$H448),"")</f>
        <v>0</v>
      </c>
      <c r="Z448" s="35" t="str">
        <f>IFERROR(IF(Y448=0,"",ROUNDUP(Y448/H448,0)*0.00651),"")</f>
        <v/>
      </c>
      <c r="AA448" s="55"/>
      <c r="AB448" s="56"/>
      <c r="AC448" s="491" t="s">
        <v>694</v>
      </c>
      <c r="AG448" s="63"/>
      <c r="AJ448" s="66"/>
      <c r="AK448" s="66">
        <v>0</v>
      </c>
      <c r="BB448" s="492" t="s">
        <v>1</v>
      </c>
      <c r="BM448" s="63">
        <f>IFERROR(X448*I448/H448,"0")</f>
        <v>0</v>
      </c>
      <c r="BN448" s="63">
        <f>IFERROR(Y448*I448/H448,"0")</f>
        <v>0</v>
      </c>
      <c r="BO448" s="63">
        <f>IFERROR(1/J448*(X448/H448),"0")</f>
        <v>0</v>
      </c>
      <c r="BP448" s="63">
        <f>IFERROR(1/J448*(Y448/H448),"0")</f>
        <v>0</v>
      </c>
    </row>
    <row r="449" spans="1:68" ht="16.5" hidden="1" customHeight="1" x14ac:dyDescent="0.25">
      <c r="A449" s="53" t="s">
        <v>697</v>
      </c>
      <c r="B449" s="53" t="s">
        <v>698</v>
      </c>
      <c r="C449" s="30">
        <v>4301020385</v>
      </c>
      <c r="D449" s="560">
        <v>4680115880054</v>
      </c>
      <c r="E449" s="561"/>
      <c r="F449" s="550">
        <v>0.6</v>
      </c>
      <c r="G449" s="31">
        <v>8</v>
      </c>
      <c r="H449" s="550">
        <v>4.8</v>
      </c>
      <c r="I449" s="550">
        <v>6.93</v>
      </c>
      <c r="J449" s="31">
        <v>132</v>
      </c>
      <c r="K449" s="31" t="s">
        <v>111</v>
      </c>
      <c r="L449" s="31"/>
      <c r="M449" s="32" t="s">
        <v>107</v>
      </c>
      <c r="N449" s="32"/>
      <c r="O449" s="31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3"/>
      <c r="V449" s="33"/>
      <c r="W449" s="34" t="s">
        <v>69</v>
      </c>
      <c r="X449" s="551">
        <v>0</v>
      </c>
      <c r="Y449" s="552">
        <f>IFERROR(IF(X449="",0,CEILING((X449/$H449),1)*$H449),"")</f>
        <v>0</v>
      </c>
      <c r="Z449" s="35" t="str">
        <f>IFERROR(IF(Y449=0,"",ROUNDUP(Y449/H449,0)*0.00902),"")</f>
        <v/>
      </c>
      <c r="AA449" s="55"/>
      <c r="AB449" s="56"/>
      <c r="AC449" s="493" t="s">
        <v>694</v>
      </c>
      <c r="AG449" s="63"/>
      <c r="AJ449" s="66"/>
      <c r="AK449" s="66">
        <v>0</v>
      </c>
      <c r="BB449" s="494" t="s">
        <v>1</v>
      </c>
      <c r="BM449" s="63">
        <f>IFERROR(X449*I449/H449,"0")</f>
        <v>0</v>
      </c>
      <c r="BN449" s="63">
        <f>IFERROR(Y449*I449/H449,"0")</f>
        <v>0</v>
      </c>
      <c r="BO449" s="63">
        <f>IFERROR(1/J449*(X449/H449),"0")</f>
        <v>0</v>
      </c>
      <c r="BP449" s="63">
        <f>IFERROR(1/J449*(Y449/H449),"0")</f>
        <v>0</v>
      </c>
    </row>
    <row r="450" spans="1:68" x14ac:dyDescent="0.2">
      <c r="A450" s="56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66"/>
      <c r="P450" s="557" t="s">
        <v>71</v>
      </c>
      <c r="Q450" s="558"/>
      <c r="R450" s="558"/>
      <c r="S450" s="558"/>
      <c r="T450" s="558"/>
      <c r="U450" s="558"/>
      <c r="V450" s="559"/>
      <c r="W450" s="36" t="s">
        <v>72</v>
      </c>
      <c r="X450" s="553">
        <f>IFERROR(X447/H447,"0")+IFERROR(X448/H448,"0")+IFERROR(X449/H449,"0")</f>
        <v>3</v>
      </c>
      <c r="Y450" s="553">
        <f>IFERROR(Y447/H447,"0")+IFERROR(Y448/H448,"0")+IFERROR(Y449/H449,"0")</f>
        <v>3</v>
      </c>
      <c r="Z450" s="553">
        <f>IFERROR(IF(Z447="",0,Z447),"0")+IFERROR(IF(Z448="",0,Z448),"0")+IFERROR(IF(Z449="",0,Z449),"0")</f>
        <v>3.5880000000000002E-2</v>
      </c>
      <c r="AA450" s="554"/>
      <c r="AB450" s="554"/>
      <c r="AC450" s="554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66"/>
      <c r="P451" s="557" t="s">
        <v>71</v>
      </c>
      <c r="Q451" s="558"/>
      <c r="R451" s="558"/>
      <c r="S451" s="558"/>
      <c r="T451" s="558"/>
      <c r="U451" s="558"/>
      <c r="V451" s="559"/>
      <c r="W451" s="36" t="s">
        <v>69</v>
      </c>
      <c r="X451" s="553">
        <f>IFERROR(SUM(X447:X449),"0")</f>
        <v>15.84</v>
      </c>
      <c r="Y451" s="553">
        <f>IFERROR(SUM(Y447:Y449),"0")</f>
        <v>15.84</v>
      </c>
      <c r="Z451" s="36"/>
      <c r="AA451" s="554"/>
      <c r="AB451" s="554"/>
      <c r="AC451" s="554"/>
    </row>
    <row r="452" spans="1:68" ht="14.25" hidden="1" customHeight="1" x14ac:dyDescent="0.25">
      <c r="A452" s="555" t="s">
        <v>64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27" customHeight="1" x14ac:dyDescent="0.25">
      <c r="A453" s="53" t="s">
        <v>699</v>
      </c>
      <c r="B453" s="53" t="s">
        <v>700</v>
      </c>
      <c r="C453" s="30">
        <v>4301031349</v>
      </c>
      <c r="D453" s="560">
        <v>4680115883116</v>
      </c>
      <c r="E453" s="561"/>
      <c r="F453" s="550">
        <v>0.88</v>
      </c>
      <c r="G453" s="31">
        <v>6</v>
      </c>
      <c r="H453" s="550">
        <v>5.28</v>
      </c>
      <c r="I453" s="550">
        <v>5.64</v>
      </c>
      <c r="J453" s="31">
        <v>104</v>
      </c>
      <c r="K453" s="31" t="s">
        <v>106</v>
      </c>
      <c r="L453" s="31"/>
      <c r="M453" s="32" t="s">
        <v>107</v>
      </c>
      <c r="N453" s="32"/>
      <c r="O453" s="31">
        <v>70</v>
      </c>
      <c r="P453" s="61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3"/>
      <c r="V453" s="33"/>
      <c r="W453" s="34" t="s">
        <v>69</v>
      </c>
      <c r="X453" s="551">
        <v>15.84</v>
      </c>
      <c r="Y453" s="552">
        <f t="shared" ref="Y453:Y458" si="60">IFERROR(IF(X453="",0,CEILING((X453/$H453),1)*$H453),"")</f>
        <v>15.84</v>
      </c>
      <c r="Z453" s="35">
        <f>IFERROR(IF(Y453=0,"",ROUNDUP(Y453/H453,0)*0.01196),"")</f>
        <v>3.5880000000000002E-2</v>
      </c>
      <c r="AA453" s="55"/>
      <c r="AB453" s="56"/>
      <c r="AC453" s="495" t="s">
        <v>701</v>
      </c>
      <c r="AG453" s="63"/>
      <c r="AJ453" s="66"/>
      <c r="AK453" s="66">
        <v>0</v>
      </c>
      <c r="BB453" s="496" t="s">
        <v>1</v>
      </c>
      <c r="BM453" s="63">
        <f t="shared" ref="BM453:BM458" si="61">IFERROR(X453*I453/H453,"0")</f>
        <v>16.919999999999998</v>
      </c>
      <c r="BN453" s="63">
        <f t="shared" ref="BN453:BN458" si="62">IFERROR(Y453*I453/H453,"0")</f>
        <v>16.919999999999998</v>
      </c>
      <c r="BO453" s="63">
        <f t="shared" ref="BO453:BO458" si="63">IFERROR(1/J453*(X453/H453),"0")</f>
        <v>2.8846153846153848E-2</v>
      </c>
      <c r="BP453" s="63">
        <f t="shared" ref="BP453:BP458" si="64">IFERROR(1/J453*(Y453/H453),"0")</f>
        <v>2.8846153846153848E-2</v>
      </c>
    </row>
    <row r="454" spans="1:68" ht="27" customHeight="1" x14ac:dyDescent="0.25">
      <c r="A454" s="53" t="s">
        <v>702</v>
      </c>
      <c r="B454" s="53" t="s">
        <v>703</v>
      </c>
      <c r="C454" s="30">
        <v>4301031350</v>
      </c>
      <c r="D454" s="560">
        <v>4680115883093</v>
      </c>
      <c r="E454" s="561"/>
      <c r="F454" s="550">
        <v>0.88</v>
      </c>
      <c r="G454" s="31">
        <v>6</v>
      </c>
      <c r="H454" s="550">
        <v>5.28</v>
      </c>
      <c r="I454" s="550">
        <v>5.64</v>
      </c>
      <c r="J454" s="31">
        <v>104</v>
      </c>
      <c r="K454" s="31" t="s">
        <v>106</v>
      </c>
      <c r="L454" s="31"/>
      <c r="M454" s="32" t="s">
        <v>68</v>
      </c>
      <c r="N454" s="32"/>
      <c r="O454" s="31">
        <v>70</v>
      </c>
      <c r="P454" s="57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3"/>
      <c r="V454" s="33"/>
      <c r="W454" s="34" t="s">
        <v>69</v>
      </c>
      <c r="X454" s="551">
        <v>15.84</v>
      </c>
      <c r="Y454" s="552">
        <f t="shared" si="60"/>
        <v>15.84</v>
      </c>
      <c r="Z454" s="35">
        <f>IFERROR(IF(Y454=0,"",ROUNDUP(Y454/H454,0)*0.01196),"")</f>
        <v>3.5880000000000002E-2</v>
      </c>
      <c r="AA454" s="55"/>
      <c r="AB454" s="56"/>
      <c r="AC454" s="497" t="s">
        <v>704</v>
      </c>
      <c r="AG454" s="63"/>
      <c r="AJ454" s="66"/>
      <c r="AK454" s="66">
        <v>0</v>
      </c>
      <c r="BB454" s="498" t="s">
        <v>1</v>
      </c>
      <c r="BM454" s="63">
        <f t="shared" si="61"/>
        <v>16.919999999999998</v>
      </c>
      <c r="BN454" s="63">
        <f t="shared" si="62"/>
        <v>16.919999999999998</v>
      </c>
      <c r="BO454" s="63">
        <f t="shared" si="63"/>
        <v>2.8846153846153848E-2</v>
      </c>
      <c r="BP454" s="63">
        <f t="shared" si="64"/>
        <v>2.8846153846153848E-2</v>
      </c>
    </row>
    <row r="455" spans="1:68" ht="27" customHeight="1" x14ac:dyDescent="0.25">
      <c r="A455" s="53" t="s">
        <v>705</v>
      </c>
      <c r="B455" s="53" t="s">
        <v>706</v>
      </c>
      <c r="C455" s="30">
        <v>4301031353</v>
      </c>
      <c r="D455" s="560">
        <v>4680115883109</v>
      </c>
      <c r="E455" s="561"/>
      <c r="F455" s="550">
        <v>0.88</v>
      </c>
      <c r="G455" s="31">
        <v>6</v>
      </c>
      <c r="H455" s="550">
        <v>5.28</v>
      </c>
      <c r="I455" s="550">
        <v>5.64</v>
      </c>
      <c r="J455" s="31">
        <v>104</v>
      </c>
      <c r="K455" s="31" t="s">
        <v>106</v>
      </c>
      <c r="L455" s="31"/>
      <c r="M455" s="32" t="s">
        <v>68</v>
      </c>
      <c r="N455" s="32"/>
      <c r="O455" s="31">
        <v>70</v>
      </c>
      <c r="P455" s="5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3"/>
      <c r="V455" s="33"/>
      <c r="W455" s="34" t="s">
        <v>69</v>
      </c>
      <c r="X455" s="551">
        <v>15.84</v>
      </c>
      <c r="Y455" s="552">
        <f t="shared" si="60"/>
        <v>15.84</v>
      </c>
      <c r="Z455" s="35">
        <f>IFERROR(IF(Y455=0,"",ROUNDUP(Y455/H455,0)*0.01196),"")</f>
        <v>3.5880000000000002E-2</v>
      </c>
      <c r="AA455" s="55"/>
      <c r="AB455" s="56"/>
      <c r="AC455" s="499" t="s">
        <v>707</v>
      </c>
      <c r="AG455" s="63"/>
      <c r="AJ455" s="66"/>
      <c r="AK455" s="66">
        <v>0</v>
      </c>
      <c r="BB455" s="500" t="s">
        <v>1</v>
      </c>
      <c r="BM455" s="63">
        <f t="shared" si="61"/>
        <v>16.919999999999998</v>
      </c>
      <c r="BN455" s="63">
        <f t="shared" si="62"/>
        <v>16.919999999999998</v>
      </c>
      <c r="BO455" s="63">
        <f t="shared" si="63"/>
        <v>2.8846153846153848E-2</v>
      </c>
      <c r="BP455" s="63">
        <f t="shared" si="64"/>
        <v>2.8846153846153848E-2</v>
      </c>
    </row>
    <row r="456" spans="1:68" ht="27" hidden="1" customHeight="1" x14ac:dyDescent="0.25">
      <c r="A456" s="53" t="s">
        <v>708</v>
      </c>
      <c r="B456" s="53" t="s">
        <v>709</v>
      </c>
      <c r="C456" s="30">
        <v>4301031419</v>
      </c>
      <c r="D456" s="560">
        <v>4680115882072</v>
      </c>
      <c r="E456" s="561"/>
      <c r="F456" s="550">
        <v>0.6</v>
      </c>
      <c r="G456" s="31">
        <v>8</v>
      </c>
      <c r="H456" s="550">
        <v>4.8</v>
      </c>
      <c r="I456" s="550">
        <v>6.93</v>
      </c>
      <c r="J456" s="31">
        <v>132</v>
      </c>
      <c r="K456" s="31" t="s">
        <v>111</v>
      </c>
      <c r="L456" s="31"/>
      <c r="M456" s="32" t="s">
        <v>107</v>
      </c>
      <c r="N456" s="32"/>
      <c r="O456" s="31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3"/>
      <c r="V456" s="33"/>
      <c r="W456" s="34" t="s">
        <v>69</v>
      </c>
      <c r="X456" s="551">
        <v>0</v>
      </c>
      <c r="Y456" s="552">
        <f t="shared" si="60"/>
        <v>0</v>
      </c>
      <c r="Z456" s="35" t="str">
        <f>IFERROR(IF(Y456=0,"",ROUNDUP(Y456/H456,0)*0.00902),"")</f>
        <v/>
      </c>
      <c r="AA456" s="55"/>
      <c r="AB456" s="56"/>
      <c r="AC456" s="501" t="s">
        <v>701</v>
      </c>
      <c r="AG456" s="63"/>
      <c r="AJ456" s="66"/>
      <c r="AK456" s="66">
        <v>0</v>
      </c>
      <c r="BB456" s="502" t="s">
        <v>1</v>
      </c>
      <c r="BM456" s="63">
        <f t="shared" si="61"/>
        <v>0</v>
      </c>
      <c r="BN456" s="63">
        <f t="shared" si="62"/>
        <v>0</v>
      </c>
      <c r="BO456" s="63">
        <f t="shared" si="63"/>
        <v>0</v>
      </c>
      <c r="BP456" s="63">
        <f t="shared" si="64"/>
        <v>0</v>
      </c>
    </row>
    <row r="457" spans="1:68" ht="27" hidden="1" customHeight="1" x14ac:dyDescent="0.25">
      <c r="A457" s="53" t="s">
        <v>710</v>
      </c>
      <c r="B457" s="53" t="s">
        <v>711</v>
      </c>
      <c r="C457" s="30">
        <v>4301031418</v>
      </c>
      <c r="D457" s="560">
        <v>4680115882102</v>
      </c>
      <c r="E457" s="561"/>
      <c r="F457" s="550">
        <v>0.6</v>
      </c>
      <c r="G457" s="31">
        <v>8</v>
      </c>
      <c r="H457" s="550">
        <v>4.8</v>
      </c>
      <c r="I457" s="550">
        <v>6.69</v>
      </c>
      <c r="J457" s="31">
        <v>132</v>
      </c>
      <c r="K457" s="31" t="s">
        <v>111</v>
      </c>
      <c r="L457" s="31"/>
      <c r="M457" s="32" t="s">
        <v>68</v>
      </c>
      <c r="N457" s="32"/>
      <c r="O457" s="31">
        <v>70</v>
      </c>
      <c r="P457" s="61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3"/>
      <c r="V457" s="33"/>
      <c r="W457" s="34" t="s">
        <v>69</v>
      </c>
      <c r="X457" s="551">
        <v>0</v>
      </c>
      <c r="Y457" s="552">
        <f t="shared" si="60"/>
        <v>0</v>
      </c>
      <c r="Z457" s="35" t="str">
        <f>IFERROR(IF(Y457=0,"",ROUNDUP(Y457/H457,0)*0.00902),"")</f>
        <v/>
      </c>
      <c r="AA457" s="55"/>
      <c r="AB457" s="56"/>
      <c r="AC457" s="503" t="s">
        <v>704</v>
      </c>
      <c r="AG457" s="63"/>
      <c r="AJ457" s="66"/>
      <c r="AK457" s="66">
        <v>0</v>
      </c>
      <c r="BB457" s="504" t="s">
        <v>1</v>
      </c>
      <c r="BM457" s="63">
        <f t="shared" si="61"/>
        <v>0</v>
      </c>
      <c r="BN457" s="63">
        <f t="shared" si="62"/>
        <v>0</v>
      </c>
      <c r="BO457" s="63">
        <f t="shared" si="63"/>
        <v>0</v>
      </c>
      <c r="BP457" s="63">
        <f t="shared" si="64"/>
        <v>0</v>
      </c>
    </row>
    <row r="458" spans="1:68" ht="27" hidden="1" customHeight="1" x14ac:dyDescent="0.25">
      <c r="A458" s="53" t="s">
        <v>712</v>
      </c>
      <c r="B458" s="53" t="s">
        <v>713</v>
      </c>
      <c r="C458" s="30">
        <v>4301031417</v>
      </c>
      <c r="D458" s="560">
        <v>4680115882096</v>
      </c>
      <c r="E458" s="561"/>
      <c r="F458" s="550">
        <v>0.6</v>
      </c>
      <c r="G458" s="31">
        <v>8</v>
      </c>
      <c r="H458" s="550">
        <v>4.8</v>
      </c>
      <c r="I458" s="550">
        <v>6.69</v>
      </c>
      <c r="J458" s="31">
        <v>132</v>
      </c>
      <c r="K458" s="31" t="s">
        <v>111</v>
      </c>
      <c r="L458" s="31"/>
      <c r="M458" s="32" t="s">
        <v>68</v>
      </c>
      <c r="N458" s="32"/>
      <c r="O458" s="31">
        <v>70</v>
      </c>
      <c r="P458" s="61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3"/>
      <c r="V458" s="33"/>
      <c r="W458" s="34" t="s">
        <v>69</v>
      </c>
      <c r="X458" s="551">
        <v>0</v>
      </c>
      <c r="Y458" s="552">
        <f t="shared" si="60"/>
        <v>0</v>
      </c>
      <c r="Z458" s="35" t="str">
        <f>IFERROR(IF(Y458=0,"",ROUNDUP(Y458/H458,0)*0.00902),"")</f>
        <v/>
      </c>
      <c r="AA458" s="55"/>
      <c r="AB458" s="56"/>
      <c r="AC458" s="505" t="s">
        <v>707</v>
      </c>
      <c r="AG458" s="63"/>
      <c r="AJ458" s="66"/>
      <c r="AK458" s="66">
        <v>0</v>
      </c>
      <c r="BB458" s="506" t="s">
        <v>1</v>
      </c>
      <c r="BM458" s="63">
        <f t="shared" si="61"/>
        <v>0</v>
      </c>
      <c r="BN458" s="63">
        <f t="shared" si="62"/>
        <v>0</v>
      </c>
      <c r="BO458" s="63">
        <f t="shared" si="63"/>
        <v>0</v>
      </c>
      <c r="BP458" s="63">
        <f t="shared" si="64"/>
        <v>0</v>
      </c>
    </row>
    <row r="459" spans="1:68" x14ac:dyDescent="0.2">
      <c r="A459" s="565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66"/>
      <c r="P459" s="557" t="s">
        <v>71</v>
      </c>
      <c r="Q459" s="558"/>
      <c r="R459" s="558"/>
      <c r="S459" s="558"/>
      <c r="T459" s="558"/>
      <c r="U459" s="558"/>
      <c r="V459" s="559"/>
      <c r="W459" s="36" t="s">
        <v>72</v>
      </c>
      <c r="X459" s="553">
        <f>IFERROR(X453/H453,"0")+IFERROR(X454/H454,"0")+IFERROR(X455/H455,"0")+IFERROR(X456/H456,"0")+IFERROR(X457/H457,"0")+IFERROR(X458/H458,"0")</f>
        <v>9</v>
      </c>
      <c r="Y459" s="553">
        <f>IFERROR(Y453/H453,"0")+IFERROR(Y454/H454,"0")+IFERROR(Y455/H455,"0")+IFERROR(Y456/H456,"0")+IFERROR(Y457/H457,"0")+IFERROR(Y458/H458,"0")</f>
        <v>9</v>
      </c>
      <c r="Z459" s="553">
        <f>IFERROR(IF(Z453="",0,Z453),"0")+IFERROR(IF(Z454="",0,Z454),"0")+IFERROR(IF(Z455="",0,Z455),"0")+IFERROR(IF(Z456="",0,Z456),"0")+IFERROR(IF(Z457="",0,Z457),"0")+IFERROR(IF(Z458="",0,Z458),"0")</f>
        <v>0.10764000000000001</v>
      </c>
      <c r="AA459" s="554"/>
      <c r="AB459" s="554"/>
      <c r="AC459" s="554"/>
    </row>
    <row r="460" spans="1:68" x14ac:dyDescent="0.2">
      <c r="A460" s="556"/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66"/>
      <c r="P460" s="557" t="s">
        <v>71</v>
      </c>
      <c r="Q460" s="558"/>
      <c r="R460" s="558"/>
      <c r="S460" s="558"/>
      <c r="T460" s="558"/>
      <c r="U460" s="558"/>
      <c r="V460" s="559"/>
      <c r="W460" s="36" t="s">
        <v>69</v>
      </c>
      <c r="X460" s="553">
        <f>IFERROR(SUM(X453:X458),"0")</f>
        <v>47.519999999999996</v>
      </c>
      <c r="Y460" s="553">
        <f>IFERROR(SUM(Y453:Y458),"0")</f>
        <v>47.519999999999996</v>
      </c>
      <c r="Z460" s="36"/>
      <c r="AA460" s="554"/>
      <c r="AB460" s="554"/>
      <c r="AC460" s="554"/>
    </row>
    <row r="461" spans="1:68" ht="14.25" hidden="1" customHeight="1" x14ac:dyDescent="0.25">
      <c r="A461" s="555" t="s">
        <v>73</v>
      </c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56"/>
      <c r="P461" s="556"/>
      <c r="Q461" s="556"/>
      <c r="R461" s="556"/>
      <c r="S461" s="556"/>
      <c r="T461" s="556"/>
      <c r="U461" s="556"/>
      <c r="V461" s="556"/>
      <c r="W461" s="556"/>
      <c r="X461" s="556"/>
      <c r="Y461" s="556"/>
      <c r="Z461" s="556"/>
      <c r="AA461" s="541"/>
      <c r="AB461" s="541"/>
      <c r="AC461" s="541"/>
    </row>
    <row r="462" spans="1:68" ht="16.5" hidden="1" customHeight="1" x14ac:dyDescent="0.25">
      <c r="A462" s="53" t="s">
        <v>714</v>
      </c>
      <c r="B462" s="53" t="s">
        <v>715</v>
      </c>
      <c r="C462" s="30">
        <v>4301051232</v>
      </c>
      <c r="D462" s="560">
        <v>4607091383409</v>
      </c>
      <c r="E462" s="561"/>
      <c r="F462" s="550">
        <v>1.3</v>
      </c>
      <c r="G462" s="31">
        <v>6</v>
      </c>
      <c r="H462" s="550">
        <v>7.8</v>
      </c>
      <c r="I462" s="550">
        <v>8.3010000000000002</v>
      </c>
      <c r="J462" s="31">
        <v>64</v>
      </c>
      <c r="K462" s="31" t="s">
        <v>106</v>
      </c>
      <c r="L462" s="31"/>
      <c r="M462" s="32" t="s">
        <v>77</v>
      </c>
      <c r="N462" s="32"/>
      <c r="O462" s="31">
        <v>45</v>
      </c>
      <c r="P462" s="7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3"/>
      <c r="V462" s="33"/>
      <c r="W462" s="34" t="s">
        <v>69</v>
      </c>
      <c r="X462" s="551">
        <v>0</v>
      </c>
      <c r="Y462" s="552">
        <f>IFERROR(IF(X462="",0,CEILING((X462/$H462),1)*$H462),"")</f>
        <v>0</v>
      </c>
      <c r="Z462" s="35" t="str">
        <f>IFERROR(IF(Y462=0,"",ROUNDUP(Y462/H462,0)*0.01898),"")</f>
        <v/>
      </c>
      <c r="AA462" s="55"/>
      <c r="AB462" s="56"/>
      <c r="AC462" s="507" t="s">
        <v>716</v>
      </c>
      <c r="AG462" s="63"/>
      <c r="AJ462" s="66"/>
      <c r="AK462" s="66">
        <v>0</v>
      </c>
      <c r="BB462" s="508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16.5" hidden="1" customHeight="1" x14ac:dyDescent="0.25">
      <c r="A463" s="53" t="s">
        <v>717</v>
      </c>
      <c r="B463" s="53" t="s">
        <v>718</v>
      </c>
      <c r="C463" s="30">
        <v>4301051233</v>
      </c>
      <c r="D463" s="560">
        <v>4607091383416</v>
      </c>
      <c r="E463" s="561"/>
      <c r="F463" s="550">
        <v>1.3</v>
      </c>
      <c r="G463" s="31">
        <v>6</v>
      </c>
      <c r="H463" s="550">
        <v>7.8</v>
      </c>
      <c r="I463" s="550">
        <v>8.3010000000000002</v>
      </c>
      <c r="J463" s="31">
        <v>64</v>
      </c>
      <c r="K463" s="31" t="s">
        <v>106</v>
      </c>
      <c r="L463" s="31"/>
      <c r="M463" s="32" t="s">
        <v>77</v>
      </c>
      <c r="N463" s="32"/>
      <c r="O463" s="31">
        <v>45</v>
      </c>
      <c r="P463" s="81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3"/>
      <c r="V463" s="33"/>
      <c r="W463" s="34" t="s">
        <v>69</v>
      </c>
      <c r="X463" s="551">
        <v>0</v>
      </c>
      <c r="Y463" s="552">
        <f>IFERROR(IF(X463="",0,CEILING((X463/$H463),1)*$H463),"")</f>
        <v>0</v>
      </c>
      <c r="Z463" s="35" t="str">
        <f>IFERROR(IF(Y463=0,"",ROUNDUP(Y463/H463,0)*0.01898),"")</f>
        <v/>
      </c>
      <c r="AA463" s="55"/>
      <c r="AB463" s="56"/>
      <c r="AC463" s="509" t="s">
        <v>719</v>
      </c>
      <c r="AG463" s="63"/>
      <c r="AJ463" s="66"/>
      <c r="AK463" s="66">
        <v>0</v>
      </c>
      <c r="BB463" s="510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720</v>
      </c>
      <c r="B464" s="53" t="s">
        <v>721</v>
      </c>
      <c r="C464" s="30">
        <v>4301051064</v>
      </c>
      <c r="D464" s="560">
        <v>4680115883536</v>
      </c>
      <c r="E464" s="561"/>
      <c r="F464" s="550">
        <v>0.3</v>
      </c>
      <c r="G464" s="31">
        <v>6</v>
      </c>
      <c r="H464" s="550">
        <v>1.8</v>
      </c>
      <c r="I464" s="550">
        <v>2.0459999999999998</v>
      </c>
      <c r="J464" s="31">
        <v>182</v>
      </c>
      <c r="K464" s="31" t="s">
        <v>76</v>
      </c>
      <c r="L464" s="31"/>
      <c r="M464" s="32" t="s">
        <v>77</v>
      </c>
      <c r="N464" s="32"/>
      <c r="O464" s="31">
        <v>45</v>
      </c>
      <c r="P464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3"/>
      <c r="V464" s="33"/>
      <c r="W464" s="34" t="s">
        <v>69</v>
      </c>
      <c r="X464" s="551">
        <v>0</v>
      </c>
      <c r="Y464" s="552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11" t="s">
        <v>722</v>
      </c>
      <c r="AG464" s="63"/>
      <c r="AJ464" s="66"/>
      <c r="AK464" s="66">
        <v>0</v>
      </c>
      <c r="BB464" s="512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idden="1" x14ac:dyDescent="0.2">
      <c r="A465" s="56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66"/>
      <c r="P465" s="557" t="s">
        <v>71</v>
      </c>
      <c r="Q465" s="558"/>
      <c r="R465" s="558"/>
      <c r="S465" s="558"/>
      <c r="T465" s="558"/>
      <c r="U465" s="558"/>
      <c r="V465" s="559"/>
      <c r="W465" s="36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66"/>
      <c r="P466" s="557" t="s">
        <v>71</v>
      </c>
      <c r="Q466" s="558"/>
      <c r="R466" s="558"/>
      <c r="S466" s="558"/>
      <c r="T466" s="558"/>
      <c r="U466" s="558"/>
      <c r="V466" s="559"/>
      <c r="W466" s="36" t="s">
        <v>69</v>
      </c>
      <c r="X466" s="553">
        <f>IFERROR(SUM(X462:X464),"0")</f>
        <v>0</v>
      </c>
      <c r="Y466" s="553">
        <f>IFERROR(SUM(Y462:Y464),"0")</f>
        <v>0</v>
      </c>
      <c r="Z466" s="36"/>
      <c r="AA466" s="554"/>
      <c r="AB466" s="554"/>
      <c r="AC466" s="554"/>
    </row>
    <row r="467" spans="1:68" ht="27.75" hidden="1" customHeight="1" x14ac:dyDescent="0.2">
      <c r="A467" s="608" t="s">
        <v>723</v>
      </c>
      <c r="B467" s="609"/>
      <c r="C467" s="609"/>
      <c r="D467" s="609"/>
      <c r="E467" s="609"/>
      <c r="F467" s="609"/>
      <c r="G467" s="609"/>
      <c r="H467" s="609"/>
      <c r="I467" s="609"/>
      <c r="J467" s="609"/>
      <c r="K467" s="609"/>
      <c r="L467" s="609"/>
      <c r="M467" s="609"/>
      <c r="N467" s="609"/>
      <c r="O467" s="609"/>
      <c r="P467" s="609"/>
      <c r="Q467" s="609"/>
      <c r="R467" s="609"/>
      <c r="S467" s="609"/>
      <c r="T467" s="609"/>
      <c r="U467" s="609"/>
      <c r="V467" s="609"/>
      <c r="W467" s="609"/>
      <c r="X467" s="609"/>
      <c r="Y467" s="609"/>
      <c r="Z467" s="609"/>
      <c r="AA467" s="47"/>
      <c r="AB467" s="47"/>
      <c r="AC467" s="47"/>
    </row>
    <row r="468" spans="1:68" ht="16.5" hidden="1" customHeight="1" x14ac:dyDescent="0.25">
      <c r="A468" s="585" t="s">
        <v>723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7"/>
      <c r="AB468" s="547"/>
      <c r="AC468" s="547"/>
    </row>
    <row r="469" spans="1:68" ht="14.25" hidden="1" customHeight="1" x14ac:dyDescent="0.25">
      <c r="A469" s="555" t="s">
        <v>103</v>
      </c>
      <c r="B469" s="556"/>
      <c r="C469" s="556"/>
      <c r="D469" s="556"/>
      <c r="E469" s="556"/>
      <c r="F469" s="556"/>
      <c r="G469" s="556"/>
      <c r="H469" s="556"/>
      <c r="I469" s="556"/>
      <c r="J469" s="556"/>
      <c r="K469" s="556"/>
      <c r="L469" s="556"/>
      <c r="M469" s="556"/>
      <c r="N469" s="556"/>
      <c r="O469" s="556"/>
      <c r="P469" s="556"/>
      <c r="Q469" s="556"/>
      <c r="R469" s="556"/>
      <c r="S469" s="556"/>
      <c r="T469" s="556"/>
      <c r="U469" s="556"/>
      <c r="V469" s="556"/>
      <c r="W469" s="556"/>
      <c r="X469" s="556"/>
      <c r="Y469" s="556"/>
      <c r="Z469" s="556"/>
      <c r="AA469" s="541"/>
      <c r="AB469" s="541"/>
      <c r="AC469" s="541"/>
    </row>
    <row r="470" spans="1:68" ht="27" hidden="1" customHeight="1" x14ac:dyDescent="0.25">
      <c r="A470" s="53" t="s">
        <v>724</v>
      </c>
      <c r="B470" s="53" t="s">
        <v>725</v>
      </c>
      <c r="C470" s="30">
        <v>4301011763</v>
      </c>
      <c r="D470" s="560">
        <v>4640242181011</v>
      </c>
      <c r="E470" s="561"/>
      <c r="F470" s="550">
        <v>1.35</v>
      </c>
      <c r="G470" s="31">
        <v>8</v>
      </c>
      <c r="H470" s="550">
        <v>10.8</v>
      </c>
      <c r="I470" s="550">
        <v>11.234999999999999</v>
      </c>
      <c r="J470" s="31">
        <v>64</v>
      </c>
      <c r="K470" s="31" t="s">
        <v>106</v>
      </c>
      <c r="L470" s="31"/>
      <c r="M470" s="32" t="s">
        <v>77</v>
      </c>
      <c r="N470" s="32"/>
      <c r="O470" s="31">
        <v>55</v>
      </c>
      <c r="P470" s="81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3"/>
      <c r="V470" s="33"/>
      <c r="W470" s="34" t="s">
        <v>69</v>
      </c>
      <c r="X470" s="551">
        <v>0</v>
      </c>
      <c r="Y470" s="552">
        <f>IFERROR(IF(X470="",0,CEILING((X470/$H470),1)*$H470),"")</f>
        <v>0</v>
      </c>
      <c r="Z470" s="35" t="str">
        <f>IFERROR(IF(Y470=0,"",ROUNDUP(Y470/H470,0)*0.01898),"")</f>
        <v/>
      </c>
      <c r="AA470" s="55"/>
      <c r="AB470" s="56"/>
      <c r="AC470" s="513" t="s">
        <v>726</v>
      </c>
      <c r="AG470" s="63"/>
      <c r="AJ470" s="66"/>
      <c r="AK470" s="66">
        <v>0</v>
      </c>
      <c r="BB470" s="514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t="27" hidden="1" customHeight="1" x14ac:dyDescent="0.25">
      <c r="A471" s="53" t="s">
        <v>727</v>
      </c>
      <c r="B471" s="53" t="s">
        <v>728</v>
      </c>
      <c r="C471" s="30">
        <v>4301011585</v>
      </c>
      <c r="D471" s="560">
        <v>4640242180441</v>
      </c>
      <c r="E471" s="561"/>
      <c r="F471" s="550">
        <v>1.5</v>
      </c>
      <c r="G471" s="31">
        <v>8</v>
      </c>
      <c r="H471" s="550">
        <v>12</v>
      </c>
      <c r="I471" s="550">
        <v>12.435</v>
      </c>
      <c r="J471" s="31">
        <v>64</v>
      </c>
      <c r="K471" s="31" t="s">
        <v>106</v>
      </c>
      <c r="L471" s="31"/>
      <c r="M471" s="32" t="s">
        <v>107</v>
      </c>
      <c r="N471" s="32"/>
      <c r="O471" s="31">
        <v>50</v>
      </c>
      <c r="P471" s="63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3"/>
      <c r="V471" s="33"/>
      <c r="W471" s="34" t="s">
        <v>69</v>
      </c>
      <c r="X471" s="551">
        <v>0</v>
      </c>
      <c r="Y471" s="552">
        <f>IFERROR(IF(X471="",0,CEILING((X471/$H471),1)*$H471),"")</f>
        <v>0</v>
      </c>
      <c r="Z471" s="35" t="str">
        <f>IFERROR(IF(Y471=0,"",ROUNDUP(Y471/H471,0)*0.01898),"")</f>
        <v/>
      </c>
      <c r="AA471" s="55"/>
      <c r="AB471" s="56"/>
      <c r="AC471" s="515" t="s">
        <v>729</v>
      </c>
      <c r="AG471" s="63"/>
      <c r="AJ471" s="66"/>
      <c r="AK471" s="66">
        <v>0</v>
      </c>
      <c r="BB471" s="516" t="s">
        <v>1</v>
      </c>
      <c r="BM471" s="63">
        <f>IFERROR(X471*I471/H471,"0")</f>
        <v>0</v>
      </c>
      <c r="BN471" s="63">
        <f>IFERROR(Y471*I471/H471,"0")</f>
        <v>0</v>
      </c>
      <c r="BO471" s="63">
        <f>IFERROR(1/J471*(X471/H471),"0")</f>
        <v>0</v>
      </c>
      <c r="BP471" s="63">
        <f>IFERROR(1/J471*(Y471/H471),"0")</f>
        <v>0</v>
      </c>
    </row>
    <row r="472" spans="1:68" ht="27" hidden="1" customHeight="1" x14ac:dyDescent="0.25">
      <c r="A472" s="53" t="s">
        <v>730</v>
      </c>
      <c r="B472" s="53" t="s">
        <v>731</v>
      </c>
      <c r="C472" s="30">
        <v>4301011584</v>
      </c>
      <c r="D472" s="560">
        <v>4640242180564</v>
      </c>
      <c r="E472" s="561"/>
      <c r="F472" s="550">
        <v>1.5</v>
      </c>
      <c r="G472" s="31">
        <v>8</v>
      </c>
      <c r="H472" s="550">
        <v>12</v>
      </c>
      <c r="I472" s="550">
        <v>12.435</v>
      </c>
      <c r="J472" s="31">
        <v>64</v>
      </c>
      <c r="K472" s="31" t="s">
        <v>106</v>
      </c>
      <c r="L472" s="31"/>
      <c r="M472" s="32" t="s">
        <v>107</v>
      </c>
      <c r="N472" s="32"/>
      <c r="O472" s="31">
        <v>50</v>
      </c>
      <c r="P472" s="76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3"/>
      <c r="V472" s="33"/>
      <c r="W472" s="34" t="s">
        <v>69</v>
      </c>
      <c r="X472" s="551">
        <v>0</v>
      </c>
      <c r="Y472" s="552">
        <f>IFERROR(IF(X472="",0,CEILING((X472/$H472),1)*$H472),"")</f>
        <v>0</v>
      </c>
      <c r="Z472" s="35" t="str">
        <f>IFERROR(IF(Y472=0,"",ROUNDUP(Y472/H472,0)*0.01898),"")</f>
        <v/>
      </c>
      <c r="AA472" s="55"/>
      <c r="AB472" s="56"/>
      <c r="AC472" s="517" t="s">
        <v>732</v>
      </c>
      <c r="AG472" s="63"/>
      <c r="AJ472" s="66"/>
      <c r="AK472" s="66">
        <v>0</v>
      </c>
      <c r="BB472" s="518" t="s">
        <v>1</v>
      </c>
      <c r="BM472" s="63">
        <f>IFERROR(X472*I472/H472,"0")</f>
        <v>0</v>
      </c>
      <c r="BN472" s="63">
        <f>IFERROR(Y472*I472/H472,"0")</f>
        <v>0</v>
      </c>
      <c r="BO472" s="63">
        <f>IFERROR(1/J472*(X472/H472),"0")</f>
        <v>0</v>
      </c>
      <c r="BP472" s="63">
        <f>IFERROR(1/J472*(Y472/H472),"0")</f>
        <v>0</v>
      </c>
    </row>
    <row r="473" spans="1:68" ht="27" hidden="1" customHeight="1" x14ac:dyDescent="0.25">
      <c r="A473" s="53" t="s">
        <v>733</v>
      </c>
      <c r="B473" s="53" t="s">
        <v>734</v>
      </c>
      <c r="C473" s="30">
        <v>4301011764</v>
      </c>
      <c r="D473" s="560">
        <v>4640242181189</v>
      </c>
      <c r="E473" s="561"/>
      <c r="F473" s="550">
        <v>0.4</v>
      </c>
      <c r="G473" s="31">
        <v>10</v>
      </c>
      <c r="H473" s="550">
        <v>4</v>
      </c>
      <c r="I473" s="550">
        <v>4.21</v>
      </c>
      <c r="J473" s="31">
        <v>132</v>
      </c>
      <c r="K473" s="31" t="s">
        <v>111</v>
      </c>
      <c r="L473" s="31"/>
      <c r="M473" s="32" t="s">
        <v>77</v>
      </c>
      <c r="N473" s="32"/>
      <c r="O473" s="31">
        <v>55</v>
      </c>
      <c r="P473" s="6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3"/>
      <c r="V473" s="33"/>
      <c r="W473" s="34" t="s">
        <v>69</v>
      </c>
      <c r="X473" s="551">
        <v>0</v>
      </c>
      <c r="Y473" s="552">
        <f>IFERROR(IF(X473="",0,CEILING((X473/$H473),1)*$H473),"")</f>
        <v>0</v>
      </c>
      <c r="Z473" s="35" t="str">
        <f>IFERROR(IF(Y473=0,"",ROUNDUP(Y473/H473,0)*0.00902),"")</f>
        <v/>
      </c>
      <c r="AA473" s="55"/>
      <c r="AB473" s="56"/>
      <c r="AC473" s="519" t="s">
        <v>726</v>
      </c>
      <c r="AG473" s="63"/>
      <c r="AJ473" s="66"/>
      <c r="AK473" s="66">
        <v>0</v>
      </c>
      <c r="BB473" s="520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hidden="1" x14ac:dyDescent="0.2">
      <c r="A474" s="565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66"/>
      <c r="P474" s="557" t="s">
        <v>71</v>
      </c>
      <c r="Q474" s="558"/>
      <c r="R474" s="558"/>
      <c r="S474" s="558"/>
      <c r="T474" s="558"/>
      <c r="U474" s="558"/>
      <c r="V474" s="559"/>
      <c r="W474" s="36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56"/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66"/>
      <c r="P475" s="557" t="s">
        <v>71</v>
      </c>
      <c r="Q475" s="558"/>
      <c r="R475" s="558"/>
      <c r="S475" s="558"/>
      <c r="T475" s="558"/>
      <c r="U475" s="558"/>
      <c r="V475" s="559"/>
      <c r="W475" s="36" t="s">
        <v>69</v>
      </c>
      <c r="X475" s="553">
        <f>IFERROR(SUM(X470:X473),"0")</f>
        <v>0</v>
      </c>
      <c r="Y475" s="553">
        <f>IFERROR(SUM(Y470:Y473),"0")</f>
        <v>0</v>
      </c>
      <c r="Z475" s="36"/>
      <c r="AA475" s="554"/>
      <c r="AB475" s="554"/>
      <c r="AC475" s="554"/>
    </row>
    <row r="476" spans="1:68" ht="14.25" hidden="1" customHeight="1" x14ac:dyDescent="0.25">
      <c r="A476" s="555" t="s">
        <v>139</v>
      </c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541"/>
      <c r="AB476" s="541"/>
      <c r="AC476" s="541"/>
    </row>
    <row r="477" spans="1:68" ht="27" hidden="1" customHeight="1" x14ac:dyDescent="0.25">
      <c r="A477" s="53" t="s">
        <v>735</v>
      </c>
      <c r="B477" s="53" t="s">
        <v>736</v>
      </c>
      <c r="C477" s="30">
        <v>4301020400</v>
      </c>
      <c r="D477" s="560">
        <v>4640242180519</v>
      </c>
      <c r="E477" s="561"/>
      <c r="F477" s="550">
        <v>1.5</v>
      </c>
      <c r="G477" s="31">
        <v>8</v>
      </c>
      <c r="H477" s="550">
        <v>12</v>
      </c>
      <c r="I477" s="550">
        <v>12.435</v>
      </c>
      <c r="J477" s="31">
        <v>64</v>
      </c>
      <c r="K477" s="31" t="s">
        <v>106</v>
      </c>
      <c r="L477" s="31"/>
      <c r="M477" s="32" t="s">
        <v>107</v>
      </c>
      <c r="N477" s="32"/>
      <c r="O477" s="31">
        <v>50</v>
      </c>
      <c r="P477" s="73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3"/>
      <c r="V477" s="33"/>
      <c r="W477" s="34" t="s">
        <v>69</v>
      </c>
      <c r="X477" s="551">
        <v>0</v>
      </c>
      <c r="Y477" s="552">
        <f>IFERROR(IF(X477="",0,CEILING((X477/$H477),1)*$H477),"")</f>
        <v>0</v>
      </c>
      <c r="Z477" s="35" t="str">
        <f>IFERROR(IF(Y477=0,"",ROUNDUP(Y477/H477,0)*0.01898),"")</f>
        <v/>
      </c>
      <c r="AA477" s="55"/>
      <c r="AB477" s="56"/>
      <c r="AC477" s="521" t="s">
        <v>737</v>
      </c>
      <c r="AG477" s="63"/>
      <c r="AJ477" s="66"/>
      <c r="AK477" s="66">
        <v>0</v>
      </c>
      <c r="BB477" s="522" t="s">
        <v>1</v>
      </c>
      <c r="BM477" s="63">
        <f>IFERROR(X477*I477/H477,"0")</f>
        <v>0</v>
      </c>
      <c r="BN477" s="63">
        <f>IFERROR(Y477*I477/H477,"0")</f>
        <v>0</v>
      </c>
      <c r="BO477" s="63">
        <f>IFERROR(1/J477*(X477/H477),"0")</f>
        <v>0</v>
      </c>
      <c r="BP477" s="63">
        <f>IFERROR(1/J477*(Y477/H477),"0")</f>
        <v>0</v>
      </c>
    </row>
    <row r="478" spans="1:68" ht="27" hidden="1" customHeight="1" x14ac:dyDescent="0.25">
      <c r="A478" s="53" t="s">
        <v>738</v>
      </c>
      <c r="B478" s="53" t="s">
        <v>739</v>
      </c>
      <c r="C478" s="30">
        <v>4301020260</v>
      </c>
      <c r="D478" s="560">
        <v>4640242180526</v>
      </c>
      <c r="E478" s="561"/>
      <c r="F478" s="550">
        <v>1.8</v>
      </c>
      <c r="G478" s="31">
        <v>6</v>
      </c>
      <c r="H478" s="550">
        <v>10.8</v>
      </c>
      <c r="I478" s="550">
        <v>11.234999999999999</v>
      </c>
      <c r="J478" s="31">
        <v>64</v>
      </c>
      <c r="K478" s="31" t="s">
        <v>106</v>
      </c>
      <c r="L478" s="31"/>
      <c r="M478" s="32" t="s">
        <v>107</v>
      </c>
      <c r="N478" s="32"/>
      <c r="O478" s="31">
        <v>50</v>
      </c>
      <c r="P478" s="825" t="s">
        <v>740</v>
      </c>
      <c r="Q478" s="563"/>
      <c r="R478" s="563"/>
      <c r="S478" s="563"/>
      <c r="T478" s="564"/>
      <c r="U478" s="33"/>
      <c r="V478" s="33"/>
      <c r="W478" s="34" t="s">
        <v>69</v>
      </c>
      <c r="X478" s="551">
        <v>0</v>
      </c>
      <c r="Y478" s="552">
        <f>IFERROR(IF(X478="",0,CEILING((X478/$H478),1)*$H478),"")</f>
        <v>0</v>
      </c>
      <c r="Z478" s="35" t="str">
        <f>IFERROR(IF(Y478=0,"",ROUNDUP(Y478/H478,0)*0.01898),"")</f>
        <v/>
      </c>
      <c r="AA478" s="55"/>
      <c r="AB478" s="56"/>
      <c r="AC478" s="523" t="s">
        <v>741</v>
      </c>
      <c r="AG478" s="63"/>
      <c r="AJ478" s="66"/>
      <c r="AK478" s="66">
        <v>0</v>
      </c>
      <c r="BB478" s="524" t="s">
        <v>1</v>
      </c>
      <c r="BM478" s="63">
        <f>IFERROR(X478*I478/H478,"0")</f>
        <v>0</v>
      </c>
      <c r="BN478" s="63">
        <f>IFERROR(Y478*I478/H478,"0")</f>
        <v>0</v>
      </c>
      <c r="BO478" s="63">
        <f>IFERROR(1/J478*(X478/H478),"0")</f>
        <v>0</v>
      </c>
      <c r="BP478" s="63">
        <f>IFERROR(1/J478*(Y478/H478),"0")</f>
        <v>0</v>
      </c>
    </row>
    <row r="479" spans="1:68" ht="27" hidden="1" customHeight="1" x14ac:dyDescent="0.25">
      <c r="A479" s="53" t="s">
        <v>742</v>
      </c>
      <c r="B479" s="53" t="s">
        <v>743</v>
      </c>
      <c r="C479" s="30">
        <v>4301020295</v>
      </c>
      <c r="D479" s="560">
        <v>4640242181363</v>
      </c>
      <c r="E479" s="561"/>
      <c r="F479" s="550">
        <v>0.4</v>
      </c>
      <c r="G479" s="31">
        <v>10</v>
      </c>
      <c r="H479" s="550">
        <v>4</v>
      </c>
      <c r="I479" s="550">
        <v>4.21</v>
      </c>
      <c r="J479" s="31">
        <v>132</v>
      </c>
      <c r="K479" s="31" t="s">
        <v>111</v>
      </c>
      <c r="L479" s="31"/>
      <c r="M479" s="32" t="s">
        <v>107</v>
      </c>
      <c r="N479" s="32"/>
      <c r="O479" s="31">
        <v>50</v>
      </c>
      <c r="P479" s="6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3"/>
      <c r="V479" s="33"/>
      <c r="W479" s="34" t="s">
        <v>69</v>
      </c>
      <c r="X479" s="551">
        <v>0</v>
      </c>
      <c r="Y479" s="552">
        <f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25" t="s">
        <v>744</v>
      </c>
      <c r="AG479" s="63"/>
      <c r="AJ479" s="66"/>
      <c r="AK479" s="66">
        <v>0</v>
      </c>
      <c r="BB479" s="526" t="s">
        <v>1</v>
      </c>
      <c r="BM479" s="63">
        <f>IFERROR(X479*I479/H479,"0")</f>
        <v>0</v>
      </c>
      <c r="BN479" s="63">
        <f>IFERROR(Y479*I479/H479,"0")</f>
        <v>0</v>
      </c>
      <c r="BO479" s="63">
        <f>IFERROR(1/J479*(X479/H479),"0")</f>
        <v>0</v>
      </c>
      <c r="BP479" s="63">
        <f>IFERROR(1/J479*(Y479/H479),"0")</f>
        <v>0</v>
      </c>
    </row>
    <row r="480" spans="1:68" hidden="1" x14ac:dyDescent="0.2">
      <c r="A480" s="56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66"/>
      <c r="P480" s="557" t="s">
        <v>71</v>
      </c>
      <c r="Q480" s="558"/>
      <c r="R480" s="558"/>
      <c r="S480" s="558"/>
      <c r="T480" s="558"/>
      <c r="U480" s="558"/>
      <c r="V480" s="559"/>
      <c r="W480" s="36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6"/>
      <c r="P481" s="557" t="s">
        <v>71</v>
      </c>
      <c r="Q481" s="558"/>
      <c r="R481" s="558"/>
      <c r="S481" s="558"/>
      <c r="T481" s="558"/>
      <c r="U481" s="558"/>
      <c r="V481" s="559"/>
      <c r="W481" s="36" t="s">
        <v>69</v>
      </c>
      <c r="X481" s="553">
        <f>IFERROR(SUM(X477:X479),"0")</f>
        <v>0</v>
      </c>
      <c r="Y481" s="553">
        <f>IFERROR(SUM(Y477:Y479),"0")</f>
        <v>0</v>
      </c>
      <c r="Z481" s="36"/>
      <c r="AA481" s="554"/>
      <c r="AB481" s="554"/>
      <c r="AC481" s="554"/>
    </row>
    <row r="482" spans="1:68" ht="14.25" hidden="1" customHeight="1" x14ac:dyDescent="0.25">
      <c r="A482" s="555" t="s">
        <v>64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3" t="s">
        <v>745</v>
      </c>
      <c r="B483" s="53" t="s">
        <v>746</v>
      </c>
      <c r="C483" s="30">
        <v>4301031280</v>
      </c>
      <c r="D483" s="560">
        <v>4640242180816</v>
      </c>
      <c r="E483" s="561"/>
      <c r="F483" s="550">
        <v>0.7</v>
      </c>
      <c r="G483" s="31">
        <v>6</v>
      </c>
      <c r="H483" s="550">
        <v>4.2</v>
      </c>
      <c r="I483" s="550">
        <v>4.47</v>
      </c>
      <c r="J483" s="31">
        <v>132</v>
      </c>
      <c r="K483" s="31" t="s">
        <v>111</v>
      </c>
      <c r="L483" s="31"/>
      <c r="M483" s="32" t="s">
        <v>68</v>
      </c>
      <c r="N483" s="32"/>
      <c r="O483" s="31">
        <v>40</v>
      </c>
      <c r="P483" s="80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3"/>
      <c r="V483" s="33"/>
      <c r="W483" s="34" t="s">
        <v>69</v>
      </c>
      <c r="X483" s="551">
        <v>21</v>
      </c>
      <c r="Y483" s="552">
        <f>IFERROR(IF(X483="",0,CEILING((X483/$H483),1)*$H483),"")</f>
        <v>21</v>
      </c>
      <c r="Z483" s="35">
        <f>IFERROR(IF(Y483=0,"",ROUNDUP(Y483/H483,0)*0.00902),"")</f>
        <v>4.5100000000000001E-2</v>
      </c>
      <c r="AA483" s="55"/>
      <c r="AB483" s="56"/>
      <c r="AC483" s="527" t="s">
        <v>747</v>
      </c>
      <c r="AG483" s="63"/>
      <c r="AJ483" s="66"/>
      <c r="AK483" s="66">
        <v>0</v>
      </c>
      <c r="BB483" s="528" t="s">
        <v>1</v>
      </c>
      <c r="BM483" s="63">
        <f>IFERROR(X483*I483/H483,"0")</f>
        <v>22.349999999999998</v>
      </c>
      <c r="BN483" s="63">
        <f>IFERROR(Y483*I483/H483,"0")</f>
        <v>22.349999999999998</v>
      </c>
      <c r="BO483" s="63">
        <f>IFERROR(1/J483*(X483/H483),"0")</f>
        <v>3.787878787878788E-2</v>
      </c>
      <c r="BP483" s="63">
        <f>IFERROR(1/J483*(Y483/H483),"0")</f>
        <v>3.787878787878788E-2</v>
      </c>
    </row>
    <row r="484" spans="1:68" ht="27" customHeight="1" x14ac:dyDescent="0.25">
      <c r="A484" s="53" t="s">
        <v>748</v>
      </c>
      <c r="B484" s="53" t="s">
        <v>749</v>
      </c>
      <c r="C484" s="30">
        <v>4301031244</v>
      </c>
      <c r="D484" s="560">
        <v>4640242180595</v>
      </c>
      <c r="E484" s="561"/>
      <c r="F484" s="550">
        <v>0.7</v>
      </c>
      <c r="G484" s="31">
        <v>6</v>
      </c>
      <c r="H484" s="550">
        <v>4.2</v>
      </c>
      <c r="I484" s="550">
        <v>4.47</v>
      </c>
      <c r="J484" s="31">
        <v>132</v>
      </c>
      <c r="K484" s="31" t="s">
        <v>111</v>
      </c>
      <c r="L484" s="31"/>
      <c r="M484" s="32" t="s">
        <v>68</v>
      </c>
      <c r="N484" s="32"/>
      <c r="O484" s="31">
        <v>40</v>
      </c>
      <c r="P484" s="79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3"/>
      <c r="V484" s="33"/>
      <c r="W484" s="34" t="s">
        <v>69</v>
      </c>
      <c r="X484" s="551">
        <v>21</v>
      </c>
      <c r="Y484" s="552">
        <f>IFERROR(IF(X484="",0,CEILING((X484/$H484),1)*$H484),"")</f>
        <v>21</v>
      </c>
      <c r="Z484" s="35">
        <f>IFERROR(IF(Y484=0,"",ROUNDUP(Y484/H484,0)*0.00902),"")</f>
        <v>4.5100000000000001E-2</v>
      </c>
      <c r="AA484" s="55"/>
      <c r="AB484" s="56"/>
      <c r="AC484" s="529" t="s">
        <v>750</v>
      </c>
      <c r="AG484" s="63"/>
      <c r="AJ484" s="66"/>
      <c r="AK484" s="66">
        <v>0</v>
      </c>
      <c r="BB484" s="530" t="s">
        <v>1</v>
      </c>
      <c r="BM484" s="63">
        <f>IFERROR(X484*I484/H484,"0")</f>
        <v>22.349999999999998</v>
      </c>
      <c r="BN484" s="63">
        <f>IFERROR(Y484*I484/H484,"0")</f>
        <v>22.349999999999998</v>
      </c>
      <c r="BO484" s="63">
        <f>IFERROR(1/J484*(X484/H484),"0")</f>
        <v>3.787878787878788E-2</v>
      </c>
      <c r="BP484" s="63">
        <f>IFERROR(1/J484*(Y484/H484),"0")</f>
        <v>3.787878787878788E-2</v>
      </c>
    </row>
    <row r="485" spans="1:68" x14ac:dyDescent="0.2">
      <c r="A485" s="56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6"/>
      <c r="P485" s="557" t="s">
        <v>71</v>
      </c>
      <c r="Q485" s="558"/>
      <c r="R485" s="558"/>
      <c r="S485" s="558"/>
      <c r="T485" s="558"/>
      <c r="U485" s="558"/>
      <c r="V485" s="559"/>
      <c r="W485" s="36" t="s">
        <v>72</v>
      </c>
      <c r="X485" s="553">
        <f>IFERROR(X483/H483,"0")+IFERROR(X484/H484,"0")</f>
        <v>10</v>
      </c>
      <c r="Y485" s="553">
        <f>IFERROR(Y483/H483,"0")+IFERROR(Y484/H484,"0")</f>
        <v>10</v>
      </c>
      <c r="Z485" s="553">
        <f>IFERROR(IF(Z483="",0,Z483),"0")+IFERROR(IF(Z484="",0,Z484),"0")</f>
        <v>9.0200000000000002E-2</v>
      </c>
      <c r="AA485" s="554"/>
      <c r="AB485" s="554"/>
      <c r="AC485" s="55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6"/>
      <c r="P486" s="557" t="s">
        <v>71</v>
      </c>
      <c r="Q486" s="558"/>
      <c r="R486" s="558"/>
      <c r="S486" s="558"/>
      <c r="T486" s="558"/>
      <c r="U486" s="558"/>
      <c r="V486" s="559"/>
      <c r="W486" s="36" t="s">
        <v>69</v>
      </c>
      <c r="X486" s="553">
        <f>IFERROR(SUM(X483:X484),"0")</f>
        <v>42</v>
      </c>
      <c r="Y486" s="553">
        <f>IFERROR(SUM(Y483:Y484),"0")</f>
        <v>42</v>
      </c>
      <c r="Z486" s="36"/>
      <c r="AA486" s="554"/>
      <c r="AB486" s="554"/>
      <c r="AC486" s="554"/>
    </row>
    <row r="487" spans="1:68" ht="14.25" hidden="1" customHeight="1" x14ac:dyDescent="0.25">
      <c r="A487" s="555" t="s">
        <v>73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1"/>
      <c r="AB487" s="541"/>
      <c r="AC487" s="541"/>
    </row>
    <row r="488" spans="1:68" ht="27" customHeight="1" x14ac:dyDescent="0.25">
      <c r="A488" s="53" t="s">
        <v>751</v>
      </c>
      <c r="B488" s="53" t="s">
        <v>752</v>
      </c>
      <c r="C488" s="30">
        <v>4301052046</v>
      </c>
      <c r="D488" s="560">
        <v>4640242180533</v>
      </c>
      <c r="E488" s="561"/>
      <c r="F488" s="550">
        <v>1.5</v>
      </c>
      <c r="G488" s="31">
        <v>6</v>
      </c>
      <c r="H488" s="550">
        <v>9</v>
      </c>
      <c r="I488" s="550">
        <v>9.5190000000000001</v>
      </c>
      <c r="J488" s="31">
        <v>64</v>
      </c>
      <c r="K488" s="31" t="s">
        <v>106</v>
      </c>
      <c r="L488" s="31"/>
      <c r="M488" s="32" t="s">
        <v>93</v>
      </c>
      <c r="N488" s="32"/>
      <c r="O488" s="31">
        <v>45</v>
      </c>
      <c r="P488" s="78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3"/>
      <c r="V488" s="33"/>
      <c r="W488" s="34" t="s">
        <v>69</v>
      </c>
      <c r="X488" s="551">
        <v>36</v>
      </c>
      <c r="Y488" s="552">
        <f>IFERROR(IF(X488="",0,CEILING((X488/$H488),1)*$H488),"")</f>
        <v>36</v>
      </c>
      <c r="Z488" s="35">
        <f>IFERROR(IF(Y488=0,"",ROUNDUP(Y488/H488,0)*0.01898),"")</f>
        <v>7.5920000000000001E-2</v>
      </c>
      <c r="AA488" s="55"/>
      <c r="AB488" s="56"/>
      <c r="AC488" s="531" t="s">
        <v>753</v>
      </c>
      <c r="AG488" s="63"/>
      <c r="AJ488" s="66"/>
      <c r="AK488" s="66">
        <v>0</v>
      </c>
      <c r="BB488" s="532" t="s">
        <v>1</v>
      </c>
      <c r="BM488" s="63">
        <f>IFERROR(X488*I488/H488,"0")</f>
        <v>38.076000000000001</v>
      </c>
      <c r="BN488" s="63">
        <f>IFERROR(Y488*I488/H488,"0")</f>
        <v>38.076000000000001</v>
      </c>
      <c r="BO488" s="63">
        <f>IFERROR(1/J488*(X488/H488),"0")</f>
        <v>6.25E-2</v>
      </c>
      <c r="BP488" s="63">
        <f>IFERROR(1/J488*(Y488/H488),"0")</f>
        <v>6.25E-2</v>
      </c>
    </row>
    <row r="489" spans="1:68" ht="27" hidden="1" customHeight="1" x14ac:dyDescent="0.25">
      <c r="A489" s="53" t="s">
        <v>754</v>
      </c>
      <c r="B489" s="53" t="s">
        <v>755</v>
      </c>
      <c r="C489" s="30">
        <v>4301051920</v>
      </c>
      <c r="D489" s="560">
        <v>4640242181233</v>
      </c>
      <c r="E489" s="561"/>
      <c r="F489" s="550">
        <v>0.3</v>
      </c>
      <c r="G489" s="31">
        <v>6</v>
      </c>
      <c r="H489" s="550">
        <v>1.8</v>
      </c>
      <c r="I489" s="550">
        <v>2.0640000000000001</v>
      </c>
      <c r="J489" s="31">
        <v>182</v>
      </c>
      <c r="K489" s="31" t="s">
        <v>76</v>
      </c>
      <c r="L489" s="31"/>
      <c r="M489" s="32" t="s">
        <v>93</v>
      </c>
      <c r="N489" s="32"/>
      <c r="O489" s="31">
        <v>45</v>
      </c>
      <c r="P489" s="66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3"/>
      <c r="V489" s="33"/>
      <c r="W489" s="34" t="s">
        <v>69</v>
      </c>
      <c r="X489" s="551">
        <v>0</v>
      </c>
      <c r="Y489" s="552">
        <f>IFERROR(IF(X489="",0,CEILING((X489/$H489),1)*$H489),"")</f>
        <v>0</v>
      </c>
      <c r="Z489" s="35" t="str">
        <f>IFERROR(IF(Y489=0,"",ROUNDUP(Y489/H489,0)*0.00651),"")</f>
        <v/>
      </c>
      <c r="AA489" s="55"/>
      <c r="AB489" s="56"/>
      <c r="AC489" s="533" t="s">
        <v>753</v>
      </c>
      <c r="AG489" s="63"/>
      <c r="AJ489" s="66"/>
      <c r="AK489" s="66">
        <v>0</v>
      </c>
      <c r="BB489" s="534" t="s">
        <v>1</v>
      </c>
      <c r="BM489" s="63">
        <f>IFERROR(X489*I489/H489,"0")</f>
        <v>0</v>
      </c>
      <c r="BN489" s="63">
        <f>IFERROR(Y489*I489/H489,"0")</f>
        <v>0</v>
      </c>
      <c r="BO489" s="63">
        <f>IFERROR(1/J489*(X489/H489),"0")</f>
        <v>0</v>
      </c>
      <c r="BP489" s="63">
        <f>IFERROR(1/J489*(Y489/H489),"0")</f>
        <v>0</v>
      </c>
    </row>
    <row r="490" spans="1:68" x14ac:dyDescent="0.2">
      <c r="A490" s="56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6"/>
      <c r="P490" s="557" t="s">
        <v>71</v>
      </c>
      <c r="Q490" s="558"/>
      <c r="R490" s="558"/>
      <c r="S490" s="558"/>
      <c r="T490" s="558"/>
      <c r="U490" s="558"/>
      <c r="V490" s="559"/>
      <c r="W490" s="36" t="s">
        <v>72</v>
      </c>
      <c r="X490" s="553">
        <f>IFERROR(X488/H488,"0")+IFERROR(X489/H489,"0")</f>
        <v>4</v>
      </c>
      <c r="Y490" s="553">
        <f>IFERROR(Y488/H488,"0")+IFERROR(Y489/H489,"0")</f>
        <v>4</v>
      </c>
      <c r="Z490" s="553">
        <f>IFERROR(IF(Z488="",0,Z488),"0")+IFERROR(IF(Z489="",0,Z489),"0")</f>
        <v>7.5920000000000001E-2</v>
      </c>
      <c r="AA490" s="554"/>
      <c r="AB490" s="554"/>
      <c r="AC490" s="554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6"/>
      <c r="P491" s="557" t="s">
        <v>71</v>
      </c>
      <c r="Q491" s="558"/>
      <c r="R491" s="558"/>
      <c r="S491" s="558"/>
      <c r="T491" s="558"/>
      <c r="U491" s="558"/>
      <c r="V491" s="559"/>
      <c r="W491" s="36" t="s">
        <v>69</v>
      </c>
      <c r="X491" s="553">
        <f>IFERROR(SUM(X488:X489),"0")</f>
        <v>36</v>
      </c>
      <c r="Y491" s="553">
        <f>IFERROR(SUM(Y488:Y489),"0")</f>
        <v>36</v>
      </c>
      <c r="Z491" s="36"/>
      <c r="AA491" s="554"/>
      <c r="AB491" s="554"/>
      <c r="AC491" s="554"/>
    </row>
    <row r="492" spans="1:68" ht="14.25" hidden="1" customHeight="1" x14ac:dyDescent="0.25">
      <c r="A492" s="555" t="s">
        <v>169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41"/>
      <c r="AB492" s="541"/>
      <c r="AC492" s="541"/>
    </row>
    <row r="493" spans="1:68" ht="27" hidden="1" customHeight="1" x14ac:dyDescent="0.25">
      <c r="A493" s="53" t="s">
        <v>756</v>
      </c>
      <c r="B493" s="53" t="s">
        <v>757</v>
      </c>
      <c r="C493" s="30">
        <v>4301060491</v>
      </c>
      <c r="D493" s="560">
        <v>4640242180120</v>
      </c>
      <c r="E493" s="561"/>
      <c r="F493" s="550">
        <v>1.5</v>
      </c>
      <c r="G493" s="31">
        <v>6</v>
      </c>
      <c r="H493" s="550">
        <v>9</v>
      </c>
      <c r="I493" s="550">
        <v>9.4350000000000005</v>
      </c>
      <c r="J493" s="31">
        <v>64</v>
      </c>
      <c r="K493" s="31" t="s">
        <v>106</v>
      </c>
      <c r="L493" s="31"/>
      <c r="M493" s="32" t="s">
        <v>77</v>
      </c>
      <c r="N493" s="32"/>
      <c r="O493" s="31">
        <v>40</v>
      </c>
      <c r="P493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3"/>
      <c r="V493" s="33"/>
      <c r="W493" s="34" t="s">
        <v>69</v>
      </c>
      <c r="X493" s="551">
        <v>0</v>
      </c>
      <c r="Y493" s="552">
        <f>IFERROR(IF(X493="",0,CEILING((X493/$H493),1)*$H493),"")</f>
        <v>0</v>
      </c>
      <c r="Z493" s="35" t="str">
        <f>IFERROR(IF(Y493=0,"",ROUNDUP(Y493/H493,0)*0.01898),"")</f>
        <v/>
      </c>
      <c r="AA493" s="55"/>
      <c r="AB493" s="56"/>
      <c r="AC493" s="535" t="s">
        <v>758</v>
      </c>
      <c r="AG493" s="63"/>
      <c r="AJ493" s="66"/>
      <c r="AK493" s="66">
        <v>0</v>
      </c>
      <c r="BB493" s="536" t="s">
        <v>1</v>
      </c>
      <c r="BM493" s="63">
        <f>IFERROR(X493*I493/H493,"0")</f>
        <v>0</v>
      </c>
      <c r="BN493" s="63">
        <f>IFERROR(Y493*I493/H493,"0")</f>
        <v>0</v>
      </c>
      <c r="BO493" s="63">
        <f>IFERROR(1/J493*(X493/H493),"0")</f>
        <v>0</v>
      </c>
      <c r="BP493" s="63">
        <f>IFERROR(1/J493*(Y493/H493),"0")</f>
        <v>0</v>
      </c>
    </row>
    <row r="494" spans="1:68" ht="27" hidden="1" customHeight="1" x14ac:dyDescent="0.25">
      <c r="A494" s="53" t="s">
        <v>759</v>
      </c>
      <c r="B494" s="53" t="s">
        <v>760</v>
      </c>
      <c r="C494" s="30">
        <v>4301060493</v>
      </c>
      <c r="D494" s="560">
        <v>4640242180137</v>
      </c>
      <c r="E494" s="561"/>
      <c r="F494" s="550">
        <v>1.5</v>
      </c>
      <c r="G494" s="31">
        <v>6</v>
      </c>
      <c r="H494" s="550">
        <v>9</v>
      </c>
      <c r="I494" s="550">
        <v>9.4350000000000005</v>
      </c>
      <c r="J494" s="31">
        <v>64</v>
      </c>
      <c r="K494" s="31" t="s">
        <v>106</v>
      </c>
      <c r="L494" s="31"/>
      <c r="M494" s="32" t="s">
        <v>77</v>
      </c>
      <c r="N494" s="32"/>
      <c r="O494" s="31">
        <v>40</v>
      </c>
      <c r="P494" s="6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3"/>
      <c r="V494" s="33"/>
      <c r="W494" s="34" t="s">
        <v>69</v>
      </c>
      <c r="X494" s="551">
        <v>0</v>
      </c>
      <c r="Y494" s="552">
        <f>IFERROR(IF(X494="",0,CEILING((X494/$H494),1)*$H494),"")</f>
        <v>0</v>
      </c>
      <c r="Z494" s="35" t="str">
        <f>IFERROR(IF(Y494=0,"",ROUNDUP(Y494/H494,0)*0.01898),"")</f>
        <v/>
      </c>
      <c r="AA494" s="55"/>
      <c r="AB494" s="56"/>
      <c r="AC494" s="537" t="s">
        <v>761</v>
      </c>
      <c r="AG494" s="63"/>
      <c r="AJ494" s="66"/>
      <c r="AK494" s="66">
        <v>0</v>
      </c>
      <c r="BB494" s="538" t="s">
        <v>1</v>
      </c>
      <c r="BM494" s="63">
        <f>IFERROR(X494*I494/H494,"0")</f>
        <v>0</v>
      </c>
      <c r="BN494" s="63">
        <f>IFERROR(Y494*I494/H494,"0")</f>
        <v>0</v>
      </c>
      <c r="BO494" s="63">
        <f>IFERROR(1/J494*(X494/H494),"0")</f>
        <v>0</v>
      </c>
      <c r="BP494" s="63">
        <f>IFERROR(1/J494*(Y494/H494),"0")</f>
        <v>0</v>
      </c>
    </row>
    <row r="495" spans="1:68" hidden="1" x14ac:dyDescent="0.2">
      <c r="A495" s="565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6"/>
      <c r="P495" s="557" t="s">
        <v>71</v>
      </c>
      <c r="Q495" s="558"/>
      <c r="R495" s="558"/>
      <c r="S495" s="558"/>
      <c r="T495" s="558"/>
      <c r="U495" s="558"/>
      <c r="V495" s="559"/>
      <c r="W495" s="36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6"/>
      <c r="P496" s="557" t="s">
        <v>71</v>
      </c>
      <c r="Q496" s="558"/>
      <c r="R496" s="558"/>
      <c r="S496" s="558"/>
      <c r="T496" s="558"/>
      <c r="U496" s="558"/>
      <c r="V496" s="559"/>
      <c r="W496" s="36" t="s">
        <v>69</v>
      </c>
      <c r="X496" s="553">
        <f>IFERROR(SUM(X493:X494),"0")</f>
        <v>0</v>
      </c>
      <c r="Y496" s="553">
        <f>IFERROR(SUM(Y493:Y494),"0")</f>
        <v>0</v>
      </c>
      <c r="Z496" s="36"/>
      <c r="AA496" s="554"/>
      <c r="AB496" s="554"/>
      <c r="AC496" s="554"/>
    </row>
    <row r="497" spans="1:68" ht="16.5" hidden="1" customHeight="1" x14ac:dyDescent="0.25">
      <c r="A497" s="585" t="s">
        <v>762</v>
      </c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47"/>
      <c r="AB497" s="547"/>
      <c r="AC497" s="547"/>
    </row>
    <row r="498" spans="1:68" ht="14.25" hidden="1" customHeight="1" x14ac:dyDescent="0.25">
      <c r="A498" s="555" t="s">
        <v>139</v>
      </c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6"/>
      <c r="P498" s="556"/>
      <c r="Q498" s="556"/>
      <c r="R498" s="556"/>
      <c r="S498" s="556"/>
      <c r="T498" s="556"/>
      <c r="U498" s="556"/>
      <c r="V498" s="556"/>
      <c r="W498" s="556"/>
      <c r="X498" s="556"/>
      <c r="Y498" s="556"/>
      <c r="Z498" s="556"/>
      <c r="AA498" s="541"/>
      <c r="AB498" s="541"/>
      <c r="AC498" s="541"/>
    </row>
    <row r="499" spans="1:68" ht="27" hidden="1" customHeight="1" x14ac:dyDescent="0.25">
      <c r="A499" s="53" t="s">
        <v>763</v>
      </c>
      <c r="B499" s="53" t="s">
        <v>764</v>
      </c>
      <c r="C499" s="30">
        <v>4301020314</v>
      </c>
      <c r="D499" s="560">
        <v>4640242180090</v>
      </c>
      <c r="E499" s="561"/>
      <c r="F499" s="550">
        <v>1.5</v>
      </c>
      <c r="G499" s="31">
        <v>8</v>
      </c>
      <c r="H499" s="550">
        <v>12</v>
      </c>
      <c r="I499" s="550">
        <v>12.435</v>
      </c>
      <c r="J499" s="31">
        <v>64</v>
      </c>
      <c r="K499" s="31" t="s">
        <v>106</v>
      </c>
      <c r="L499" s="31"/>
      <c r="M499" s="32" t="s">
        <v>107</v>
      </c>
      <c r="N499" s="32"/>
      <c r="O499" s="31">
        <v>50</v>
      </c>
      <c r="P499" s="778" t="s">
        <v>765</v>
      </c>
      <c r="Q499" s="563"/>
      <c r="R499" s="563"/>
      <c r="S499" s="563"/>
      <c r="T499" s="564"/>
      <c r="U499" s="33"/>
      <c r="V499" s="33"/>
      <c r="W499" s="34" t="s">
        <v>69</v>
      </c>
      <c r="X499" s="551">
        <v>0</v>
      </c>
      <c r="Y499" s="552">
        <f>IFERROR(IF(X499="",0,CEILING((X499/$H499),1)*$H499),"")</f>
        <v>0</v>
      </c>
      <c r="Z499" s="35" t="str">
        <f>IFERROR(IF(Y499=0,"",ROUNDUP(Y499/H499,0)*0.01898),"")</f>
        <v/>
      </c>
      <c r="AA499" s="55"/>
      <c r="AB499" s="56"/>
      <c r="AC499" s="539" t="s">
        <v>766</v>
      </c>
      <c r="AG499" s="63"/>
      <c r="AJ499" s="66"/>
      <c r="AK499" s="66">
        <v>0</v>
      </c>
      <c r="BB499" s="540" t="s">
        <v>1</v>
      </c>
      <c r="BM499" s="63">
        <f>IFERROR(X499*I499/H499,"0")</f>
        <v>0</v>
      </c>
      <c r="BN499" s="63">
        <f>IFERROR(Y499*I499/H499,"0")</f>
        <v>0</v>
      </c>
      <c r="BO499" s="63">
        <f>IFERROR(1/J499*(X499/H499),"0")</f>
        <v>0</v>
      </c>
      <c r="BP499" s="63">
        <f>IFERROR(1/J499*(Y499/H499),"0")</f>
        <v>0</v>
      </c>
    </row>
    <row r="500" spans="1:68" hidden="1" x14ac:dyDescent="0.2">
      <c r="A500" s="565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566"/>
      <c r="P500" s="557" t="s">
        <v>71</v>
      </c>
      <c r="Q500" s="558"/>
      <c r="R500" s="558"/>
      <c r="S500" s="558"/>
      <c r="T500" s="558"/>
      <c r="U500" s="558"/>
      <c r="V500" s="559"/>
      <c r="W500" s="36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566"/>
      <c r="P501" s="557" t="s">
        <v>71</v>
      </c>
      <c r="Q501" s="558"/>
      <c r="R501" s="558"/>
      <c r="S501" s="558"/>
      <c r="T501" s="558"/>
      <c r="U501" s="558"/>
      <c r="V501" s="559"/>
      <c r="W501" s="36" t="s">
        <v>69</v>
      </c>
      <c r="X501" s="553">
        <f>IFERROR(SUM(X499:X499),"0")</f>
        <v>0</v>
      </c>
      <c r="Y501" s="553">
        <f>IFERROR(SUM(Y499:Y499),"0")</f>
        <v>0</v>
      </c>
      <c r="Z501" s="36"/>
      <c r="AA501" s="554"/>
      <c r="AB501" s="554"/>
      <c r="AC501" s="554"/>
    </row>
    <row r="502" spans="1:68" ht="15" customHeight="1" x14ac:dyDescent="0.2">
      <c r="A502" s="660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61"/>
      <c r="P502" s="580" t="s">
        <v>767</v>
      </c>
      <c r="Q502" s="581"/>
      <c r="R502" s="581"/>
      <c r="S502" s="581"/>
      <c r="T502" s="581"/>
      <c r="U502" s="581"/>
      <c r="V502" s="582"/>
      <c r="W502" s="36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5087.66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5091.66</v>
      </c>
      <c r="Z502" s="36"/>
      <c r="AA502" s="554"/>
      <c r="AB502" s="554"/>
      <c r="AC502" s="554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661"/>
      <c r="P503" s="580" t="s">
        <v>768</v>
      </c>
      <c r="Q503" s="581"/>
      <c r="R503" s="581"/>
      <c r="S503" s="581"/>
      <c r="T503" s="581"/>
      <c r="U503" s="581"/>
      <c r="V503" s="582"/>
      <c r="W503" s="36" t="s">
        <v>69</v>
      </c>
      <c r="X503" s="553">
        <f>IFERROR(SUM(BM22:BM499),"0")</f>
        <v>5332.6540000000014</v>
      </c>
      <c r="Y503" s="553">
        <f>IFERROR(SUM(BN22:BN499),"0")</f>
        <v>5336.822000000001</v>
      </c>
      <c r="Z503" s="36"/>
      <c r="AA503" s="554"/>
      <c r="AB503" s="554"/>
      <c r="AC503" s="554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661"/>
      <c r="P504" s="580" t="s">
        <v>769</v>
      </c>
      <c r="Q504" s="581"/>
      <c r="R504" s="581"/>
      <c r="S504" s="581"/>
      <c r="T504" s="581"/>
      <c r="U504" s="581"/>
      <c r="V504" s="582"/>
      <c r="W504" s="36" t="s">
        <v>770</v>
      </c>
      <c r="X504" s="37">
        <f>ROUNDUP(SUM(BO22:BO499),0)</f>
        <v>9</v>
      </c>
      <c r="Y504" s="37">
        <f>ROUNDUP(SUM(BP22:BP499),0)</f>
        <v>9</v>
      </c>
      <c r="Z504" s="36"/>
      <c r="AA504" s="554"/>
      <c r="AB504" s="554"/>
      <c r="AC504" s="554"/>
    </row>
    <row r="505" spans="1:68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661"/>
      <c r="P505" s="580" t="s">
        <v>771</v>
      </c>
      <c r="Q505" s="581"/>
      <c r="R505" s="581"/>
      <c r="S505" s="581"/>
      <c r="T505" s="581"/>
      <c r="U505" s="581"/>
      <c r="V505" s="582"/>
      <c r="W505" s="36" t="s">
        <v>69</v>
      </c>
      <c r="X505" s="553">
        <f>GrossWeightTotal+PalletQtyTotal*25</f>
        <v>5557.6540000000014</v>
      </c>
      <c r="Y505" s="553">
        <f>GrossWeightTotalR+PalletQtyTotalR*25</f>
        <v>5561.822000000001</v>
      </c>
      <c r="Z505" s="36"/>
      <c r="AA505" s="554"/>
      <c r="AB505" s="554"/>
      <c r="AC505" s="554"/>
    </row>
    <row r="506" spans="1:68" x14ac:dyDescent="0.2">
      <c r="A506" s="556"/>
      <c r="B506" s="556"/>
      <c r="C506" s="556"/>
      <c r="D506" s="556"/>
      <c r="E506" s="556"/>
      <c r="F506" s="556"/>
      <c r="G506" s="556"/>
      <c r="H506" s="556"/>
      <c r="I506" s="556"/>
      <c r="J506" s="556"/>
      <c r="K506" s="556"/>
      <c r="L506" s="556"/>
      <c r="M506" s="556"/>
      <c r="N506" s="556"/>
      <c r="O506" s="661"/>
      <c r="P506" s="580" t="s">
        <v>772</v>
      </c>
      <c r="Q506" s="581"/>
      <c r="R506" s="581"/>
      <c r="S506" s="581"/>
      <c r="T506" s="581"/>
      <c r="U506" s="581"/>
      <c r="V506" s="582"/>
      <c r="W506" s="36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659.2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660</v>
      </c>
      <c r="Z506" s="36"/>
      <c r="AA506" s="554"/>
      <c r="AB506" s="554"/>
      <c r="AC506" s="554"/>
    </row>
    <row r="507" spans="1:68" ht="14.25" hidden="1" customHeight="1" x14ac:dyDescent="0.2">
      <c r="A507" s="556"/>
      <c r="B507" s="556"/>
      <c r="C507" s="556"/>
      <c r="D507" s="556"/>
      <c r="E507" s="556"/>
      <c r="F507" s="556"/>
      <c r="G507" s="556"/>
      <c r="H507" s="556"/>
      <c r="I507" s="556"/>
      <c r="J507" s="556"/>
      <c r="K507" s="556"/>
      <c r="L507" s="556"/>
      <c r="M507" s="556"/>
      <c r="N507" s="556"/>
      <c r="O507" s="661"/>
      <c r="P507" s="580" t="s">
        <v>773</v>
      </c>
      <c r="Q507" s="581"/>
      <c r="R507" s="581"/>
      <c r="S507" s="581"/>
      <c r="T507" s="581"/>
      <c r="U507" s="581"/>
      <c r="V507" s="582"/>
      <c r="W507" s="38" t="s">
        <v>774</v>
      </c>
      <c r="X507" s="36"/>
      <c r="Y507" s="36"/>
      <c r="Z507" s="36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9.6700000000000017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39" t="s">
        <v>775</v>
      </c>
      <c r="B509" s="545" t="s">
        <v>63</v>
      </c>
      <c r="C509" s="571" t="s">
        <v>101</v>
      </c>
      <c r="D509" s="645"/>
      <c r="E509" s="645"/>
      <c r="F509" s="645"/>
      <c r="G509" s="645"/>
      <c r="H509" s="579"/>
      <c r="I509" s="571" t="s">
        <v>253</v>
      </c>
      <c r="J509" s="645"/>
      <c r="K509" s="645"/>
      <c r="L509" s="645"/>
      <c r="M509" s="645"/>
      <c r="N509" s="645"/>
      <c r="O509" s="645"/>
      <c r="P509" s="645"/>
      <c r="Q509" s="645"/>
      <c r="R509" s="645"/>
      <c r="S509" s="579"/>
      <c r="T509" s="571" t="s">
        <v>544</v>
      </c>
      <c r="U509" s="579"/>
      <c r="V509" s="571" t="s">
        <v>600</v>
      </c>
      <c r="W509" s="645"/>
      <c r="X509" s="645"/>
      <c r="Y509" s="579"/>
      <c r="Z509" s="545" t="s">
        <v>656</v>
      </c>
      <c r="AA509" s="571" t="s">
        <v>723</v>
      </c>
      <c r="AB509" s="579"/>
      <c r="AC509" s="51"/>
      <c r="AF509" s="542"/>
    </row>
    <row r="510" spans="1:68" ht="14.25" customHeight="1" thickTop="1" x14ac:dyDescent="0.2">
      <c r="A510" s="750" t="s">
        <v>776</v>
      </c>
      <c r="B510" s="571" t="s">
        <v>63</v>
      </c>
      <c r="C510" s="571" t="s">
        <v>102</v>
      </c>
      <c r="D510" s="571" t="s">
        <v>119</v>
      </c>
      <c r="E510" s="571" t="s">
        <v>176</v>
      </c>
      <c r="F510" s="571" t="s">
        <v>196</v>
      </c>
      <c r="G510" s="571" t="s">
        <v>229</v>
      </c>
      <c r="H510" s="571" t="s">
        <v>101</v>
      </c>
      <c r="I510" s="571" t="s">
        <v>254</v>
      </c>
      <c r="J510" s="571" t="s">
        <v>294</v>
      </c>
      <c r="K510" s="571" t="s">
        <v>354</v>
      </c>
      <c r="L510" s="571" t="s">
        <v>400</v>
      </c>
      <c r="M510" s="571" t="s">
        <v>416</v>
      </c>
      <c r="N510" s="542"/>
      <c r="O510" s="571" t="s">
        <v>430</v>
      </c>
      <c r="P510" s="571" t="s">
        <v>440</v>
      </c>
      <c r="Q510" s="571" t="s">
        <v>447</v>
      </c>
      <c r="R510" s="571" t="s">
        <v>452</v>
      </c>
      <c r="S510" s="571" t="s">
        <v>534</v>
      </c>
      <c r="T510" s="571" t="s">
        <v>545</v>
      </c>
      <c r="U510" s="571" t="s">
        <v>580</v>
      </c>
      <c r="V510" s="571" t="s">
        <v>601</v>
      </c>
      <c r="W510" s="571" t="s">
        <v>633</v>
      </c>
      <c r="X510" s="571" t="s">
        <v>648</v>
      </c>
      <c r="Y510" s="571" t="s">
        <v>652</v>
      </c>
      <c r="Z510" s="571" t="s">
        <v>656</v>
      </c>
      <c r="AA510" s="571" t="s">
        <v>723</v>
      </c>
      <c r="AB510" s="571" t="s">
        <v>762</v>
      </c>
      <c r="AC510" s="51"/>
      <c r="AF510" s="542"/>
    </row>
    <row r="511" spans="1:68" ht="13.5" customHeight="1" thickBot="1" x14ac:dyDescent="0.25">
      <c r="A511" s="751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42"/>
      <c r="O511" s="572"/>
      <c r="P511" s="572"/>
      <c r="Q511" s="572"/>
      <c r="R511" s="572"/>
      <c r="S511" s="572"/>
      <c r="T511" s="572"/>
      <c r="U511" s="572"/>
      <c r="V511" s="572"/>
      <c r="W511" s="572"/>
      <c r="X511" s="572"/>
      <c r="Y511" s="572"/>
      <c r="Z511" s="572"/>
      <c r="AA511" s="572"/>
      <c r="AB511" s="572"/>
      <c r="AC511" s="51"/>
      <c r="AF511" s="542"/>
    </row>
    <row r="512" spans="1:68" ht="18" customHeight="1" thickTop="1" thickBot="1" x14ac:dyDescent="0.25">
      <c r="A512" s="39" t="s">
        <v>777</v>
      </c>
      <c r="B512" s="45">
        <f>IFERROR(Y22*1,"0")+IFERROR(Y26*1,"0")+IFERROR(Y27*1,"0")+IFERROR(Y28*1,"0")+IFERROR(Y29*1,"0")+IFERROR(Y30*1,"0")+IFERROR(Y31*1,"0")+IFERROR(Y35*1,"0")</f>
        <v>5.04</v>
      </c>
      <c r="C512" s="45">
        <f>IFERROR(Y41*1,"0")+IFERROR(Y42*1,"0")+IFERROR(Y43*1,"0")+IFERROR(Y47*1,"0")</f>
        <v>141.60000000000002</v>
      </c>
      <c r="D512" s="45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213.12000000000006</v>
      </c>
      <c r="E512" s="45">
        <f>IFERROR(Y87*1,"0")+IFERROR(Y88*1,"0")+IFERROR(Y89*1,"0")+IFERROR(Y93*1,"0")+IFERROR(Y94*1,"0")+IFERROR(Y95*1,"0")+IFERROR(Y96*1,"0")</f>
        <v>97.2</v>
      </c>
      <c r="F512" s="45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102.9</v>
      </c>
      <c r="G512" s="45">
        <f>IFERROR(Y127*1,"0")+IFERROR(Y128*1,"0")+IFERROR(Y132*1,"0")+IFERROR(Y133*1,"0")+IFERROR(Y137*1,"0")+IFERROR(Y138*1,"0")</f>
        <v>0</v>
      </c>
      <c r="H512" s="45">
        <f>IFERROR(Y143*1,"0")+IFERROR(Y147*1,"0")+IFERROR(Y148*1,"0")+IFERROR(Y149*1,"0")</f>
        <v>78.599999999999994</v>
      </c>
      <c r="I512" s="45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116.10000000000001</v>
      </c>
      <c r="J512" s="45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175.80000000000004</v>
      </c>
      <c r="K512" s="45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5">
        <f>IFERROR(Y250*1,"0")+IFERROR(Y251*1,"0")+IFERROR(Y252*1,"0")+IFERROR(Y253*1,"0")+IFERROR(Y254*1,"0")</f>
        <v>0</v>
      </c>
      <c r="M512" s="45">
        <f>IFERROR(Y259*1,"0")+IFERROR(Y260*1,"0")+IFERROR(Y261*1,"0")+IFERROR(Y262*1,"0")</f>
        <v>0</v>
      </c>
      <c r="N512" s="542"/>
      <c r="O512" s="45">
        <f>IFERROR(Y267*1,"0")+IFERROR(Y268*1,"0")+IFERROR(Y269*1,"0")</f>
        <v>19.2</v>
      </c>
      <c r="P512" s="45">
        <f>IFERROR(Y274*1,"0")+IFERROR(Y278*1,"0")</f>
        <v>8.4</v>
      </c>
      <c r="Q512" s="45">
        <f>IFERROR(Y283*1,"0")</f>
        <v>0</v>
      </c>
      <c r="R512" s="45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1469.1</v>
      </c>
      <c r="S512" s="45">
        <f>IFERROR(Y335*1,"0")+IFERROR(Y336*1,"0")+IFERROR(Y337*1,"0")</f>
        <v>102</v>
      </c>
      <c r="T512" s="45">
        <f>IFERROR(Y343*1,"0")+IFERROR(Y344*1,"0")+IFERROR(Y345*1,"0")+IFERROR(Y346*1,"0")+IFERROR(Y347*1,"0")+IFERROR(Y348*1,"0")+IFERROR(Y349*1,"0")+IFERROR(Y353*1,"0")+IFERROR(Y354*1,"0")+IFERROR(Y358*1,"0")+IFERROR(Y359*1,"0")+IFERROR(Y363*1,"0")</f>
        <v>2241</v>
      </c>
      <c r="U512" s="45">
        <f>IFERROR(Y368*1,"0")+IFERROR(Y369*1,"0")+IFERROR(Y370*1,"0")+IFERROR(Y374*1,"0")+IFERROR(Y378*1,"0")+IFERROR(Y379*1,"0")+IFERROR(Y383*1,"0")</f>
        <v>18</v>
      </c>
      <c r="V512" s="45">
        <f>IFERROR(Y389*1,"0")+IFERROR(Y390*1,"0")+IFERROR(Y391*1,"0")+IFERROR(Y392*1,"0")+IFERROR(Y393*1,"0")+IFERROR(Y394*1,"0")+IFERROR(Y395*1,"0")+IFERROR(Y396*1,"0")+IFERROR(Y397*1,"0")+IFERROR(Y398*1,"0")+IFERROR(Y402*1,"0")+IFERROR(Y403*1,"0")</f>
        <v>79.200000000000017</v>
      </c>
      <c r="W512" s="45">
        <f>IFERROR(Y408*1,"0")+IFERROR(Y412*1,"0")+IFERROR(Y413*1,"0")+IFERROR(Y414*1,"0")+IFERROR(Y415*1,"0")</f>
        <v>40.800000000000004</v>
      </c>
      <c r="X512" s="45">
        <f>IFERROR(Y420*1,"0")</f>
        <v>0</v>
      </c>
      <c r="Y512" s="45">
        <f>IFERROR(Y425*1,"0")</f>
        <v>0</v>
      </c>
      <c r="Z512" s="45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105.60000000000001</v>
      </c>
      <c r="AA512" s="45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78</v>
      </c>
      <c r="AB512" s="45">
        <f>IFERROR(Y499*1,"0")</f>
        <v>0</v>
      </c>
      <c r="AC512" s="51"/>
      <c r="AF512" s="542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8,90"/>
        <filter val="1 464,00"/>
        <filter val="1,00"/>
        <filter val="10,00"/>
        <filter val="10,50"/>
        <filter val="10,56"/>
        <filter val="101,20"/>
        <filter val="102,00"/>
        <filter val="106,20"/>
        <filter val="108,00"/>
        <filter val="11,18"/>
        <filter val="116,10"/>
        <filter val="118,80"/>
        <filter val="12,00"/>
        <filter val="12,60"/>
        <filter val="129,60"/>
        <filter val="13,00"/>
        <filter val="13,50"/>
        <filter val="135,00"/>
        <filter val="14,00"/>
        <filter val="141,60"/>
        <filter val="15,00"/>
        <filter val="15,60"/>
        <filter val="15,84"/>
        <filter val="16,20"/>
        <filter val="16,80"/>
        <filter val="17,40"/>
        <filter val="18,00"/>
        <filter val="19,20"/>
        <filter val="2,00"/>
        <filter val="2,40"/>
        <filter val="2,52"/>
        <filter val="2,55"/>
        <filter val="2,70"/>
        <filter val="20,00"/>
        <filter val="21,00"/>
        <filter val="21,60"/>
        <filter val="21,90"/>
        <filter val="217,62"/>
        <filter val="24,00"/>
        <filter val="25,20"/>
        <filter val="27,00"/>
        <filter val="3,00"/>
        <filter val="3,04"/>
        <filter val="30,00"/>
        <filter val="32,40"/>
        <filter val="36,00"/>
        <filter val="36,12"/>
        <filter val="38,00"/>
        <filter val="39,00"/>
        <filter val="4,00"/>
        <filter val="4,80"/>
        <filter val="40,50"/>
        <filter val="40,80"/>
        <filter val="42,00"/>
        <filter val="42,24"/>
        <filter val="43,20"/>
        <filter val="45,00"/>
        <filter val="47,52"/>
        <filter val="5 087,66"/>
        <filter val="5 332,65"/>
        <filter val="5 557,65"/>
        <filter val="5,00"/>
        <filter val="5,04"/>
        <filter val="5,40"/>
        <filter val="50,00"/>
        <filter val="54,00"/>
        <filter val="54,90"/>
        <filter val="57,00"/>
        <filter val="59,00"/>
        <filter val="6,00"/>
        <filter val="6,72"/>
        <filter val="659,20"/>
        <filter val="66,60"/>
        <filter val="7,80"/>
        <filter val="720,00"/>
        <filter val="728,00"/>
        <filter val="76,80"/>
        <filter val="8,00"/>
        <filter val="8,40"/>
        <filter val="81,00"/>
        <filter val="83,20"/>
        <filter val="84,00"/>
        <filter val="9"/>
        <filter val="9,00"/>
        <filter val="9,60"/>
        <filter val="998,40"/>
      </filters>
    </filterColumn>
    <filterColumn colId="29" showButton="0"/>
    <filterColumn colId="30" showButton="0"/>
  </autoFilter>
  <mergeCells count="896"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3:E173"/>
    <mergeCell ref="D344:E344"/>
    <mergeCell ref="D471:E471"/>
    <mergeCell ref="A131:Z131"/>
    <mergeCell ref="P307:T307"/>
    <mergeCell ref="D250:E250"/>
    <mergeCell ref="D110:E110"/>
    <mergeCell ref="D408:E408"/>
    <mergeCell ref="P285:V285"/>
    <mergeCell ref="A44:O45"/>
    <mergeCell ref="P383:T383"/>
    <mergeCell ref="A8:C8"/>
    <mergeCell ref="P447:T447"/>
    <mergeCell ref="D293:E293"/>
    <mergeCell ref="A153:Z153"/>
    <mergeCell ref="D268:E268"/>
    <mergeCell ref="D395:E395"/>
    <mergeCell ref="P449:T449"/>
    <mergeCell ref="P496:V496"/>
    <mergeCell ref="A10:C10"/>
    <mergeCell ref="D17:E18"/>
    <mergeCell ref="X17:X18"/>
    <mergeCell ref="D54:E54"/>
    <mergeCell ref="P185:V185"/>
    <mergeCell ref="P427:V427"/>
    <mergeCell ref="D483:E483"/>
    <mergeCell ref="V12:W12"/>
    <mergeCell ref="A200:O201"/>
    <mergeCell ref="D458:E458"/>
    <mergeCell ref="D262:E262"/>
    <mergeCell ref="D433:E433"/>
    <mergeCell ref="P368:T368"/>
    <mergeCell ref="A362:Z362"/>
    <mergeCell ref="D237:E237"/>
    <mergeCell ref="A39:Z39"/>
    <mergeCell ref="Y17:Y18"/>
    <mergeCell ref="P372:V372"/>
    <mergeCell ref="D57:E57"/>
    <mergeCell ref="N17:N18"/>
    <mergeCell ref="A58:O59"/>
    <mergeCell ref="P371:V371"/>
    <mergeCell ref="D252:E252"/>
    <mergeCell ref="P110:T110"/>
    <mergeCell ref="A51:Z51"/>
    <mergeCell ref="A107:Z107"/>
    <mergeCell ref="A83:O84"/>
    <mergeCell ref="M17:M18"/>
    <mergeCell ref="A168:O169"/>
    <mergeCell ref="O17:O18"/>
    <mergeCell ref="P174:V174"/>
    <mergeCell ref="P102:T102"/>
    <mergeCell ref="P183:T183"/>
    <mergeCell ref="D226:E226"/>
    <mergeCell ref="D164:E164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P293:T293"/>
    <mergeCell ref="D336:E336"/>
    <mergeCell ref="Q6:R6"/>
    <mergeCell ref="P243:T243"/>
    <mergeCell ref="A118:O119"/>
    <mergeCell ref="P292:T292"/>
    <mergeCell ref="A20:Z20"/>
    <mergeCell ref="A125:Z125"/>
    <mergeCell ref="P495:V495"/>
    <mergeCell ref="A320:Z320"/>
    <mergeCell ref="P351:V351"/>
    <mergeCell ref="A176:Z176"/>
    <mergeCell ref="A314:Z314"/>
    <mergeCell ref="P422:V422"/>
    <mergeCell ref="P239:V239"/>
    <mergeCell ref="A257:Z257"/>
    <mergeCell ref="A191:Z191"/>
    <mergeCell ref="P439:T439"/>
    <mergeCell ref="P262:T262"/>
    <mergeCell ref="P433:T433"/>
    <mergeCell ref="A476:Z476"/>
    <mergeCell ref="D478:E478"/>
    <mergeCell ref="P336:T336"/>
    <mergeCell ref="A469:Z469"/>
    <mergeCell ref="A248:Z248"/>
    <mergeCell ref="P350:V350"/>
    <mergeCell ref="P410:V410"/>
    <mergeCell ref="P189:V189"/>
    <mergeCell ref="P196:T196"/>
    <mergeCell ref="D177:E177"/>
    <mergeCell ref="D291:E291"/>
    <mergeCell ref="A279:O280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D392:E392"/>
    <mergeCell ref="P57:T57"/>
    <mergeCell ref="D165:E165"/>
    <mergeCell ref="P75:T75"/>
    <mergeCell ref="P317:T317"/>
    <mergeCell ref="D323:E323"/>
    <mergeCell ref="D223:E223"/>
    <mergeCell ref="P2:W3"/>
    <mergeCell ref="P133:T133"/>
    <mergeCell ref="P127:T127"/>
    <mergeCell ref="D437:E437"/>
    <mergeCell ref="P369:T369"/>
    <mergeCell ref="P298:T298"/>
    <mergeCell ref="P198:T198"/>
    <mergeCell ref="F510:F511"/>
    <mergeCell ref="P218:V218"/>
    <mergeCell ref="H510:H511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D462:E462"/>
    <mergeCell ref="P62:T62"/>
    <mergeCell ref="P78:V78"/>
    <mergeCell ref="D397:E397"/>
    <mergeCell ref="P420:T420"/>
    <mergeCell ref="P376:V376"/>
    <mergeCell ref="P128:T128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D310:E310"/>
    <mergeCell ref="D455:E455"/>
    <mergeCell ref="P408:T408"/>
    <mergeCell ref="G510:G511"/>
    <mergeCell ref="D457:E457"/>
    <mergeCell ref="I509:S509"/>
    <mergeCell ref="D394:E394"/>
    <mergeCell ref="A263:O264"/>
    <mergeCell ref="P121:T121"/>
    <mergeCell ref="D216:E216"/>
    <mergeCell ref="P344:T344"/>
    <mergeCell ref="D22:E22"/>
    <mergeCell ref="D155:E155"/>
    <mergeCell ref="D149:E149"/>
    <mergeCell ref="P470:T470"/>
    <mergeCell ref="D447:E447"/>
    <mergeCell ref="P255:V255"/>
    <mergeCell ref="P301:T301"/>
    <mergeCell ref="P426:V426"/>
    <mergeCell ref="D209:E209"/>
    <mergeCell ref="P463:T463"/>
    <mergeCell ref="A64:O65"/>
    <mergeCell ref="D29:E29"/>
    <mergeCell ref="A134:O135"/>
    <mergeCell ref="P436:T436"/>
    <mergeCell ref="A189:O190"/>
    <mergeCell ref="D102:E102"/>
    <mergeCell ref="P23:V23"/>
    <mergeCell ref="P145:V145"/>
    <mergeCell ref="D133:E133"/>
    <mergeCell ref="P381:V381"/>
    <mergeCell ref="A333:Z333"/>
    <mergeCell ref="A9:C9"/>
    <mergeCell ref="P321:T321"/>
    <mergeCell ref="P32:V32"/>
    <mergeCell ref="Q13:R13"/>
    <mergeCell ref="P41:T41"/>
    <mergeCell ref="P123:V123"/>
    <mergeCell ref="P93:T93"/>
    <mergeCell ref="P164:T164"/>
    <mergeCell ref="A150:O151"/>
    <mergeCell ref="V6:W9"/>
    <mergeCell ref="D128:E128"/>
    <mergeCell ref="P109:T109"/>
    <mergeCell ref="P22:T22"/>
    <mergeCell ref="A277:Z277"/>
    <mergeCell ref="P354:T354"/>
    <mergeCell ref="A249:Z249"/>
    <mergeCell ref="D95:E95"/>
    <mergeCell ref="P149:T149"/>
    <mergeCell ref="U17:V17"/>
    <mergeCell ref="C509:H509"/>
    <mergeCell ref="P348:T348"/>
    <mergeCell ref="AB510:AB511"/>
    <mergeCell ref="A465:O466"/>
    <mergeCell ref="P323:T323"/>
    <mergeCell ref="D358:E358"/>
    <mergeCell ref="P70:V70"/>
    <mergeCell ref="A282:Z282"/>
    <mergeCell ref="A327:Z327"/>
    <mergeCell ref="P474:V474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83:T483"/>
    <mergeCell ref="I510:I511"/>
    <mergeCell ref="A296:Z296"/>
    <mergeCell ref="A467:Z467"/>
    <mergeCell ref="D288:E288"/>
    <mergeCell ref="A461:Z461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P484:T484"/>
    <mergeCell ref="P226:T226"/>
    <mergeCell ref="P335:T335"/>
    <mergeCell ref="D199:E199"/>
    <mergeCell ref="P234:V234"/>
    <mergeCell ref="A404:O405"/>
    <mergeCell ref="P274:T274"/>
    <mergeCell ref="D413:E413"/>
    <mergeCell ref="P345:T345"/>
    <mergeCell ref="P222:T222"/>
    <mergeCell ref="P193:T193"/>
    <mergeCell ref="D194:E194"/>
    <mergeCell ref="P271:V271"/>
    <mergeCell ref="A388:Z388"/>
    <mergeCell ref="P499:T499"/>
    <mergeCell ref="P510:P511"/>
    <mergeCell ref="R510:R511"/>
    <mergeCell ref="P501:V501"/>
    <mergeCell ref="A500:O501"/>
    <mergeCell ref="H5:M5"/>
    <mergeCell ref="A154:Z154"/>
    <mergeCell ref="A214:Z214"/>
    <mergeCell ref="D439:E439"/>
    <mergeCell ref="P225:T225"/>
    <mergeCell ref="D317:E317"/>
    <mergeCell ref="A341:Z341"/>
    <mergeCell ref="D6:M6"/>
    <mergeCell ref="P396:T396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44:V44"/>
    <mergeCell ref="D207:E207"/>
    <mergeCell ref="P269:T269"/>
    <mergeCell ref="A294:O295"/>
    <mergeCell ref="D383:E383"/>
    <mergeCell ref="D299:E299"/>
    <mergeCell ref="D370:E370"/>
    <mergeCell ref="P405:V405"/>
    <mergeCell ref="H10:M10"/>
    <mergeCell ref="A146:Z146"/>
    <mergeCell ref="P261:T261"/>
    <mergeCell ref="P161:T161"/>
    <mergeCell ref="D204:E204"/>
    <mergeCell ref="D198:E198"/>
    <mergeCell ref="D269:E269"/>
    <mergeCell ref="G17:G18"/>
    <mergeCell ref="A12:M12"/>
    <mergeCell ref="D398:E398"/>
    <mergeCell ref="I17:I18"/>
    <mergeCell ref="D27:E27"/>
    <mergeCell ref="A32:O33"/>
    <mergeCell ref="P33:V33"/>
    <mergeCell ref="V10:W10"/>
    <mergeCell ref="P252:T252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H17:H18"/>
    <mergeCell ref="A510:A511"/>
    <mergeCell ref="D484:E484"/>
    <mergeCell ref="P502:V502"/>
    <mergeCell ref="U510:U511"/>
    <mergeCell ref="S510:S511"/>
    <mergeCell ref="P184:V184"/>
    <mergeCell ref="D440:E44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P105:V105"/>
    <mergeCell ref="A141:Z141"/>
    <mergeCell ref="A144:O145"/>
    <mergeCell ref="P89:T89"/>
    <mergeCell ref="P211:T211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13:M13"/>
    <mergeCell ref="P500:V500"/>
    <mergeCell ref="P58:V58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A40:Z40"/>
    <mergeCell ref="P393:T393"/>
    <mergeCell ref="D203:E203"/>
    <mergeCell ref="D374:E374"/>
    <mergeCell ref="A186:Z186"/>
    <mergeCell ref="P159:T159"/>
    <mergeCell ref="P61:T61"/>
    <mergeCell ref="A105:O106"/>
    <mergeCell ref="D251:E251"/>
    <mergeCell ref="P355:V355"/>
    <mergeCell ref="A180:Z180"/>
    <mergeCell ref="A240:Z240"/>
    <mergeCell ref="P507:V507"/>
    <mergeCell ref="A92:Z92"/>
    <mergeCell ref="P338:V338"/>
    <mergeCell ref="P71:V71"/>
    <mergeCell ref="P313:V313"/>
    <mergeCell ref="P444:V444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P260:T260"/>
    <mergeCell ref="P309:T309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D104:E104"/>
    <mergeCell ref="P83:V83"/>
    <mergeCell ref="P425:T425"/>
    <mergeCell ref="T6:U9"/>
    <mergeCell ref="P319:V319"/>
    <mergeCell ref="Q10:R10"/>
    <mergeCell ref="D41:E41"/>
    <mergeCell ref="A429:Z429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P318:V318"/>
    <mergeCell ref="P256:V256"/>
    <mergeCell ref="D43:E43"/>
    <mergeCell ref="P84:V84"/>
    <mergeCell ref="D137:E137"/>
    <mergeCell ref="P15:T16"/>
    <mergeCell ref="A325:O326"/>
    <mergeCell ref="D116:E116"/>
    <mergeCell ref="A275:O276"/>
    <mergeCell ref="D162:E162"/>
    <mergeCell ref="P88:T88"/>
    <mergeCell ref="A156:O157"/>
    <mergeCell ref="P26:T26"/>
    <mergeCell ref="D172:E172"/>
    <mergeCell ref="P324:T324"/>
    <mergeCell ref="A270:O271"/>
    <mergeCell ref="P43:T43"/>
    <mergeCell ref="P65:V65"/>
    <mergeCell ref="D328:E328"/>
    <mergeCell ref="P263:V263"/>
    <mergeCell ref="A126:Z126"/>
    <mergeCell ref="A424:Z424"/>
    <mergeCell ref="P216:T216"/>
    <mergeCell ref="A272:Z272"/>
    <mergeCell ref="A48:O49"/>
    <mergeCell ref="P325:V325"/>
    <mergeCell ref="D308:E308"/>
    <mergeCell ref="P337:T337"/>
    <mergeCell ref="D274:E274"/>
    <mergeCell ref="D245:E245"/>
    <mergeCell ref="A60:Z60"/>
    <mergeCell ref="P81:T81"/>
    <mergeCell ref="P56:T56"/>
    <mergeCell ref="D195:E195"/>
    <mergeCell ref="P200:V200"/>
    <mergeCell ref="P74:T74"/>
    <mergeCell ref="D396:E396"/>
    <mergeCell ref="D414:E414"/>
    <mergeCell ref="P150:V150"/>
    <mergeCell ref="P326:V326"/>
    <mergeCell ref="A5:C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D9:E9"/>
    <mergeCell ref="P137:T137"/>
    <mergeCell ref="P197:T197"/>
    <mergeCell ref="F9:G9"/>
    <mergeCell ref="A6:C6"/>
    <mergeCell ref="D309:E309"/>
    <mergeCell ref="D453:E453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P182:T182"/>
    <mergeCell ref="D311:E311"/>
    <mergeCell ref="P417:V417"/>
    <mergeCell ref="Q12:R12"/>
    <mergeCell ref="D261:E261"/>
    <mergeCell ref="P442:T442"/>
    <mergeCell ref="D448:E448"/>
    <mergeCell ref="D390:E390"/>
    <mergeCell ref="P53:T53"/>
    <mergeCell ref="D167:E167"/>
    <mergeCell ref="D161:E161"/>
    <mergeCell ref="Q9:R9"/>
    <mergeCell ref="P49:V49"/>
    <mergeCell ref="A113:Z113"/>
    <mergeCell ref="P36:V36"/>
    <mergeCell ref="A219:Z219"/>
    <mergeCell ref="P465:V465"/>
    <mergeCell ref="Q11:R11"/>
    <mergeCell ref="P205:T205"/>
    <mergeCell ref="D260:E260"/>
    <mergeCell ref="D322:E322"/>
    <mergeCell ref="P289:T289"/>
    <mergeCell ref="D403:E403"/>
    <mergeCell ref="P238:V238"/>
    <mergeCell ref="P68:T68"/>
    <mergeCell ref="A312:O313"/>
    <mergeCell ref="P353:T353"/>
    <mergeCell ref="A265:Z265"/>
    <mergeCell ref="P132:T132"/>
    <mergeCell ref="P303:T303"/>
    <mergeCell ref="A357:Z357"/>
    <mergeCell ref="D63:E63"/>
    <mergeCell ref="D330:E330"/>
    <mergeCell ref="P304:V304"/>
    <mergeCell ref="D96:E96"/>
    <mergeCell ref="D52:E52"/>
    <mergeCell ref="A338:O339"/>
    <mergeCell ref="P208:T208"/>
    <mergeCell ref="P385:V385"/>
    <mergeCell ref="P124:V124"/>
    <mergeCell ref="A406:Z406"/>
    <mergeCell ref="P360:V360"/>
    <mergeCell ref="D74:E74"/>
    <mergeCell ref="P87:T87"/>
    <mergeCell ref="P151:V151"/>
    <mergeCell ref="D68:E68"/>
    <mergeCell ref="A217:O218"/>
    <mergeCell ref="D335:E335"/>
    <mergeCell ref="D290:E290"/>
    <mergeCell ref="D94:E94"/>
    <mergeCell ref="P98:V98"/>
    <mergeCell ref="P308:T308"/>
    <mergeCell ref="P283:T283"/>
    <mergeCell ref="D93:E93"/>
    <mergeCell ref="D391:E391"/>
    <mergeCell ref="P122:T122"/>
    <mergeCell ref="D138:E138"/>
    <mergeCell ref="D159:E159"/>
    <mergeCell ref="A232:Z232"/>
    <mergeCell ref="AA509:AB509"/>
    <mergeCell ref="D77:E77"/>
    <mergeCell ref="D108:E108"/>
    <mergeCell ref="P187:T187"/>
    <mergeCell ref="A111:O112"/>
    <mergeCell ref="D369:E369"/>
    <mergeCell ref="A304:O305"/>
    <mergeCell ref="P52:T52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P486:V486"/>
    <mergeCell ref="A502:O507"/>
    <mergeCell ref="P489:T489"/>
    <mergeCell ref="A375:O376"/>
    <mergeCell ref="P245:T245"/>
    <mergeCell ref="D188:E188"/>
    <mergeCell ref="P224:T224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P59:V59"/>
    <mergeCell ref="P268:T268"/>
    <mergeCell ref="P130:V130"/>
    <mergeCell ref="D211:E211"/>
    <mergeCell ref="C510:C511"/>
    <mergeCell ref="A416:O417"/>
    <mergeCell ref="D329:E329"/>
    <mergeCell ref="E510:E511"/>
    <mergeCell ref="D229:E229"/>
    <mergeCell ref="P479:T479"/>
    <mergeCell ref="K510:K511"/>
    <mergeCell ref="M510:M511"/>
    <mergeCell ref="J510:J511"/>
    <mergeCell ref="L510:L511"/>
    <mergeCell ref="P322:T322"/>
    <mergeCell ref="D132:E132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P503:V503"/>
    <mergeCell ref="P332:V332"/>
    <mergeCell ref="P217:V217"/>
    <mergeCell ref="A331:O332"/>
    <mergeCell ref="P459:V459"/>
    <mergeCell ref="Z510:Z511"/>
    <mergeCell ref="D301:E301"/>
    <mergeCell ref="P116:T116"/>
    <mergeCell ref="D122:E122"/>
    <mergeCell ref="P402:T402"/>
    <mergeCell ref="A485:O486"/>
    <mergeCell ref="D224:E224"/>
    <mergeCell ref="D454:E454"/>
    <mergeCell ref="A482:Z482"/>
    <mergeCell ref="D456:E456"/>
    <mergeCell ref="P505:V505"/>
    <mergeCell ref="D463:E463"/>
    <mergeCell ref="P448:T448"/>
    <mergeCell ref="P441:T441"/>
    <mergeCell ref="P477:T477"/>
    <mergeCell ref="A450:O451"/>
    <mergeCell ref="P188:T188"/>
    <mergeCell ref="T510:T511"/>
    <mergeCell ref="V510:V511"/>
    <mergeCell ref="D69:E69"/>
    <mergeCell ref="P148:T148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P103:T103"/>
    <mergeCell ref="D343:E343"/>
    <mergeCell ref="P397:T397"/>
    <mergeCell ref="A411:Z411"/>
    <mergeCell ref="P210:T210"/>
    <mergeCell ref="A360:O361"/>
    <mergeCell ref="P450:V450"/>
    <mergeCell ref="D196:E196"/>
    <mergeCell ref="P421:V421"/>
    <mergeCell ref="H1:Q1"/>
    <mergeCell ref="P480:V480"/>
    <mergeCell ref="P280:V280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5:E5"/>
    <mergeCell ref="D303:E303"/>
    <mergeCell ref="A238:O239"/>
    <mergeCell ref="D7:M7"/>
    <mergeCell ref="A373:Z373"/>
    <mergeCell ref="P91:V91"/>
    <mergeCell ref="P156:V156"/>
    <mergeCell ref="A152:Z152"/>
    <mergeCell ref="D315:E315"/>
    <mergeCell ref="A380:O381"/>
    <mergeCell ref="A184:O185"/>
    <mergeCell ref="P394:T394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D300:E300"/>
    <mergeCell ref="P237:T237"/>
    <mergeCell ref="P279:V279"/>
    <mergeCell ref="P31:T31"/>
    <mergeCell ref="P329:T329"/>
    <mergeCell ref="P118:V118"/>
    <mergeCell ref="W510:W511"/>
    <mergeCell ref="A386:Z386"/>
    <mergeCell ref="D378:E378"/>
    <mergeCell ref="D442:E442"/>
    <mergeCell ref="P458:T458"/>
    <mergeCell ref="P485:V485"/>
    <mergeCell ref="P473:T473"/>
    <mergeCell ref="A459:O460"/>
    <mergeCell ref="P416:V416"/>
    <mergeCell ref="D470:E470"/>
    <mergeCell ref="P453:T453"/>
    <mergeCell ref="A421:O422"/>
    <mergeCell ref="P464:T464"/>
    <mergeCell ref="X510:X511"/>
    <mergeCell ref="P506:V506"/>
    <mergeCell ref="D494:E494"/>
    <mergeCell ref="P379:T379"/>
    <mergeCell ref="D493:E493"/>
    <mergeCell ref="D431:E431"/>
    <mergeCell ref="P457:T457"/>
    <mergeCell ref="D473:E473"/>
    <mergeCell ref="A474:O475"/>
    <mergeCell ref="P471:T471"/>
    <mergeCell ref="Y510:Y511"/>
    <mergeCell ref="P209:T209"/>
    <mergeCell ref="P147:T147"/>
    <mergeCell ref="P432:T432"/>
    <mergeCell ref="P400:V400"/>
    <mergeCell ref="P73:T73"/>
    <mergeCell ref="P244:T244"/>
    <mergeCell ref="D187:E187"/>
    <mergeCell ref="P315:T315"/>
    <mergeCell ref="P437:T437"/>
    <mergeCell ref="P302:T302"/>
    <mergeCell ref="A352:Z352"/>
    <mergeCell ref="P259:T259"/>
    <mergeCell ref="D434:E434"/>
    <mergeCell ref="W17:W18"/>
    <mergeCell ref="A50:Z50"/>
    <mergeCell ref="P90:V90"/>
    <mergeCell ref="R1:T1"/>
    <mergeCell ref="P172:T172"/>
    <mergeCell ref="P28:T28"/>
    <mergeCell ref="P221:T221"/>
    <mergeCell ref="P392:T392"/>
    <mergeCell ref="P215:T215"/>
    <mergeCell ref="D307:E307"/>
    <mergeCell ref="A139:O140"/>
    <mergeCell ref="P165:T165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A34:Z34"/>
    <mergeCell ref="P451:V451"/>
    <mergeCell ref="D472:E472"/>
    <mergeCell ref="A266:Z266"/>
    <mergeCell ref="P235:V235"/>
    <mergeCell ref="A86:Z86"/>
    <mergeCell ref="P45:V45"/>
    <mergeCell ref="P95:T95"/>
    <mergeCell ref="A212:O213"/>
    <mergeCell ref="P42:T42"/>
    <mergeCell ref="A123:O124"/>
    <mergeCell ref="D210:E210"/>
    <mergeCell ref="A46:Z46"/>
    <mergeCell ref="D87:E87"/>
    <mergeCell ref="P166:T166"/>
    <mergeCell ref="D147:E147"/>
    <mergeCell ref="P316:T316"/>
    <mergeCell ref="P443:T443"/>
    <mergeCell ref="D197:E197"/>
    <mergeCell ref="D253:E253"/>
    <mergeCell ref="D53:E53"/>
    <mergeCell ref="D47:E47"/>
    <mergeCell ref="D289:E289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1"/>
    </row>
    <row r="3" spans="2:8" x14ac:dyDescent="0.2">
      <c r="B3" s="46" t="s">
        <v>779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780</v>
      </c>
      <c r="D6" s="46" t="s">
        <v>781</v>
      </c>
      <c r="E6" s="46"/>
    </row>
    <row r="8" spans="2:8" x14ac:dyDescent="0.2">
      <c r="B8" s="46" t="s">
        <v>19</v>
      </c>
      <c r="C8" s="46" t="s">
        <v>780</v>
      </c>
      <c r="D8" s="46"/>
      <c r="E8" s="46"/>
    </row>
    <row r="10" spans="2:8" x14ac:dyDescent="0.2">
      <c r="B10" s="46" t="s">
        <v>782</v>
      </c>
      <c r="C10" s="46"/>
      <c r="D10" s="46"/>
      <c r="E10" s="46"/>
    </row>
    <row r="11" spans="2:8" x14ac:dyDescent="0.2">
      <c r="B11" s="46" t="s">
        <v>783</v>
      </c>
      <c r="C11" s="46"/>
      <c r="D11" s="46"/>
      <c r="E11" s="46"/>
    </row>
    <row r="12" spans="2:8" x14ac:dyDescent="0.2">
      <c r="B12" s="46" t="s">
        <v>784</v>
      </c>
      <c r="C12" s="46"/>
      <c r="D12" s="46"/>
      <c r="E12" s="46"/>
    </row>
    <row r="13" spans="2:8" x14ac:dyDescent="0.2">
      <c r="B13" s="46" t="s">
        <v>785</v>
      </c>
      <c r="C13" s="46"/>
      <c r="D13" s="46"/>
      <c r="E13" s="46"/>
    </row>
    <row r="14" spans="2:8" x14ac:dyDescent="0.2">
      <c r="B14" s="46" t="s">
        <v>786</v>
      </c>
      <c r="C14" s="46"/>
      <c r="D14" s="46"/>
      <c r="E14" s="46"/>
    </row>
    <row r="15" spans="2:8" x14ac:dyDescent="0.2">
      <c r="B15" s="46" t="s">
        <v>787</v>
      </c>
      <c r="C15" s="46"/>
      <c r="D15" s="46"/>
      <c r="E15" s="46"/>
    </row>
    <row r="16" spans="2:8" x14ac:dyDescent="0.2">
      <c r="B16" s="46" t="s">
        <v>788</v>
      </c>
      <c r="C16" s="46"/>
      <c r="D16" s="46"/>
      <c r="E16" s="46"/>
    </row>
    <row r="17" spans="2:5" x14ac:dyDescent="0.2">
      <c r="B17" s="46" t="s">
        <v>789</v>
      </c>
      <c r="C17" s="46"/>
      <c r="D17" s="46"/>
      <c r="E17" s="46"/>
    </row>
    <row r="18" spans="2:5" x14ac:dyDescent="0.2">
      <c r="B18" s="46" t="s">
        <v>790</v>
      </c>
      <c r="C18" s="46"/>
      <c r="D18" s="46"/>
      <c r="E18" s="46"/>
    </row>
    <row r="19" spans="2:5" x14ac:dyDescent="0.2">
      <c r="B19" s="46" t="s">
        <v>791</v>
      </c>
      <c r="C19" s="46"/>
      <c r="D19" s="46"/>
      <c r="E19" s="46"/>
    </row>
    <row r="20" spans="2:5" x14ac:dyDescent="0.2">
      <c r="B20" s="46" t="s">
        <v>792</v>
      </c>
      <c r="C20" s="46"/>
      <c r="D20" s="46"/>
      <c r="E20" s="46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2025-09-16T11:58:19Z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