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D213DB-1509-44D4-B2E2-09FE58DADD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N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P277" i="2" s="1"/>
  <c r="P277" i="2"/>
  <c r="BO276" i="2"/>
  <c r="BM276" i="2"/>
  <c r="Z276" i="2"/>
  <c r="Y276" i="2"/>
  <c r="BP276" i="2" s="1"/>
  <c r="P276" i="2"/>
  <c r="BO275" i="2"/>
  <c r="BM275" i="2"/>
  <c r="Z275" i="2"/>
  <c r="Y275" i="2"/>
  <c r="BN275" i="2" s="1"/>
  <c r="P275" i="2"/>
  <c r="BO274" i="2"/>
  <c r="BM274" i="2"/>
  <c r="Z274" i="2"/>
  <c r="Y274" i="2"/>
  <c r="BP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P270" i="2"/>
  <c r="BO270" i="2"/>
  <c r="BN270" i="2"/>
  <c r="BM270" i="2"/>
  <c r="Z270" i="2"/>
  <c r="Y270" i="2"/>
  <c r="P270" i="2"/>
  <c r="BO269" i="2"/>
  <c r="BM269" i="2"/>
  <c r="Z269" i="2"/>
  <c r="Y269" i="2"/>
  <c r="BP269" i="2" s="1"/>
  <c r="P269" i="2"/>
  <c r="X267" i="2"/>
  <c r="X266" i="2"/>
  <c r="BO265" i="2"/>
  <c r="BM265" i="2"/>
  <c r="Z265" i="2"/>
  <c r="Y265" i="2"/>
  <c r="BN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Y266" i="2" s="1"/>
  <c r="P263" i="2"/>
  <c r="X261" i="2"/>
  <c r="X260" i="2"/>
  <c r="BO259" i="2"/>
  <c r="BM259" i="2"/>
  <c r="Z259" i="2"/>
  <c r="Y259" i="2"/>
  <c r="P259" i="2"/>
  <c r="BO258" i="2"/>
  <c r="BM258" i="2"/>
  <c r="Z258" i="2"/>
  <c r="Y258" i="2"/>
  <c r="BP258" i="2" s="1"/>
  <c r="P258" i="2"/>
  <c r="X256" i="2"/>
  <c r="X255" i="2"/>
  <c r="BO254" i="2"/>
  <c r="BM254" i="2"/>
  <c r="Z254" i="2"/>
  <c r="Y254" i="2"/>
  <c r="P254" i="2"/>
  <c r="BO253" i="2"/>
  <c r="BM253" i="2"/>
  <c r="Z253" i="2"/>
  <c r="Y253" i="2"/>
  <c r="BP253" i="2" s="1"/>
  <c r="P253" i="2"/>
  <c r="BO252" i="2"/>
  <c r="BM252" i="2"/>
  <c r="Z252" i="2"/>
  <c r="Z255" i="2" s="1"/>
  <c r="Y252" i="2"/>
  <c r="BP252" i="2" s="1"/>
  <c r="P252" i="2"/>
  <c r="X248" i="2"/>
  <c r="Y247" i="2"/>
  <c r="X247" i="2"/>
  <c r="BP246" i="2"/>
  <c r="BO246" i="2"/>
  <c r="BN246" i="2"/>
  <c r="BM246" i="2"/>
  <c r="Z246" i="2"/>
  <c r="Z247" i="2" s="1"/>
  <c r="Y246" i="2"/>
  <c r="Y248" i="2" s="1"/>
  <c r="P246" i="2"/>
  <c r="X244" i="2"/>
  <c r="X243" i="2"/>
  <c r="BO242" i="2"/>
  <c r="BM242" i="2"/>
  <c r="Z242" i="2"/>
  <c r="Z243" i="2" s="1"/>
  <c r="Y242" i="2"/>
  <c r="BN242" i="2" s="1"/>
  <c r="P242" i="2"/>
  <c r="X238" i="2"/>
  <c r="X237" i="2"/>
  <c r="BO236" i="2"/>
  <c r="BM236" i="2"/>
  <c r="Z236" i="2"/>
  <c r="Z237" i="2" s="1"/>
  <c r="Y236" i="2"/>
  <c r="Y237" i="2" s="1"/>
  <c r="P236" i="2"/>
  <c r="X232" i="2"/>
  <c r="Z231" i="2"/>
  <c r="X231" i="2"/>
  <c r="BO230" i="2"/>
  <c r="BM230" i="2"/>
  <c r="Z230" i="2"/>
  <c r="Y230" i="2"/>
  <c r="Y231" i="2" s="1"/>
  <c r="P230" i="2"/>
  <c r="X226" i="2"/>
  <c r="X225" i="2"/>
  <c r="BO224" i="2"/>
  <c r="BM224" i="2"/>
  <c r="Z224" i="2"/>
  <c r="Y224" i="2"/>
  <c r="BP224" i="2" s="1"/>
  <c r="P224" i="2"/>
  <c r="BO223" i="2"/>
  <c r="BM223" i="2"/>
  <c r="Z223" i="2"/>
  <c r="Z225" i="2" s="1"/>
  <c r="Y223" i="2"/>
  <c r="BN223" i="2" s="1"/>
  <c r="P223" i="2"/>
  <c r="X220" i="2"/>
  <c r="X219" i="2"/>
  <c r="BO218" i="2"/>
  <c r="BM218" i="2"/>
  <c r="Z218" i="2"/>
  <c r="Y218" i="2"/>
  <c r="BN218" i="2" s="1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BP216" i="2" s="1"/>
  <c r="P216" i="2"/>
  <c r="Y214" i="2"/>
  <c r="X214" i="2"/>
  <c r="X213" i="2"/>
  <c r="BO212" i="2"/>
  <c r="BN212" i="2"/>
  <c r="BM212" i="2"/>
  <c r="Z212" i="2"/>
  <c r="Z213" i="2" s="1"/>
  <c r="Y212" i="2"/>
  <c r="BP212" i="2" s="1"/>
  <c r="P212" i="2"/>
  <c r="X209" i="2"/>
  <c r="X208" i="2"/>
  <c r="BO207" i="2"/>
  <c r="BM207" i="2"/>
  <c r="Z207" i="2"/>
  <c r="Z208" i="2" s="1"/>
  <c r="Y207" i="2"/>
  <c r="BP207" i="2" s="1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Y204" i="2" s="1"/>
  <c r="P199" i="2"/>
  <c r="X196" i="2"/>
  <c r="X195" i="2"/>
  <c r="BO194" i="2"/>
  <c r="BM194" i="2"/>
  <c r="Z194" i="2"/>
  <c r="Y194" i="2"/>
  <c r="BN194" i="2" s="1"/>
  <c r="P194" i="2"/>
  <c r="BO193" i="2"/>
  <c r="BM193" i="2"/>
  <c r="Z193" i="2"/>
  <c r="Z195" i="2" s="1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N187" i="2" s="1"/>
  <c r="P187" i="2"/>
  <c r="BP186" i="2"/>
  <c r="BO186" i="2"/>
  <c r="BN186" i="2"/>
  <c r="BM186" i="2"/>
  <c r="Z186" i="2"/>
  <c r="Y186" i="2"/>
  <c r="P186" i="2"/>
  <c r="BO185" i="2"/>
  <c r="BM185" i="2"/>
  <c r="Z185" i="2"/>
  <c r="Y185" i="2"/>
  <c r="Y189" i="2" s="1"/>
  <c r="P185" i="2"/>
  <c r="Y183" i="2"/>
  <c r="X183" i="2"/>
  <c r="X182" i="2"/>
  <c r="BO181" i="2"/>
  <c r="BN181" i="2"/>
  <c r="BM181" i="2"/>
  <c r="Z181" i="2"/>
  <c r="Z182" i="2" s="1"/>
  <c r="Y181" i="2"/>
  <c r="BP181" i="2" s="1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P170" i="2"/>
  <c r="BO169" i="2"/>
  <c r="BN169" i="2"/>
  <c r="BM169" i="2"/>
  <c r="Z169" i="2"/>
  <c r="Y169" i="2"/>
  <c r="BP169" i="2" s="1"/>
  <c r="P169" i="2"/>
  <c r="X165" i="2"/>
  <c r="X164" i="2"/>
  <c r="BO163" i="2"/>
  <c r="BM163" i="2"/>
  <c r="Z163" i="2"/>
  <c r="Y163" i="2"/>
  <c r="BN163" i="2" s="1"/>
  <c r="P163" i="2"/>
  <c r="BO162" i="2"/>
  <c r="BM162" i="2"/>
  <c r="Z162" i="2"/>
  <c r="Y162" i="2"/>
  <c r="BN162" i="2" s="1"/>
  <c r="X158" i="2"/>
  <c r="X157" i="2"/>
  <c r="BO156" i="2"/>
  <c r="BM156" i="2"/>
  <c r="Z156" i="2"/>
  <c r="Z157" i="2" s="1"/>
  <c r="Y156" i="2"/>
  <c r="BP156" i="2" s="1"/>
  <c r="P156" i="2"/>
  <c r="X153" i="2"/>
  <c r="X152" i="2"/>
  <c r="BO151" i="2"/>
  <c r="BM151" i="2"/>
  <c r="Z151" i="2"/>
  <c r="Z152" i="2" s="1"/>
  <c r="Y151" i="2"/>
  <c r="Y153" i="2" s="1"/>
  <c r="P151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Z142" i="2" s="1"/>
  <c r="Y141" i="2"/>
  <c r="Y142" i="2" s="1"/>
  <c r="P141" i="2"/>
  <c r="X138" i="2"/>
  <c r="X137" i="2"/>
  <c r="BO136" i="2"/>
  <c r="BM136" i="2"/>
  <c r="Z136" i="2"/>
  <c r="Y136" i="2"/>
  <c r="Y138" i="2" s="1"/>
  <c r="P136" i="2"/>
  <c r="BP135" i="2"/>
  <c r="BO135" i="2"/>
  <c r="BN135" i="2"/>
  <c r="BM135" i="2"/>
  <c r="Z135" i="2"/>
  <c r="Z137" i="2" s="1"/>
  <c r="Y135" i="2"/>
  <c r="P135" i="2"/>
  <c r="X132" i="2"/>
  <c r="X131" i="2"/>
  <c r="BO130" i="2"/>
  <c r="BM130" i="2"/>
  <c r="Z130" i="2"/>
  <c r="Y130" i="2"/>
  <c r="Y132" i="2" s="1"/>
  <c r="P130" i="2"/>
  <c r="BP129" i="2"/>
  <c r="BO129" i="2"/>
  <c r="BN129" i="2"/>
  <c r="BM129" i="2"/>
  <c r="Z129" i="2"/>
  <c r="Z131" i="2" s="1"/>
  <c r="Y129" i="2"/>
  <c r="P129" i="2"/>
  <c r="X126" i="2"/>
  <c r="X125" i="2"/>
  <c r="BO124" i="2"/>
  <c r="BM124" i="2"/>
  <c r="Z124" i="2"/>
  <c r="Y124" i="2"/>
  <c r="BP124" i="2" s="1"/>
  <c r="P124" i="2"/>
  <c r="BP123" i="2"/>
  <c r="BO123" i="2"/>
  <c r="BN123" i="2"/>
  <c r="BM123" i="2"/>
  <c r="Z123" i="2"/>
  <c r="Z125" i="2" s="1"/>
  <c r="Y123" i="2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Y115" i="2" s="1"/>
  <c r="P114" i="2"/>
  <c r="X112" i="2"/>
  <c r="X111" i="2"/>
  <c r="BO110" i="2"/>
  <c r="BM110" i="2"/>
  <c r="Z110" i="2"/>
  <c r="Y110" i="2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P106" i="2" s="1"/>
  <c r="P106" i="2"/>
  <c r="Y103" i="2"/>
  <c r="X103" i="2"/>
  <c r="Z102" i="2"/>
  <c r="X102" i="2"/>
  <c r="BO101" i="2"/>
  <c r="BN101" i="2"/>
  <c r="BM101" i="2"/>
  <c r="Z101" i="2"/>
  <c r="Y101" i="2"/>
  <c r="BP101" i="2" s="1"/>
  <c r="P101" i="2"/>
  <c r="BO100" i="2"/>
  <c r="BM100" i="2"/>
  <c r="Z100" i="2"/>
  <c r="Y100" i="2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N94" i="2" s="1"/>
  <c r="P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Z96" i="2" s="1"/>
  <c r="Y90" i="2"/>
  <c r="P90" i="2"/>
  <c r="X87" i="2"/>
  <c r="X86" i="2"/>
  <c r="BO85" i="2"/>
  <c r="BM85" i="2"/>
  <c r="Z85" i="2"/>
  <c r="Y85" i="2"/>
  <c r="BN85" i="2" s="1"/>
  <c r="P85" i="2"/>
  <c r="BO84" i="2"/>
  <c r="BM84" i="2"/>
  <c r="Z84" i="2"/>
  <c r="Y84" i="2"/>
  <c r="BN84" i="2" s="1"/>
  <c r="P84" i="2"/>
  <c r="X81" i="2"/>
  <c r="X80" i="2"/>
  <c r="BO79" i="2"/>
  <c r="BM79" i="2"/>
  <c r="Z79" i="2"/>
  <c r="Z80" i="2" s="1"/>
  <c r="Y79" i="2"/>
  <c r="P79" i="2"/>
  <c r="X76" i="2"/>
  <c r="X75" i="2"/>
  <c r="BO74" i="2"/>
  <c r="BM74" i="2"/>
  <c r="Z74" i="2"/>
  <c r="Y74" i="2"/>
  <c r="P74" i="2"/>
  <c r="BO73" i="2"/>
  <c r="BM73" i="2"/>
  <c r="Z73" i="2"/>
  <c r="Y73" i="2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P67" i="2"/>
  <c r="BO66" i="2"/>
  <c r="BM66" i="2"/>
  <c r="Z66" i="2"/>
  <c r="Z69" i="2" s="1"/>
  <c r="Y66" i="2"/>
  <c r="P66" i="2"/>
  <c r="X64" i="2"/>
  <c r="X63" i="2"/>
  <c r="BO62" i="2"/>
  <c r="BM62" i="2"/>
  <c r="Z62" i="2"/>
  <c r="Y62" i="2"/>
  <c r="BN62" i="2" s="1"/>
  <c r="P62" i="2"/>
  <c r="BO61" i="2"/>
  <c r="BM61" i="2"/>
  <c r="Z61" i="2"/>
  <c r="Z63" i="2" s="1"/>
  <c r="Y61" i="2"/>
  <c r="BP61" i="2" s="1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BN53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P36" i="2"/>
  <c r="BO35" i="2"/>
  <c r="BM35" i="2"/>
  <c r="Z35" i="2"/>
  <c r="Y35" i="2"/>
  <c r="BP35" i="2" s="1"/>
  <c r="P35" i="2"/>
  <c r="BO34" i="2"/>
  <c r="BM34" i="2"/>
  <c r="Z34" i="2"/>
  <c r="Y34" i="2"/>
  <c r="BN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P28" i="2"/>
  <c r="X24" i="2"/>
  <c r="X23" i="2"/>
  <c r="BO22" i="2"/>
  <c r="X286" i="2" s="1"/>
  <c r="BM22" i="2"/>
  <c r="Z22" i="2"/>
  <c r="Z23" i="2" s="1"/>
  <c r="Y22" i="2"/>
  <c r="Y24" i="2" s="1"/>
  <c r="P22" i="2"/>
  <c r="H10" i="2"/>
  <c r="F10" i="2"/>
  <c r="J9" i="2"/>
  <c r="F9" i="2"/>
  <c r="A9" i="2"/>
  <c r="A10" i="2" s="1"/>
  <c r="D7" i="2"/>
  <c r="Q6" i="2"/>
  <c r="P2" i="2"/>
  <c r="Y31" i="2" l="1"/>
  <c r="BP36" i="2"/>
  <c r="BN36" i="2"/>
  <c r="BP62" i="2"/>
  <c r="Y63" i="2"/>
  <c r="BP67" i="2"/>
  <c r="BN67" i="2"/>
  <c r="Y75" i="2"/>
  <c r="BP73" i="2"/>
  <c r="BN73" i="2"/>
  <c r="Y81" i="2"/>
  <c r="Y80" i="2"/>
  <c r="BP79" i="2"/>
  <c r="BN79" i="2"/>
  <c r="BP93" i="2"/>
  <c r="BN93" i="2"/>
  <c r="BP95" i="2"/>
  <c r="Y96" i="2"/>
  <c r="Y111" i="2"/>
  <c r="BP110" i="2"/>
  <c r="BN110" i="2"/>
  <c r="Z45" i="2"/>
  <c r="Y45" i="2"/>
  <c r="Y46" i="2"/>
  <c r="Z86" i="2"/>
  <c r="BP90" i="2"/>
  <c r="BN90" i="2"/>
  <c r="BP100" i="2"/>
  <c r="Y102" i="2"/>
  <c r="BP146" i="2"/>
  <c r="Y148" i="2"/>
  <c r="BN146" i="2"/>
  <c r="Y147" i="2"/>
  <c r="BP162" i="2"/>
  <c r="Z172" i="2"/>
  <c r="Y173" i="2"/>
  <c r="BP194" i="2"/>
  <c r="Y196" i="2"/>
  <c r="Y232" i="2"/>
  <c r="Y238" i="2"/>
  <c r="BP265" i="2"/>
  <c r="BP275" i="2"/>
  <c r="BP280" i="2"/>
  <c r="H9" i="2"/>
  <c r="X285" i="2"/>
  <c r="X287" i="2" s="1"/>
  <c r="X284" i="2"/>
  <c r="Y30" i="2"/>
  <c r="Z37" i="2"/>
  <c r="BP41" i="2"/>
  <c r="X288" i="2"/>
  <c r="Y64" i="2"/>
  <c r="Y70" i="2"/>
  <c r="Z75" i="2"/>
  <c r="Y76" i="2"/>
  <c r="BP84" i="2"/>
  <c r="Z111" i="2"/>
  <c r="BP114" i="2"/>
  <c r="Y116" i="2"/>
  <c r="Y126" i="2"/>
  <c r="Y131" i="2"/>
  <c r="Y137" i="2"/>
  <c r="Z164" i="2"/>
  <c r="Y172" i="2"/>
  <c r="Y182" i="2"/>
  <c r="Z189" i="2"/>
  <c r="Y190" i="2"/>
  <c r="Y195" i="2"/>
  <c r="Z203" i="2"/>
  <c r="BP200" i="2"/>
  <c r="Y213" i="2"/>
  <c r="Z219" i="2"/>
  <c r="BP223" i="2"/>
  <c r="BN230" i="2"/>
  <c r="BP230" i="2"/>
  <c r="BN253" i="2"/>
  <c r="Y256" i="2"/>
  <c r="Z260" i="2"/>
  <c r="BN258" i="2"/>
  <c r="Y261" i="2"/>
  <c r="Z266" i="2"/>
  <c r="Z282" i="2"/>
  <c r="BN278" i="2"/>
  <c r="Z289" i="2"/>
  <c r="BP201" i="2"/>
  <c r="BN118" i="2"/>
  <c r="BP175" i="2"/>
  <c r="BN224" i="2"/>
  <c r="BN276" i="2"/>
  <c r="BN124" i="2"/>
  <c r="BP218" i="2"/>
  <c r="Y112" i="2"/>
  <c r="Y97" i="2"/>
  <c r="BN199" i="2"/>
  <c r="Y208" i="2"/>
  <c r="Y38" i="2"/>
  <c r="BN100" i="2"/>
  <c r="BP242" i="2"/>
  <c r="BN43" i="2"/>
  <c r="BP68" i="2"/>
  <c r="BP94" i="2"/>
  <c r="BN151" i="2"/>
  <c r="Y219" i="2"/>
  <c r="BP271" i="2"/>
  <c r="BN279" i="2"/>
  <c r="Y87" i="2"/>
  <c r="Y119" i="2"/>
  <c r="Y209" i="2"/>
  <c r="Y225" i="2"/>
  <c r="Y243" i="2"/>
  <c r="BN274" i="2"/>
  <c r="BN29" i="2"/>
  <c r="BN92" i="2"/>
  <c r="BP259" i="2"/>
  <c r="BN269" i="2"/>
  <c r="BN141" i="2"/>
  <c r="BN207" i="2"/>
  <c r="BN263" i="2"/>
  <c r="BN273" i="2"/>
  <c r="Y37" i="2"/>
  <c r="BP34" i="2"/>
  <c r="BP108" i="2"/>
  <c r="Y164" i="2"/>
  <c r="BP187" i="2"/>
  <c r="BP281" i="2"/>
  <c r="Y54" i="2"/>
  <c r="Y176" i="2"/>
  <c r="BN106" i="2"/>
  <c r="BP199" i="2"/>
  <c r="BN216" i="2"/>
  <c r="BN22" i="2"/>
  <c r="BP74" i="2"/>
  <c r="BP130" i="2"/>
  <c r="Y165" i="2"/>
  <c r="BN202" i="2"/>
  <c r="BP254" i="2"/>
  <c r="BN66" i="2"/>
  <c r="Y125" i="2"/>
  <c r="BP136" i="2"/>
  <c r="BP151" i="2"/>
  <c r="BN171" i="2"/>
  <c r="BP22" i="2"/>
  <c r="BN35" i="2"/>
  <c r="BP49" i="2"/>
  <c r="BN188" i="2"/>
  <c r="Y220" i="2"/>
  <c r="BN236" i="2"/>
  <c r="Y255" i="2"/>
  <c r="BP264" i="2"/>
  <c r="Y283" i="2"/>
  <c r="BP85" i="2"/>
  <c r="BN108" i="2"/>
  <c r="BP141" i="2"/>
  <c r="BP163" i="2"/>
  <c r="BP263" i="2"/>
  <c r="BP53" i="2"/>
  <c r="BN193" i="2"/>
  <c r="Y86" i="2"/>
  <c r="Y157" i="2"/>
  <c r="BP118" i="2"/>
  <c r="BN130" i="2"/>
  <c r="BN136" i="2"/>
  <c r="BN185" i="2"/>
  <c r="BN259" i="2"/>
  <c r="Y282" i="2"/>
  <c r="BN49" i="2"/>
  <c r="BN61" i="2"/>
  <c r="Y143" i="2"/>
  <c r="Y158" i="2"/>
  <c r="Y55" i="2"/>
  <c r="Y69" i="2"/>
  <c r="Y177" i="2"/>
  <c r="BP185" i="2"/>
  <c r="BN109" i="2"/>
  <c r="BN252" i="2"/>
  <c r="BP66" i="2"/>
  <c r="BN114" i="2"/>
  <c r="Y152" i="2"/>
  <c r="Y226" i="2"/>
  <c r="Y244" i="2"/>
  <c r="Y260" i="2"/>
  <c r="BN277" i="2"/>
  <c r="BN156" i="2"/>
  <c r="BN28" i="2"/>
  <c r="BN170" i="2"/>
  <c r="BP28" i="2"/>
  <c r="BN74" i="2"/>
  <c r="BP193" i="2"/>
  <c r="BN254" i="2"/>
  <c r="Y23" i="2"/>
  <c r="Y50" i="2"/>
  <c r="Y203" i="2"/>
  <c r="BP236" i="2"/>
  <c r="BN272" i="2"/>
  <c r="BP170" i="2"/>
  <c r="Y267" i="2"/>
  <c r="BN91" i="2"/>
  <c r="Y284" i="2" l="1"/>
  <c r="Y286" i="2"/>
  <c r="Y285" i="2"/>
  <c r="Y287" i="2" s="1"/>
  <c r="A297" i="2"/>
  <c r="Y288" i="2"/>
  <c r="B297" i="2" s="1"/>
  <c r="C297" i="2" l="1"/>
</calcChain>
</file>

<file path=xl/sharedStrings.xml><?xml version="1.0" encoding="utf-8"?>
<sst xmlns="http://schemas.openxmlformats.org/spreadsheetml/2006/main" count="1724" uniqueCount="411">
  <si>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</si>
  <si>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</si>
  <si>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</si>
  <si>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</si>
  <si>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</si>
  <si>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</si>
  <si>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</si>
  <si>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</si>
  <si>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</si>
  <si>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</si>
  <si>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</si>
  <si>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</si>
  <si>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</si>
  <si>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</si>
  <si>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</si>
  <si>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</si>
  <si>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</si>
  <si>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</si>
  <si>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</si>
  <si>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</si>
  <si>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</si>
  <si>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</si>
  <si>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</si>
  <si>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</si>
  <si>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</si>
  <si>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</si>
  <si>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</si>
  <si>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</si>
  <si>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</si>
  <si>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</si>
  <si>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</si>
  <si>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</si>
  <si>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</si>
  <si>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</si>
  <si>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</si>
  <si>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</si>
  <si>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</si>
  <si>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</si>
  <si>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</si>
  <si>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</si>
  <si>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</si>
  <si>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</si>
  <si>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</si>
  <si>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</si>
  <si>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</si>
  <si>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</si>
  <si>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</si>
  <si>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</si>
  <si>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</si>
  <si>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</si>
  <si>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</si>
  <si>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</si>
  <si>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</si>
  <si>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</si>
  <si>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</si>
  <si>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</si>
  <si>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</si>
  <si>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</si>
  <si>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</si>
  <si>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</si>
  <si>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</si>
  <si>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</si>
  <si>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</si>
  <si>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</si>
  <si>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</si>
  <si>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</si>
  <si>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</si>
  <si>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</si>
  <si>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</si>
  <si>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</si>
  <si>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</si>
  <si>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17.09.2025</t>
  </si>
  <si>
    <t>15.09.2025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</si>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</sst>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83" t="s">
        <v>26</v>
      </c>
      <c r="E1" s="283"/>
      <c r="F1" s="283"/>
      <c r="G1" s="14" t="s">
        <v>70</v>
      </c>
      <c r="H1" s="283" t="s">
        <v>47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71</v>
      </c>
      <c r="S1" s="285"/>
      <c r="T1" s="28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6"/>
      <c r="Q3" s="286"/>
      <c r="R3" s="286"/>
      <c r="S3" s="286"/>
      <c r="T3" s="286"/>
      <c r="U3" s="286"/>
      <c r="V3" s="286"/>
      <c r="W3" s="28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7" t="s">
        <v>8</v>
      </c>
      <c r="B5" s="287"/>
      <c r="C5" s="287"/>
      <c r="D5" s="288"/>
      <c r="E5" s="288"/>
      <c r="F5" s="289" t="s">
        <v>14</v>
      </c>
      <c r="G5" s="289"/>
      <c r="H5" s="288"/>
      <c r="I5" s="288"/>
      <c r="J5" s="288"/>
      <c r="K5" s="288"/>
      <c r="L5" s="288"/>
      <c r="M5" s="288"/>
      <c r="N5" s="75"/>
      <c r="P5" s="27" t="s">
        <v>4</v>
      </c>
      <c r="Q5" s="290">
        <v>45922</v>
      </c>
      <c r="R5" s="290"/>
      <c r="T5" s="291" t="s">
        <v>3</v>
      </c>
      <c r="U5" s="292"/>
      <c r="V5" s="293" t="s">
        <v>397</v>
      </c>
      <c r="W5" s="294"/>
      <c r="AB5" s="59"/>
      <c r="AC5" s="59"/>
      <c r="AD5" s="59"/>
      <c r="AE5" s="59"/>
    </row>
    <row r="6" spans="1:32" s="17" customFormat="1" ht="24" customHeight="1" x14ac:dyDescent="0.2">
      <c r="A6" s="287" t="s">
        <v>1</v>
      </c>
      <c r="B6" s="287"/>
      <c r="C6" s="287"/>
      <c r="D6" s="295" t="s">
        <v>79</v>
      </c>
      <c r="E6" s="295"/>
      <c r="F6" s="295"/>
      <c r="G6" s="295"/>
      <c r="H6" s="295"/>
      <c r="I6" s="295"/>
      <c r="J6" s="295"/>
      <c r="K6" s="295"/>
      <c r="L6" s="295"/>
      <c r="M6" s="295"/>
      <c r="N6" s="76"/>
      <c r="P6" s="27" t="s">
        <v>27</v>
      </c>
      <c r="Q6" s="296" t="str">
        <f>IF(Q5=0," ",CHOOSE(WEEKDAY(Q5,2),"Понедельник","Вторник","Среда","Четверг","Пятница","Суббота","Воскресенье"))</f>
        <v>Понедельник</v>
      </c>
      <c r="R6" s="296"/>
      <c r="T6" s="297" t="s">
        <v>5</v>
      </c>
      <c r="U6" s="298"/>
      <c r="V6" s="299" t="s">
        <v>73</v>
      </c>
      <c r="W6" s="30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77"/>
      <c r="P7" s="29"/>
      <c r="Q7" s="48"/>
      <c r="R7" s="48"/>
      <c r="T7" s="297"/>
      <c r="U7" s="298"/>
      <c r="V7" s="301"/>
      <c r="W7" s="302"/>
      <c r="AB7" s="59"/>
      <c r="AC7" s="59"/>
      <c r="AD7" s="59"/>
      <c r="AE7" s="59"/>
    </row>
    <row r="8" spans="1:32" s="17" customFormat="1" ht="25.5" customHeight="1" x14ac:dyDescent="0.2">
      <c r="A8" s="308" t="s">
        <v>58</v>
      </c>
      <c r="B8" s="308"/>
      <c r="C8" s="308"/>
      <c r="D8" s="309" t="s">
        <v>80</v>
      </c>
      <c r="E8" s="309"/>
      <c r="F8" s="309"/>
      <c r="G8" s="309"/>
      <c r="H8" s="309"/>
      <c r="I8" s="309"/>
      <c r="J8" s="309"/>
      <c r="K8" s="309"/>
      <c r="L8" s="309"/>
      <c r="M8" s="309"/>
      <c r="N8" s="78"/>
      <c r="P8" s="27" t="s">
        <v>11</v>
      </c>
      <c r="Q8" s="310">
        <v>0.41666666666666669</v>
      </c>
      <c r="R8" s="311"/>
      <c r="T8" s="297"/>
      <c r="U8" s="298"/>
      <c r="V8" s="301"/>
      <c r="W8" s="302"/>
      <c r="AB8" s="59"/>
      <c r="AC8" s="59"/>
      <c r="AD8" s="59"/>
      <c r="AE8" s="59"/>
    </row>
    <row r="9" spans="1:32" s="17" customFormat="1" ht="39.950000000000003" customHeight="1" x14ac:dyDescent="0.2">
      <c r="A9" s="3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13" t="s">
        <v>46</v>
      </c>
      <c r="E9" s="314"/>
      <c r="F9" s="3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M9" s="315"/>
      <c r="N9" s="73"/>
      <c r="P9" s="31" t="s">
        <v>15</v>
      </c>
      <c r="Q9" s="316"/>
      <c r="R9" s="316"/>
      <c r="T9" s="297"/>
      <c r="U9" s="298"/>
      <c r="V9" s="303"/>
      <c r="W9" s="30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13"/>
      <c r="E10" s="314"/>
      <c r="F10" s="3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17" t="str">
        <f>IFERROR(VLOOKUP($D$10,Proxy,2,FALSE),"")</f>
        <v/>
      </c>
      <c r="I10" s="317"/>
      <c r="J10" s="317"/>
      <c r="K10" s="317"/>
      <c r="L10" s="317"/>
      <c r="M10" s="317"/>
      <c r="N10" s="74"/>
      <c r="P10" s="31" t="s">
        <v>32</v>
      </c>
      <c r="Q10" s="318"/>
      <c r="R10" s="318"/>
      <c r="U10" s="29" t="s">
        <v>12</v>
      </c>
      <c r="V10" s="319" t="s">
        <v>74</v>
      </c>
      <c r="W10" s="3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21"/>
      <c r="R11" s="321"/>
      <c r="U11" s="29" t="s">
        <v>28</v>
      </c>
      <c r="V11" s="322" t="s">
        <v>55</v>
      </c>
      <c r="W11" s="3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23" t="s">
        <v>75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79"/>
      <c r="P12" s="27" t="s">
        <v>30</v>
      </c>
      <c r="Q12" s="310"/>
      <c r="R12" s="310"/>
      <c r="S12" s="28"/>
      <c r="T12"/>
      <c r="U12" s="29" t="s">
        <v>46</v>
      </c>
      <c r="V12" s="324"/>
      <c r="W12" s="324"/>
      <c r="X12"/>
      <c r="AB12" s="59"/>
      <c r="AC12" s="59"/>
      <c r="AD12" s="59"/>
      <c r="AE12" s="59"/>
    </row>
    <row r="13" spans="1:32" s="17" customFormat="1" ht="23.25" customHeight="1" x14ac:dyDescent="0.2">
      <c r="A13" s="323" t="s">
        <v>76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79"/>
      <c r="O13" s="31"/>
      <c r="P13" s="31" t="s">
        <v>31</v>
      </c>
      <c r="Q13" s="322"/>
      <c r="R13" s="3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23" t="s">
        <v>77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5" t="s">
        <v>78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80"/>
      <c r="O15"/>
      <c r="P15" s="326" t="s">
        <v>61</v>
      </c>
      <c r="Q15" s="326"/>
      <c r="R15" s="326"/>
      <c r="S15" s="326"/>
      <c r="T15" s="3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7"/>
      <c r="Q16" s="327"/>
      <c r="R16" s="327"/>
      <c r="S16" s="327"/>
      <c r="T16" s="3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0" t="s">
        <v>59</v>
      </c>
      <c r="B17" s="330" t="s">
        <v>49</v>
      </c>
      <c r="C17" s="332" t="s">
        <v>48</v>
      </c>
      <c r="D17" s="334" t="s">
        <v>50</v>
      </c>
      <c r="E17" s="335"/>
      <c r="F17" s="330" t="s">
        <v>21</v>
      </c>
      <c r="G17" s="330" t="s">
        <v>24</v>
      </c>
      <c r="H17" s="330" t="s">
        <v>22</v>
      </c>
      <c r="I17" s="330" t="s">
        <v>23</v>
      </c>
      <c r="J17" s="330" t="s">
        <v>16</v>
      </c>
      <c r="K17" s="330" t="s">
        <v>69</v>
      </c>
      <c r="L17" s="330" t="s">
        <v>67</v>
      </c>
      <c r="M17" s="330" t="s">
        <v>2</v>
      </c>
      <c r="N17" s="330" t="s">
        <v>66</v>
      </c>
      <c r="O17" s="330" t="s">
        <v>25</v>
      </c>
      <c r="P17" s="334" t="s">
        <v>17</v>
      </c>
      <c r="Q17" s="338"/>
      <c r="R17" s="338"/>
      <c r="S17" s="338"/>
      <c r="T17" s="335"/>
      <c r="U17" s="328" t="s">
        <v>56</v>
      </c>
      <c r="V17" s="329"/>
      <c r="W17" s="330" t="s">
        <v>6</v>
      </c>
      <c r="X17" s="330" t="s">
        <v>41</v>
      </c>
      <c r="Y17" s="340" t="s">
        <v>54</v>
      </c>
      <c r="Z17" s="342" t="s">
        <v>18</v>
      </c>
      <c r="AA17" s="344" t="s">
        <v>60</v>
      </c>
      <c r="AB17" s="344" t="s">
        <v>19</v>
      </c>
      <c r="AC17" s="344" t="s">
        <v>68</v>
      </c>
      <c r="AD17" s="346" t="s">
        <v>57</v>
      </c>
      <c r="AE17" s="347"/>
      <c r="AF17" s="348"/>
      <c r="AG17" s="85"/>
      <c r="BD17" s="84" t="s">
        <v>64</v>
      </c>
    </row>
    <row r="18" spans="1:68" ht="14.25" customHeight="1" x14ac:dyDescent="0.2">
      <c r="A18" s="331"/>
      <c r="B18" s="331"/>
      <c r="C18" s="333"/>
      <c r="D18" s="336"/>
      <c r="E18" s="337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6"/>
      <c r="Q18" s="339"/>
      <c r="R18" s="339"/>
      <c r="S18" s="339"/>
      <c r="T18" s="337"/>
      <c r="U18" s="86" t="s">
        <v>44</v>
      </c>
      <c r="V18" s="86" t="s">
        <v>43</v>
      </c>
      <c r="W18" s="331"/>
      <c r="X18" s="331"/>
      <c r="Y18" s="341"/>
      <c r="Z18" s="343"/>
      <c r="AA18" s="345"/>
      <c r="AB18" s="345"/>
      <c r="AC18" s="345"/>
      <c r="AD18" s="349"/>
      <c r="AE18" s="350"/>
      <c r="AF18" s="351"/>
      <c r="AG18" s="85"/>
      <c r="BD18" s="84"/>
    </row>
    <row r="19" spans="1:68" ht="27.75" customHeight="1" x14ac:dyDescent="0.2">
      <c r="A19" s="352" t="s">
        <v>81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54"/>
      <c r="AB19" s="54"/>
      <c r="AC19" s="54"/>
    </row>
    <row r="20" spans="1:68" ht="16.5" customHeight="1" x14ac:dyDescent="0.25">
      <c r="A20" s="353" t="s">
        <v>81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65"/>
      <c r="AB20" s="65"/>
      <c r="AC20" s="82"/>
    </row>
    <row r="21" spans="1:68" ht="14.25" customHeight="1" x14ac:dyDescent="0.25">
      <c r="A21" s="354" t="s">
        <v>82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5">
        <v>4607111035752</v>
      </c>
      <c r="E22" s="35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3"/>
      <c r="P23" s="359" t="s">
        <v>40</v>
      </c>
      <c r="Q23" s="360"/>
      <c r="R23" s="360"/>
      <c r="S23" s="360"/>
      <c r="T23" s="360"/>
      <c r="U23" s="360"/>
      <c r="V23" s="36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3"/>
      <c r="P24" s="359" t="s">
        <v>40</v>
      </c>
      <c r="Q24" s="360"/>
      <c r="R24" s="360"/>
      <c r="S24" s="360"/>
      <c r="T24" s="360"/>
      <c r="U24" s="360"/>
      <c r="V24" s="36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2" t="s">
        <v>45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54"/>
      <c r="AB25" s="54"/>
      <c r="AC25" s="54"/>
    </row>
    <row r="26" spans="1:68" ht="16.5" customHeight="1" x14ac:dyDescent="0.25">
      <c r="A26" s="353" t="s">
        <v>90</v>
      </c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65"/>
      <c r="AB26" s="65"/>
      <c r="AC26" s="82"/>
    </row>
    <row r="27" spans="1:68" ht="14.25" customHeight="1" x14ac:dyDescent="0.25">
      <c r="A27" s="354" t="s">
        <v>91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5">
        <v>4607111036537</v>
      </c>
      <c r="E28" s="35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7"/>
      <c r="R28" s="357"/>
      <c r="S28" s="357"/>
      <c r="T28" s="35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5">
        <v>4607111036605</v>
      </c>
      <c r="E29" s="35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6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7"/>
      <c r="R29" s="357"/>
      <c r="S29" s="357"/>
      <c r="T29" s="35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62"/>
      <c r="B30" s="362"/>
      <c r="C30" s="362"/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3"/>
      <c r="P30" s="359" t="s">
        <v>40</v>
      </c>
      <c r="Q30" s="360"/>
      <c r="R30" s="360"/>
      <c r="S30" s="360"/>
      <c r="T30" s="360"/>
      <c r="U30" s="360"/>
      <c r="V30" s="36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62"/>
      <c r="B31" s="362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3"/>
      <c r="P31" s="359" t="s">
        <v>40</v>
      </c>
      <c r="Q31" s="360"/>
      <c r="R31" s="360"/>
      <c r="S31" s="360"/>
      <c r="T31" s="360"/>
      <c r="U31" s="360"/>
      <c r="V31" s="36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3" t="s">
        <v>101</v>
      </c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65"/>
      <c r="AB32" s="65"/>
      <c r="AC32" s="82"/>
    </row>
    <row r="33" spans="1:68" ht="14.25" customHeight="1" x14ac:dyDescent="0.25">
      <c r="A33" s="354" t="s">
        <v>82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5">
        <v>4620207490075</v>
      </c>
      <c r="E34" s="35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7"/>
      <c r="R34" s="357"/>
      <c r="S34" s="357"/>
      <c r="T34" s="35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5">
        <v>4620207490174</v>
      </c>
      <c r="E35" s="35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7"/>
      <c r="R35" s="357"/>
      <c r="S35" s="357"/>
      <c r="T35" s="35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5">
        <v>4620207490044</v>
      </c>
      <c r="E36" s="35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7"/>
      <c r="R36" s="357"/>
      <c r="S36" s="357"/>
      <c r="T36" s="35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62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3"/>
      <c r="P37" s="359" t="s">
        <v>40</v>
      </c>
      <c r="Q37" s="360"/>
      <c r="R37" s="360"/>
      <c r="S37" s="360"/>
      <c r="T37" s="360"/>
      <c r="U37" s="360"/>
      <c r="V37" s="36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63"/>
      <c r="P38" s="359" t="s">
        <v>40</v>
      </c>
      <c r="Q38" s="360"/>
      <c r="R38" s="360"/>
      <c r="S38" s="360"/>
      <c r="T38" s="360"/>
      <c r="U38" s="360"/>
      <c r="V38" s="36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3" t="s">
        <v>111</v>
      </c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65"/>
      <c r="AB39" s="65"/>
      <c r="AC39" s="82"/>
    </row>
    <row r="40" spans="1:68" ht="14.25" customHeight="1" x14ac:dyDescent="0.25">
      <c r="A40" s="354" t="s">
        <v>82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5">
        <v>4607111039385</v>
      </c>
      <c r="E41" s="355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7"/>
      <c r="R41" s="357"/>
      <c r="S41" s="357"/>
      <c r="T41" s="358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5">
        <v>4607111038982</v>
      </c>
      <c r="E42" s="355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7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7"/>
      <c r="R42" s="357"/>
      <c r="S42" s="357"/>
      <c r="T42" s="35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5">
        <v>4607111039354</v>
      </c>
      <c r="E43" s="35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7"/>
      <c r="R43" s="357"/>
      <c r="S43" s="357"/>
      <c r="T43" s="358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5">
        <v>4607111039330</v>
      </c>
      <c r="E44" s="35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7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7"/>
      <c r="R44" s="357"/>
      <c r="S44" s="357"/>
      <c r="T44" s="358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3"/>
      <c r="P45" s="359" t="s">
        <v>40</v>
      </c>
      <c r="Q45" s="360"/>
      <c r="R45" s="360"/>
      <c r="S45" s="360"/>
      <c r="T45" s="360"/>
      <c r="U45" s="360"/>
      <c r="V45" s="361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3"/>
      <c r="P46" s="359" t="s">
        <v>40</v>
      </c>
      <c r="Q46" s="360"/>
      <c r="R46" s="360"/>
      <c r="S46" s="360"/>
      <c r="T46" s="360"/>
      <c r="U46" s="360"/>
      <c r="V46" s="361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53" t="s">
        <v>122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65"/>
      <c r="AB47" s="65"/>
      <c r="AC47" s="82"/>
    </row>
    <row r="48" spans="1:68" ht="14.25" customHeight="1" x14ac:dyDescent="0.25">
      <c r="A48" s="354" t="s">
        <v>82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5">
        <v>4620207490822</v>
      </c>
      <c r="E49" s="355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7"/>
      <c r="R49" s="357"/>
      <c r="S49" s="357"/>
      <c r="T49" s="358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3"/>
      <c r="P50" s="359" t="s">
        <v>40</v>
      </c>
      <c r="Q50" s="360"/>
      <c r="R50" s="360"/>
      <c r="S50" s="360"/>
      <c r="T50" s="360"/>
      <c r="U50" s="360"/>
      <c r="V50" s="361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62"/>
      <c r="B51" s="362"/>
      <c r="C51" s="362"/>
      <c r="D51" s="362"/>
      <c r="E51" s="362"/>
      <c r="F51" s="362"/>
      <c r="G51" s="362"/>
      <c r="H51" s="362"/>
      <c r="I51" s="362"/>
      <c r="J51" s="362"/>
      <c r="K51" s="362"/>
      <c r="L51" s="362"/>
      <c r="M51" s="362"/>
      <c r="N51" s="362"/>
      <c r="O51" s="363"/>
      <c r="P51" s="359" t="s">
        <v>40</v>
      </c>
      <c r="Q51" s="360"/>
      <c r="R51" s="360"/>
      <c r="S51" s="360"/>
      <c r="T51" s="360"/>
      <c r="U51" s="360"/>
      <c r="V51" s="361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4" t="s">
        <v>126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55">
        <v>4607111039743</v>
      </c>
      <c r="E53" s="355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7"/>
      <c r="R53" s="357"/>
      <c r="S53" s="357"/>
      <c r="T53" s="358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3"/>
      <c r="P54" s="359" t="s">
        <v>40</v>
      </c>
      <c r="Q54" s="360"/>
      <c r="R54" s="360"/>
      <c r="S54" s="360"/>
      <c r="T54" s="360"/>
      <c r="U54" s="360"/>
      <c r="V54" s="36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3"/>
      <c r="P55" s="359" t="s">
        <v>40</v>
      </c>
      <c r="Q55" s="360"/>
      <c r="R55" s="360"/>
      <c r="S55" s="360"/>
      <c r="T55" s="360"/>
      <c r="U55" s="360"/>
      <c r="V55" s="36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4" t="s">
        <v>91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55">
        <v>4607111039712</v>
      </c>
      <c r="E57" s="355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7"/>
      <c r="R57" s="357"/>
      <c r="S57" s="357"/>
      <c r="T57" s="35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62"/>
      <c r="B58" s="362"/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3"/>
      <c r="P58" s="359" t="s">
        <v>40</v>
      </c>
      <c r="Q58" s="360"/>
      <c r="R58" s="360"/>
      <c r="S58" s="360"/>
      <c r="T58" s="360"/>
      <c r="U58" s="360"/>
      <c r="V58" s="361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3"/>
      <c r="P59" s="359" t="s">
        <v>40</v>
      </c>
      <c r="Q59" s="360"/>
      <c r="R59" s="360"/>
      <c r="S59" s="360"/>
      <c r="T59" s="360"/>
      <c r="U59" s="360"/>
      <c r="V59" s="361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4" t="s">
        <v>133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55">
        <v>4607111037008</v>
      </c>
      <c r="E61" s="355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7"/>
      <c r="R61" s="357"/>
      <c r="S61" s="357"/>
      <c r="T61" s="35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55">
        <v>4607111037398</v>
      </c>
      <c r="E62" s="355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7"/>
      <c r="R62" s="357"/>
      <c r="S62" s="357"/>
      <c r="T62" s="35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2"/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3"/>
      <c r="P63" s="359" t="s">
        <v>40</v>
      </c>
      <c r="Q63" s="360"/>
      <c r="R63" s="360"/>
      <c r="S63" s="360"/>
      <c r="T63" s="360"/>
      <c r="U63" s="360"/>
      <c r="V63" s="36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3"/>
      <c r="P64" s="359" t="s">
        <v>40</v>
      </c>
      <c r="Q64" s="360"/>
      <c r="R64" s="360"/>
      <c r="S64" s="360"/>
      <c r="T64" s="360"/>
      <c r="U64" s="360"/>
      <c r="V64" s="36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4" t="s">
        <v>139</v>
      </c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55">
        <v>4607111039705</v>
      </c>
      <c r="E66" s="355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7"/>
      <c r="R66" s="357"/>
      <c r="S66" s="357"/>
      <c r="T66" s="35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55">
        <v>4607111039729</v>
      </c>
      <c r="E67" s="355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7"/>
      <c r="R67" s="357"/>
      <c r="S67" s="357"/>
      <c r="T67" s="35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55">
        <v>4620207490228</v>
      </c>
      <c r="E68" s="355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8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7"/>
      <c r="R68" s="357"/>
      <c r="S68" s="357"/>
      <c r="T68" s="35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62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3"/>
      <c r="P69" s="359" t="s">
        <v>40</v>
      </c>
      <c r="Q69" s="360"/>
      <c r="R69" s="360"/>
      <c r="S69" s="360"/>
      <c r="T69" s="360"/>
      <c r="U69" s="360"/>
      <c r="V69" s="361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62"/>
      <c r="B70" s="362"/>
      <c r="C70" s="362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3"/>
      <c r="P70" s="359" t="s">
        <v>40</v>
      </c>
      <c r="Q70" s="360"/>
      <c r="R70" s="360"/>
      <c r="S70" s="360"/>
      <c r="T70" s="360"/>
      <c r="U70" s="360"/>
      <c r="V70" s="361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53" t="s">
        <v>147</v>
      </c>
      <c r="B71" s="353"/>
      <c r="C71" s="353"/>
      <c r="D71" s="35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65"/>
      <c r="AB71" s="65"/>
      <c r="AC71" s="82"/>
    </row>
    <row r="72" spans="1:68" ht="14.25" customHeight="1" x14ac:dyDescent="0.25">
      <c r="A72" s="354" t="s">
        <v>82</v>
      </c>
      <c r="B72" s="354"/>
      <c r="C72" s="354"/>
      <c r="D72" s="354"/>
      <c r="E72" s="354"/>
      <c r="F72" s="354"/>
      <c r="G72" s="354"/>
      <c r="H72" s="354"/>
      <c r="I72" s="354"/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  <c r="Z72" s="354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55">
        <v>4607111037411</v>
      </c>
      <c r="E73" s="355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7"/>
      <c r="R73" s="357"/>
      <c r="S73" s="357"/>
      <c r="T73" s="35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55">
        <v>4607111036728</v>
      </c>
      <c r="E74" s="355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7"/>
      <c r="R74" s="357"/>
      <c r="S74" s="357"/>
      <c r="T74" s="35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3"/>
      <c r="P75" s="359" t="s">
        <v>40</v>
      </c>
      <c r="Q75" s="360"/>
      <c r="R75" s="360"/>
      <c r="S75" s="360"/>
      <c r="T75" s="360"/>
      <c r="U75" s="360"/>
      <c r="V75" s="361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62"/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3"/>
      <c r="P76" s="359" t="s">
        <v>40</v>
      </c>
      <c r="Q76" s="360"/>
      <c r="R76" s="360"/>
      <c r="S76" s="360"/>
      <c r="T76" s="360"/>
      <c r="U76" s="360"/>
      <c r="V76" s="361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53" t="s">
        <v>154</v>
      </c>
      <c r="B77" s="353"/>
      <c r="C77" s="353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65"/>
      <c r="AB77" s="65"/>
      <c r="AC77" s="82"/>
    </row>
    <row r="78" spans="1:68" ht="14.25" customHeight="1" x14ac:dyDescent="0.25">
      <c r="A78" s="354" t="s">
        <v>139</v>
      </c>
      <c r="B78" s="354"/>
      <c r="C78" s="354"/>
      <c r="D78" s="354"/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Z78" s="354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55">
        <v>4607111033659</v>
      </c>
      <c r="E79" s="355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7"/>
      <c r="R79" s="357"/>
      <c r="S79" s="357"/>
      <c r="T79" s="35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3"/>
      <c r="P80" s="359" t="s">
        <v>40</v>
      </c>
      <c r="Q80" s="360"/>
      <c r="R80" s="360"/>
      <c r="S80" s="360"/>
      <c r="T80" s="360"/>
      <c r="U80" s="360"/>
      <c r="V80" s="361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62"/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3"/>
      <c r="P81" s="359" t="s">
        <v>40</v>
      </c>
      <c r="Q81" s="360"/>
      <c r="R81" s="360"/>
      <c r="S81" s="360"/>
      <c r="T81" s="360"/>
      <c r="U81" s="360"/>
      <c r="V81" s="361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53" t="s">
        <v>158</v>
      </c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65"/>
      <c r="AB82" s="65"/>
      <c r="AC82" s="82"/>
    </row>
    <row r="83" spans="1:68" ht="14.25" customHeight="1" x14ac:dyDescent="0.25">
      <c r="A83" s="354" t="s">
        <v>159</v>
      </c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55">
        <v>4607111034120</v>
      </c>
      <c r="E84" s="35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7"/>
      <c r="R84" s="357"/>
      <c r="S84" s="357"/>
      <c r="T84" s="35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55">
        <v>4607111034137</v>
      </c>
      <c r="E85" s="355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8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7"/>
      <c r="R85" s="357"/>
      <c r="S85" s="357"/>
      <c r="T85" s="35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3"/>
      <c r="P86" s="359" t="s">
        <v>40</v>
      </c>
      <c r="Q86" s="360"/>
      <c r="R86" s="360"/>
      <c r="S86" s="360"/>
      <c r="T86" s="360"/>
      <c r="U86" s="360"/>
      <c r="V86" s="36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3"/>
      <c r="P87" s="359" t="s">
        <v>40</v>
      </c>
      <c r="Q87" s="360"/>
      <c r="R87" s="360"/>
      <c r="S87" s="360"/>
      <c r="T87" s="360"/>
      <c r="U87" s="360"/>
      <c r="V87" s="36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3" t="s">
        <v>166</v>
      </c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65"/>
      <c r="AB88" s="65"/>
      <c r="AC88" s="82"/>
    </row>
    <row r="89" spans="1:68" ht="14.25" customHeight="1" x14ac:dyDescent="0.25">
      <c r="A89" s="354" t="s">
        <v>139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55">
        <v>4620207491027</v>
      </c>
      <c r="E90" s="355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7"/>
      <c r="R90" s="357"/>
      <c r="S90" s="357"/>
      <c r="T90" s="358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55">
        <v>4620207491003</v>
      </c>
      <c r="E91" s="355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7"/>
      <c r="R91" s="357"/>
      <c r="S91" s="357"/>
      <c r="T91" s="358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55">
        <v>4620207491034</v>
      </c>
      <c r="E92" s="355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7"/>
      <c r="R92" s="357"/>
      <c r="S92" s="357"/>
      <c r="T92" s="358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55">
        <v>4620207491010</v>
      </c>
      <c r="E93" s="355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7"/>
      <c r="R93" s="357"/>
      <c r="S93" s="357"/>
      <c r="T93" s="35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55">
        <v>4607111035028</v>
      </c>
      <c r="E94" s="355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7"/>
      <c r="R94" s="357"/>
      <c r="S94" s="357"/>
      <c r="T94" s="35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55">
        <v>4607111036407</v>
      </c>
      <c r="E95" s="355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7"/>
      <c r="R95" s="357"/>
      <c r="S95" s="357"/>
      <c r="T95" s="35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3"/>
      <c r="P96" s="359" t="s">
        <v>40</v>
      </c>
      <c r="Q96" s="360"/>
      <c r="R96" s="360"/>
      <c r="S96" s="360"/>
      <c r="T96" s="360"/>
      <c r="U96" s="360"/>
      <c r="V96" s="361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62"/>
      <c r="B97" s="362"/>
      <c r="C97" s="362"/>
      <c r="D97" s="362"/>
      <c r="E97" s="362"/>
      <c r="F97" s="362"/>
      <c r="G97" s="362"/>
      <c r="H97" s="362"/>
      <c r="I97" s="362"/>
      <c r="J97" s="362"/>
      <c r="K97" s="362"/>
      <c r="L97" s="362"/>
      <c r="M97" s="362"/>
      <c r="N97" s="362"/>
      <c r="O97" s="363"/>
      <c r="P97" s="359" t="s">
        <v>40</v>
      </c>
      <c r="Q97" s="360"/>
      <c r="R97" s="360"/>
      <c r="S97" s="360"/>
      <c r="T97" s="360"/>
      <c r="U97" s="360"/>
      <c r="V97" s="361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53" t="s">
        <v>181</v>
      </c>
      <c r="B98" s="353"/>
      <c r="C98" s="353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65"/>
      <c r="AB98" s="65"/>
      <c r="AC98" s="82"/>
    </row>
    <row r="99" spans="1:68" ht="14.25" customHeight="1" x14ac:dyDescent="0.25">
      <c r="A99" s="354" t="s">
        <v>133</v>
      </c>
      <c r="B99" s="354"/>
      <c r="C99" s="354"/>
      <c r="D99" s="354"/>
      <c r="E99" s="354"/>
      <c r="F99" s="354"/>
      <c r="G99" s="354"/>
      <c r="H99" s="354"/>
      <c r="I99" s="354"/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55">
        <v>4607025784012</v>
      </c>
      <c r="E100" s="355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9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7"/>
      <c r="R100" s="357"/>
      <c r="S100" s="357"/>
      <c r="T100" s="35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55">
        <v>4607025784319</v>
      </c>
      <c r="E101" s="355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9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7"/>
      <c r="R101" s="357"/>
      <c r="S101" s="357"/>
      <c r="T101" s="358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62"/>
      <c r="B102" s="362"/>
      <c r="C102" s="362"/>
      <c r="D102" s="362"/>
      <c r="E102" s="362"/>
      <c r="F102" s="362"/>
      <c r="G102" s="362"/>
      <c r="H102" s="362"/>
      <c r="I102" s="362"/>
      <c r="J102" s="362"/>
      <c r="K102" s="362"/>
      <c r="L102" s="362"/>
      <c r="M102" s="362"/>
      <c r="N102" s="362"/>
      <c r="O102" s="363"/>
      <c r="P102" s="359" t="s">
        <v>40</v>
      </c>
      <c r="Q102" s="360"/>
      <c r="R102" s="360"/>
      <c r="S102" s="360"/>
      <c r="T102" s="360"/>
      <c r="U102" s="360"/>
      <c r="V102" s="361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62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2"/>
      <c r="N103" s="362"/>
      <c r="O103" s="363"/>
      <c r="P103" s="359" t="s">
        <v>40</v>
      </c>
      <c r="Q103" s="360"/>
      <c r="R103" s="360"/>
      <c r="S103" s="360"/>
      <c r="T103" s="360"/>
      <c r="U103" s="360"/>
      <c r="V103" s="361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53" t="s">
        <v>187</v>
      </c>
      <c r="B104" s="353"/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65"/>
      <c r="AB104" s="65"/>
      <c r="AC104" s="82"/>
    </row>
    <row r="105" spans="1:68" ht="14.25" customHeight="1" x14ac:dyDescent="0.25">
      <c r="A105" s="354" t="s">
        <v>82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  <c r="Z105" s="354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55">
        <v>4620207491157</v>
      </c>
      <c r="E106" s="355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9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7"/>
      <c r="R106" s="357"/>
      <c r="S106" s="357"/>
      <c r="T106" s="35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55">
        <v>4607111039262</v>
      </c>
      <c r="E107" s="355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7"/>
      <c r="R107" s="357"/>
      <c r="S107" s="357"/>
      <c r="T107" s="35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55">
        <v>4607111039248</v>
      </c>
      <c r="E108" s="355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7"/>
      <c r="R108" s="357"/>
      <c r="S108" s="357"/>
      <c r="T108" s="35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55">
        <v>4607111039293</v>
      </c>
      <c r="E109" s="355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7"/>
      <c r="R109" s="357"/>
      <c r="S109" s="357"/>
      <c r="T109" s="35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55">
        <v>4607111039279</v>
      </c>
      <c r="E110" s="355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7"/>
      <c r="R110" s="357"/>
      <c r="S110" s="357"/>
      <c r="T110" s="35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363"/>
      <c r="P111" s="359" t="s">
        <v>40</v>
      </c>
      <c r="Q111" s="360"/>
      <c r="R111" s="360"/>
      <c r="S111" s="360"/>
      <c r="T111" s="360"/>
      <c r="U111" s="360"/>
      <c r="V111" s="361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62"/>
      <c r="B112" s="362"/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3"/>
      <c r="P112" s="359" t="s">
        <v>40</v>
      </c>
      <c r="Q112" s="360"/>
      <c r="R112" s="360"/>
      <c r="S112" s="360"/>
      <c r="T112" s="360"/>
      <c r="U112" s="360"/>
      <c r="V112" s="361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54" t="s">
        <v>139</v>
      </c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4301135670</v>
      </c>
      <c r="D114" s="355">
        <v>4620207490983</v>
      </c>
      <c r="E114" s="355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97</v>
      </c>
      <c r="M114" s="38" t="s">
        <v>86</v>
      </c>
      <c r="N114" s="38"/>
      <c r="O114" s="37">
        <v>180</v>
      </c>
      <c r="P114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57"/>
      <c r="R114" s="357"/>
      <c r="S114" s="357"/>
      <c r="T114" s="35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201</v>
      </c>
      <c r="AG114" s="81"/>
      <c r="AJ114" s="87" t="s">
        <v>98</v>
      </c>
      <c r="AK114" s="87">
        <v>14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3"/>
      <c r="P115" s="359" t="s">
        <v>40</v>
      </c>
      <c r="Q115" s="360"/>
      <c r="R115" s="360"/>
      <c r="S115" s="360"/>
      <c r="T115" s="360"/>
      <c r="U115" s="360"/>
      <c r="V115" s="361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2"/>
      <c r="N116" s="362"/>
      <c r="O116" s="363"/>
      <c r="P116" s="359" t="s">
        <v>40</v>
      </c>
      <c r="Q116" s="360"/>
      <c r="R116" s="360"/>
      <c r="S116" s="360"/>
      <c r="T116" s="360"/>
      <c r="U116" s="360"/>
      <c r="V116" s="361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54" t="s">
        <v>202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Z117" s="354"/>
      <c r="AA117" s="66"/>
      <c r="AB117" s="66"/>
      <c r="AC117" s="83"/>
    </row>
    <row r="118" spans="1:68" ht="27" customHeight="1" x14ac:dyDescent="0.25">
      <c r="A118" s="63" t="s">
        <v>203</v>
      </c>
      <c r="B118" s="63" t="s">
        <v>204</v>
      </c>
      <c r="C118" s="36">
        <v>4301071094</v>
      </c>
      <c r="D118" s="355">
        <v>4620207491140</v>
      </c>
      <c r="E118" s="355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400" t="s">
        <v>205</v>
      </c>
      <c r="Q118" s="357"/>
      <c r="R118" s="357"/>
      <c r="S118" s="357"/>
      <c r="T118" s="358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206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3"/>
      <c r="P119" s="359" t="s">
        <v>40</v>
      </c>
      <c r="Q119" s="360"/>
      <c r="R119" s="360"/>
      <c r="S119" s="360"/>
      <c r="T119" s="360"/>
      <c r="U119" s="360"/>
      <c r="V119" s="361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62"/>
      <c r="B120" s="362"/>
      <c r="C120" s="362"/>
      <c r="D120" s="362"/>
      <c r="E120" s="362"/>
      <c r="F120" s="362"/>
      <c r="G120" s="362"/>
      <c r="H120" s="362"/>
      <c r="I120" s="362"/>
      <c r="J120" s="362"/>
      <c r="K120" s="362"/>
      <c r="L120" s="362"/>
      <c r="M120" s="362"/>
      <c r="N120" s="362"/>
      <c r="O120" s="363"/>
      <c r="P120" s="359" t="s">
        <v>40</v>
      </c>
      <c r="Q120" s="360"/>
      <c r="R120" s="360"/>
      <c r="S120" s="360"/>
      <c r="T120" s="360"/>
      <c r="U120" s="360"/>
      <c r="V120" s="361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53" t="s">
        <v>207</v>
      </c>
      <c r="B121" s="353"/>
      <c r="C121" s="353"/>
      <c r="D121" s="353"/>
      <c r="E121" s="353"/>
      <c r="F121" s="353"/>
      <c r="G121" s="353"/>
      <c r="H121" s="353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65"/>
      <c r="AB121" s="65"/>
      <c r="AC121" s="82"/>
    </row>
    <row r="122" spans="1:68" ht="14.25" customHeight="1" x14ac:dyDescent="0.25">
      <c r="A122" s="354" t="s">
        <v>139</v>
      </c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  <c r="AA122" s="66"/>
      <c r="AB122" s="66"/>
      <c r="AC122" s="83"/>
    </row>
    <row r="123" spans="1:68" ht="27" customHeight="1" x14ac:dyDescent="0.25">
      <c r="A123" s="63" t="s">
        <v>208</v>
      </c>
      <c r="B123" s="63" t="s">
        <v>209</v>
      </c>
      <c r="C123" s="36">
        <v>4301135555</v>
      </c>
      <c r="D123" s="355">
        <v>4607111034014</v>
      </c>
      <c r="E123" s="355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40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7"/>
      <c r="R123" s="357"/>
      <c r="S123" s="357"/>
      <c r="T123" s="35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210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211</v>
      </c>
      <c r="B124" s="63" t="s">
        <v>212</v>
      </c>
      <c r="C124" s="36">
        <v>4301135532</v>
      </c>
      <c r="D124" s="355">
        <v>4607111033994</v>
      </c>
      <c r="E124" s="35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213</v>
      </c>
      <c r="M124" s="38" t="s">
        <v>86</v>
      </c>
      <c r="N124" s="38"/>
      <c r="O124" s="37">
        <v>180</v>
      </c>
      <c r="P124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7"/>
      <c r="R124" s="357"/>
      <c r="S124" s="357"/>
      <c r="T124" s="35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214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3"/>
      <c r="P125" s="359" t="s">
        <v>40</v>
      </c>
      <c r="Q125" s="360"/>
      <c r="R125" s="360"/>
      <c r="S125" s="360"/>
      <c r="T125" s="360"/>
      <c r="U125" s="360"/>
      <c r="V125" s="361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63"/>
      <c r="P126" s="359" t="s">
        <v>40</v>
      </c>
      <c r="Q126" s="360"/>
      <c r="R126" s="360"/>
      <c r="S126" s="360"/>
      <c r="T126" s="360"/>
      <c r="U126" s="360"/>
      <c r="V126" s="361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53" t="s">
        <v>215</v>
      </c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65"/>
      <c r="AB127" s="65"/>
      <c r="AC127" s="82"/>
    </row>
    <row r="128" spans="1:68" ht="14.25" customHeight="1" x14ac:dyDescent="0.25">
      <c r="A128" s="354" t="s">
        <v>139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66"/>
      <c r="AB128" s="66"/>
      <c r="AC128" s="83"/>
    </row>
    <row r="129" spans="1:68" ht="27" customHeight="1" x14ac:dyDescent="0.25">
      <c r="A129" s="63" t="s">
        <v>216</v>
      </c>
      <c r="B129" s="63" t="s">
        <v>217</v>
      </c>
      <c r="C129" s="36">
        <v>4301135549</v>
      </c>
      <c r="D129" s="355">
        <v>4607111039095</v>
      </c>
      <c r="E129" s="355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4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7"/>
      <c r="R129" s="357"/>
      <c r="S129" s="357"/>
      <c r="T129" s="35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218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219</v>
      </c>
      <c r="B130" s="63" t="s">
        <v>220</v>
      </c>
      <c r="C130" s="36">
        <v>4301135550</v>
      </c>
      <c r="D130" s="355">
        <v>4607111034199</v>
      </c>
      <c r="E130" s="355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40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7"/>
      <c r="R130" s="357"/>
      <c r="S130" s="357"/>
      <c r="T130" s="35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221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62"/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3"/>
      <c r="P131" s="359" t="s">
        <v>40</v>
      </c>
      <c r="Q131" s="360"/>
      <c r="R131" s="360"/>
      <c r="S131" s="360"/>
      <c r="T131" s="360"/>
      <c r="U131" s="360"/>
      <c r="V131" s="36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62"/>
      <c r="B132" s="362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3"/>
      <c r="P132" s="359" t="s">
        <v>40</v>
      </c>
      <c r="Q132" s="360"/>
      <c r="R132" s="360"/>
      <c r="S132" s="360"/>
      <c r="T132" s="360"/>
      <c r="U132" s="360"/>
      <c r="V132" s="36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53" t="s">
        <v>222</v>
      </c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65"/>
      <c r="AB133" s="65"/>
      <c r="AC133" s="82"/>
    </row>
    <row r="134" spans="1:68" ht="14.25" customHeight="1" x14ac:dyDescent="0.25">
      <c r="A134" s="354" t="s">
        <v>139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66"/>
      <c r="AB134" s="66"/>
      <c r="AC134" s="83"/>
    </row>
    <row r="135" spans="1:68" ht="27" customHeight="1" x14ac:dyDescent="0.25">
      <c r="A135" s="63" t="s">
        <v>223</v>
      </c>
      <c r="B135" s="63" t="s">
        <v>224</v>
      </c>
      <c r="C135" s="36">
        <v>4301135753</v>
      </c>
      <c r="D135" s="355">
        <v>4620207490914</v>
      </c>
      <c r="E135" s="355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0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7"/>
      <c r="R135" s="357"/>
      <c r="S135" s="357"/>
      <c r="T135" s="35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210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225</v>
      </c>
      <c r="B136" s="63" t="s">
        <v>226</v>
      </c>
      <c r="C136" s="36">
        <v>4301135778</v>
      </c>
      <c r="D136" s="355">
        <v>4620207490853</v>
      </c>
      <c r="E136" s="355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40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7"/>
      <c r="R136" s="357"/>
      <c r="S136" s="357"/>
      <c r="T136" s="35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210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3"/>
      <c r="P137" s="359" t="s">
        <v>40</v>
      </c>
      <c r="Q137" s="360"/>
      <c r="R137" s="360"/>
      <c r="S137" s="360"/>
      <c r="T137" s="360"/>
      <c r="U137" s="360"/>
      <c r="V137" s="361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62"/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3"/>
      <c r="P138" s="359" t="s">
        <v>40</v>
      </c>
      <c r="Q138" s="360"/>
      <c r="R138" s="360"/>
      <c r="S138" s="360"/>
      <c r="T138" s="360"/>
      <c r="U138" s="360"/>
      <c r="V138" s="361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53" t="s">
        <v>227</v>
      </c>
      <c r="B139" s="353"/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65"/>
      <c r="AB139" s="65"/>
      <c r="AC139" s="82"/>
    </row>
    <row r="140" spans="1:68" ht="14.25" customHeight="1" x14ac:dyDescent="0.25">
      <c r="A140" s="354" t="s">
        <v>139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66"/>
      <c r="AB140" s="66"/>
      <c r="AC140" s="83"/>
    </row>
    <row r="141" spans="1:68" ht="27" customHeight="1" x14ac:dyDescent="0.25">
      <c r="A141" s="63" t="s">
        <v>228</v>
      </c>
      <c r="B141" s="63" t="s">
        <v>229</v>
      </c>
      <c r="C141" s="36">
        <v>4301135570</v>
      </c>
      <c r="D141" s="355">
        <v>4607111035806</v>
      </c>
      <c r="E141" s="355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7"/>
      <c r="R141" s="357"/>
      <c r="S141" s="357"/>
      <c r="T141" s="358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230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3"/>
      <c r="P142" s="359" t="s">
        <v>40</v>
      </c>
      <c r="Q142" s="360"/>
      <c r="R142" s="360"/>
      <c r="S142" s="360"/>
      <c r="T142" s="360"/>
      <c r="U142" s="360"/>
      <c r="V142" s="361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3"/>
      <c r="P143" s="359" t="s">
        <v>40</v>
      </c>
      <c r="Q143" s="360"/>
      <c r="R143" s="360"/>
      <c r="S143" s="360"/>
      <c r="T143" s="360"/>
      <c r="U143" s="360"/>
      <c r="V143" s="361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53" t="s">
        <v>231</v>
      </c>
      <c r="B144" s="353"/>
      <c r="C144" s="353"/>
      <c r="D144" s="353"/>
      <c r="E144" s="353"/>
      <c r="F144" s="353"/>
      <c r="G144" s="353"/>
      <c r="H144" s="353"/>
      <c r="I144" s="353"/>
      <c r="J144" s="353"/>
      <c r="K144" s="353"/>
      <c r="L144" s="353"/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65"/>
      <c r="AB144" s="65"/>
      <c r="AC144" s="82"/>
    </row>
    <row r="145" spans="1:68" ht="14.25" customHeight="1" x14ac:dyDescent="0.25">
      <c r="A145" s="354" t="s">
        <v>139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  <c r="Z145" s="354"/>
      <c r="AA145" s="66"/>
      <c r="AB145" s="66"/>
      <c r="AC145" s="83"/>
    </row>
    <row r="146" spans="1:68" ht="16.5" customHeight="1" x14ac:dyDescent="0.25">
      <c r="A146" s="63" t="s">
        <v>232</v>
      </c>
      <c r="B146" s="63" t="s">
        <v>233</v>
      </c>
      <c r="C146" s="36">
        <v>4301135607</v>
      </c>
      <c r="D146" s="355">
        <v>4607111039613</v>
      </c>
      <c r="E146" s="355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7"/>
      <c r="R146" s="357"/>
      <c r="S146" s="357"/>
      <c r="T146" s="35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218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62"/>
      <c r="B147" s="362"/>
      <c r="C147" s="362"/>
      <c r="D147" s="362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363"/>
      <c r="P147" s="359" t="s">
        <v>40</v>
      </c>
      <c r="Q147" s="360"/>
      <c r="R147" s="360"/>
      <c r="S147" s="360"/>
      <c r="T147" s="360"/>
      <c r="U147" s="360"/>
      <c r="V147" s="36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3"/>
      <c r="P148" s="359" t="s">
        <v>40</v>
      </c>
      <c r="Q148" s="360"/>
      <c r="R148" s="360"/>
      <c r="S148" s="360"/>
      <c r="T148" s="360"/>
      <c r="U148" s="360"/>
      <c r="V148" s="36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53" t="s">
        <v>234</v>
      </c>
      <c r="B149" s="353"/>
      <c r="C149" s="353"/>
      <c r="D149" s="353"/>
      <c r="E149" s="353"/>
      <c r="F149" s="353"/>
      <c r="G149" s="353"/>
      <c r="H149" s="353"/>
      <c r="I149" s="353"/>
      <c r="J149" s="353"/>
      <c r="K149" s="353"/>
      <c r="L149" s="353"/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65"/>
      <c r="AB149" s="65"/>
      <c r="AC149" s="82"/>
    </row>
    <row r="150" spans="1:68" ht="14.25" customHeight="1" x14ac:dyDescent="0.25">
      <c r="A150" s="354" t="s">
        <v>202</v>
      </c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  <c r="Z150" s="354"/>
      <c r="AA150" s="66"/>
      <c r="AB150" s="66"/>
      <c r="AC150" s="83"/>
    </row>
    <row r="151" spans="1:68" ht="27" customHeight="1" x14ac:dyDescent="0.25">
      <c r="A151" s="63" t="s">
        <v>235</v>
      </c>
      <c r="B151" s="63" t="s">
        <v>236</v>
      </c>
      <c r="C151" s="36">
        <v>4301135540</v>
      </c>
      <c r="D151" s="355">
        <v>4607111035646</v>
      </c>
      <c r="E151" s="355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238</v>
      </c>
      <c r="L151" s="37" t="s">
        <v>97</v>
      </c>
      <c r="M151" s="38" t="s">
        <v>86</v>
      </c>
      <c r="N151" s="38"/>
      <c r="O151" s="37">
        <v>180</v>
      </c>
      <c r="P151" s="40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7"/>
      <c r="R151" s="357"/>
      <c r="S151" s="357"/>
      <c r="T151" s="35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237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3"/>
      <c r="P152" s="359" t="s">
        <v>40</v>
      </c>
      <c r="Q152" s="360"/>
      <c r="R152" s="360"/>
      <c r="S152" s="360"/>
      <c r="T152" s="360"/>
      <c r="U152" s="360"/>
      <c r="V152" s="36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62"/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2"/>
      <c r="M153" s="362"/>
      <c r="N153" s="362"/>
      <c r="O153" s="363"/>
      <c r="P153" s="359" t="s">
        <v>40</v>
      </c>
      <c r="Q153" s="360"/>
      <c r="R153" s="360"/>
      <c r="S153" s="360"/>
      <c r="T153" s="360"/>
      <c r="U153" s="360"/>
      <c r="V153" s="36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53" t="s">
        <v>239</v>
      </c>
      <c r="B154" s="353"/>
      <c r="C154" s="353"/>
      <c r="D154" s="353"/>
      <c r="E154" s="353"/>
      <c r="F154" s="353"/>
      <c r="G154" s="353"/>
      <c r="H154" s="353"/>
      <c r="I154" s="353"/>
      <c r="J154" s="353"/>
      <c r="K154" s="353"/>
      <c r="L154" s="353"/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65"/>
      <c r="AB154" s="65"/>
      <c r="AC154" s="82"/>
    </row>
    <row r="155" spans="1:68" ht="14.25" customHeight="1" x14ac:dyDescent="0.25">
      <c r="A155" s="354" t="s">
        <v>139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  <c r="AA155" s="66"/>
      <c r="AB155" s="66"/>
      <c r="AC155" s="83"/>
    </row>
    <row r="156" spans="1:68" ht="27" customHeight="1" x14ac:dyDescent="0.25">
      <c r="A156" s="63" t="s">
        <v>240</v>
      </c>
      <c r="B156" s="63" t="s">
        <v>241</v>
      </c>
      <c r="C156" s="36">
        <v>4301135591</v>
      </c>
      <c r="D156" s="355">
        <v>4607111036568</v>
      </c>
      <c r="E156" s="355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7"/>
      <c r="R156" s="357"/>
      <c r="S156" s="357"/>
      <c r="T156" s="35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242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62"/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3"/>
      <c r="P157" s="359" t="s">
        <v>40</v>
      </c>
      <c r="Q157" s="360"/>
      <c r="R157" s="360"/>
      <c r="S157" s="360"/>
      <c r="T157" s="360"/>
      <c r="U157" s="360"/>
      <c r="V157" s="36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3"/>
      <c r="P158" s="359" t="s">
        <v>40</v>
      </c>
      <c r="Q158" s="360"/>
      <c r="R158" s="360"/>
      <c r="S158" s="360"/>
      <c r="T158" s="360"/>
      <c r="U158" s="360"/>
      <c r="V158" s="36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52" t="s">
        <v>243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54"/>
      <c r="AB159" s="54"/>
      <c r="AC159" s="54"/>
    </row>
    <row r="160" spans="1:68" ht="16.5" customHeight="1" x14ac:dyDescent="0.25">
      <c r="A160" s="353" t="s">
        <v>244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65"/>
      <c r="AB160" s="65"/>
      <c r="AC160" s="82"/>
    </row>
    <row r="161" spans="1:68" ht="14.25" customHeight="1" x14ac:dyDescent="0.25">
      <c r="A161" s="354" t="s">
        <v>82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66"/>
      <c r="AB161" s="66"/>
      <c r="AC161" s="83"/>
    </row>
    <row r="162" spans="1:68" ht="16.5" customHeight="1" x14ac:dyDescent="0.25">
      <c r="A162" s="63" t="s">
        <v>245</v>
      </c>
      <c r="B162" s="63" t="s">
        <v>246</v>
      </c>
      <c r="C162" s="36">
        <v>4301071062</v>
      </c>
      <c r="D162" s="355">
        <v>4607111036384</v>
      </c>
      <c r="E162" s="355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11" t="s">
        <v>247</v>
      </c>
      <c r="Q162" s="357"/>
      <c r="R162" s="357"/>
      <c r="S162" s="357"/>
      <c r="T162" s="35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248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249</v>
      </c>
      <c r="B163" s="63" t="s">
        <v>250</v>
      </c>
      <c r="C163" s="36">
        <v>4301071050</v>
      </c>
      <c r="D163" s="355">
        <v>4607111036216</v>
      </c>
      <c r="E163" s="355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1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7"/>
      <c r="R163" s="357"/>
      <c r="S163" s="357"/>
      <c r="T163" s="35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251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62"/>
      <c r="B164" s="3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2"/>
      <c r="N164" s="362"/>
      <c r="O164" s="363"/>
      <c r="P164" s="359" t="s">
        <v>40</v>
      </c>
      <c r="Q164" s="360"/>
      <c r="R164" s="360"/>
      <c r="S164" s="360"/>
      <c r="T164" s="360"/>
      <c r="U164" s="360"/>
      <c r="V164" s="361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62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3"/>
      <c r="P165" s="359" t="s">
        <v>40</v>
      </c>
      <c r="Q165" s="360"/>
      <c r="R165" s="360"/>
      <c r="S165" s="360"/>
      <c r="T165" s="360"/>
      <c r="U165" s="360"/>
      <c r="V165" s="361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52" t="s">
        <v>252</v>
      </c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  <c r="AA166" s="54"/>
      <c r="AB166" s="54"/>
      <c r="AC166" s="54"/>
    </row>
    <row r="167" spans="1:68" ht="16.5" customHeight="1" x14ac:dyDescent="0.25">
      <c r="A167" s="353" t="s">
        <v>253</v>
      </c>
      <c r="B167" s="353"/>
      <c r="C167" s="353"/>
      <c r="D167" s="35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65"/>
      <c r="AB167" s="65"/>
      <c r="AC167" s="82"/>
    </row>
    <row r="168" spans="1:68" ht="14.25" customHeight="1" x14ac:dyDescent="0.25">
      <c r="A168" s="354" t="s">
        <v>91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66"/>
      <c r="AB168" s="66"/>
      <c r="AC168" s="83"/>
    </row>
    <row r="169" spans="1:68" ht="16.5" customHeight="1" x14ac:dyDescent="0.25">
      <c r="A169" s="63" t="s">
        <v>254</v>
      </c>
      <c r="B169" s="63" t="s">
        <v>255</v>
      </c>
      <c r="C169" s="36">
        <v>4301132179</v>
      </c>
      <c r="D169" s="355">
        <v>4607111035691</v>
      </c>
      <c r="E169" s="35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7"/>
      <c r="R169" s="357"/>
      <c r="S169" s="357"/>
      <c r="T169" s="35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256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257</v>
      </c>
      <c r="B170" s="63" t="s">
        <v>258</v>
      </c>
      <c r="C170" s="36">
        <v>4301132182</v>
      </c>
      <c r="D170" s="355">
        <v>4607111035721</v>
      </c>
      <c r="E170" s="355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7"/>
      <c r="R170" s="357"/>
      <c r="S170" s="357"/>
      <c r="T170" s="35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259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260</v>
      </c>
      <c r="B171" s="63" t="s">
        <v>261</v>
      </c>
      <c r="C171" s="36">
        <v>4301132170</v>
      </c>
      <c r="D171" s="355">
        <v>4607111038487</v>
      </c>
      <c r="E171" s="355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7"/>
      <c r="R171" s="357"/>
      <c r="S171" s="357"/>
      <c r="T171" s="35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262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3"/>
      <c r="P172" s="359" t="s">
        <v>40</v>
      </c>
      <c r="Q172" s="360"/>
      <c r="R172" s="360"/>
      <c r="S172" s="360"/>
      <c r="T172" s="360"/>
      <c r="U172" s="360"/>
      <c r="V172" s="361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3"/>
      <c r="P173" s="359" t="s">
        <v>40</v>
      </c>
      <c r="Q173" s="360"/>
      <c r="R173" s="360"/>
      <c r="S173" s="360"/>
      <c r="T173" s="360"/>
      <c r="U173" s="360"/>
      <c r="V173" s="361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54" t="s">
        <v>263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66"/>
      <c r="AB174" s="66"/>
      <c r="AC174" s="83"/>
    </row>
    <row r="175" spans="1:68" ht="27" customHeight="1" x14ac:dyDescent="0.25">
      <c r="A175" s="63" t="s">
        <v>264</v>
      </c>
      <c r="B175" s="63" t="s">
        <v>265</v>
      </c>
      <c r="C175" s="36">
        <v>4301051855</v>
      </c>
      <c r="D175" s="355">
        <v>4680115885875</v>
      </c>
      <c r="E175" s="355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270</v>
      </c>
      <c r="L175" s="37" t="s">
        <v>88</v>
      </c>
      <c r="M175" s="38" t="s">
        <v>269</v>
      </c>
      <c r="N175" s="38"/>
      <c r="O175" s="37">
        <v>365</v>
      </c>
      <c r="P175" s="416" t="s">
        <v>266</v>
      </c>
      <c r="Q175" s="357"/>
      <c r="R175" s="357"/>
      <c r="S175" s="357"/>
      <c r="T175" s="35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267</v>
      </c>
      <c r="AG175" s="81"/>
      <c r="AJ175" s="87" t="s">
        <v>89</v>
      </c>
      <c r="AK175" s="87">
        <v>1</v>
      </c>
      <c r="BB175" s="196" t="s">
        <v>268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62"/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3"/>
      <c r="P176" s="359" t="s">
        <v>40</v>
      </c>
      <c r="Q176" s="360"/>
      <c r="R176" s="360"/>
      <c r="S176" s="360"/>
      <c r="T176" s="360"/>
      <c r="U176" s="360"/>
      <c r="V176" s="361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3"/>
      <c r="P177" s="359" t="s">
        <v>40</v>
      </c>
      <c r="Q177" s="360"/>
      <c r="R177" s="360"/>
      <c r="S177" s="360"/>
      <c r="T177" s="360"/>
      <c r="U177" s="360"/>
      <c r="V177" s="361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52" t="s">
        <v>271</v>
      </c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52"/>
      <c r="Z178" s="352"/>
      <c r="AA178" s="54"/>
      <c r="AB178" s="54"/>
      <c r="AC178" s="54"/>
    </row>
    <row r="179" spans="1:68" ht="16.5" customHeight="1" x14ac:dyDescent="0.25">
      <c r="A179" s="353" t="s">
        <v>272</v>
      </c>
      <c r="B179" s="353"/>
      <c r="C179" s="353"/>
      <c r="D179" s="353"/>
      <c r="E179" s="353"/>
      <c r="F179" s="353"/>
      <c r="G179" s="353"/>
      <c r="H179" s="353"/>
      <c r="I179" s="353"/>
      <c r="J179" s="353"/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65"/>
      <c r="AB179" s="65"/>
      <c r="AC179" s="82"/>
    </row>
    <row r="180" spans="1:68" ht="14.25" customHeight="1" x14ac:dyDescent="0.25">
      <c r="A180" s="354" t="s">
        <v>91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66"/>
      <c r="AB180" s="66"/>
      <c r="AC180" s="83"/>
    </row>
    <row r="181" spans="1:68" ht="27" customHeight="1" x14ac:dyDescent="0.25">
      <c r="A181" s="63" t="s">
        <v>273</v>
      </c>
      <c r="B181" s="63" t="s">
        <v>274</v>
      </c>
      <c r="C181" s="36">
        <v>4301132227</v>
      </c>
      <c r="D181" s="355">
        <v>4620207491133</v>
      </c>
      <c r="E181" s="355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7" t="s">
        <v>275</v>
      </c>
      <c r="Q181" s="357"/>
      <c r="R181" s="357"/>
      <c r="S181" s="357"/>
      <c r="T181" s="35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276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62"/>
      <c r="B182" s="362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3"/>
      <c r="P182" s="359" t="s">
        <v>40</v>
      </c>
      <c r="Q182" s="360"/>
      <c r="R182" s="360"/>
      <c r="S182" s="360"/>
      <c r="T182" s="360"/>
      <c r="U182" s="360"/>
      <c r="V182" s="361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62"/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3"/>
      <c r="P183" s="359" t="s">
        <v>40</v>
      </c>
      <c r="Q183" s="360"/>
      <c r="R183" s="360"/>
      <c r="S183" s="360"/>
      <c r="T183" s="360"/>
      <c r="U183" s="360"/>
      <c r="V183" s="361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54" t="s">
        <v>139</v>
      </c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  <c r="AA184" s="66"/>
      <c r="AB184" s="66"/>
      <c r="AC184" s="83"/>
    </row>
    <row r="185" spans="1:68" ht="27" customHeight="1" x14ac:dyDescent="0.25">
      <c r="A185" s="63" t="s">
        <v>277</v>
      </c>
      <c r="B185" s="63" t="s">
        <v>278</v>
      </c>
      <c r="C185" s="36">
        <v>4301135707</v>
      </c>
      <c r="D185" s="355">
        <v>4620207490198</v>
      </c>
      <c r="E185" s="355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7"/>
      <c r="R185" s="357"/>
      <c r="S185" s="357"/>
      <c r="T185" s="35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279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280</v>
      </c>
      <c r="B186" s="63" t="s">
        <v>281</v>
      </c>
      <c r="C186" s="36">
        <v>4301135696</v>
      </c>
      <c r="D186" s="355">
        <v>4620207490235</v>
      </c>
      <c r="E186" s="355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7"/>
      <c r="R186" s="357"/>
      <c r="S186" s="357"/>
      <c r="T186" s="35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282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283</v>
      </c>
      <c r="B187" s="63" t="s">
        <v>284</v>
      </c>
      <c r="C187" s="36">
        <v>4301135697</v>
      </c>
      <c r="D187" s="355">
        <v>4620207490259</v>
      </c>
      <c r="E187" s="355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7"/>
      <c r="R187" s="357"/>
      <c r="S187" s="357"/>
      <c r="T187" s="35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279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4301135681</v>
      </c>
      <c r="D188" s="355">
        <v>4620207490143</v>
      </c>
      <c r="E188" s="355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2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7"/>
      <c r="R188" s="357"/>
      <c r="S188" s="357"/>
      <c r="T188" s="35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287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62"/>
      <c r="B189" s="362"/>
      <c r="C189" s="362"/>
      <c r="D189" s="362"/>
      <c r="E189" s="362"/>
      <c r="F189" s="362"/>
      <c r="G189" s="362"/>
      <c r="H189" s="362"/>
      <c r="I189" s="362"/>
      <c r="J189" s="362"/>
      <c r="K189" s="362"/>
      <c r="L189" s="362"/>
      <c r="M189" s="362"/>
      <c r="N189" s="362"/>
      <c r="O189" s="363"/>
      <c r="P189" s="359" t="s">
        <v>40</v>
      </c>
      <c r="Q189" s="360"/>
      <c r="R189" s="360"/>
      <c r="S189" s="360"/>
      <c r="T189" s="360"/>
      <c r="U189" s="360"/>
      <c r="V189" s="36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3"/>
      <c r="P190" s="359" t="s">
        <v>40</v>
      </c>
      <c r="Q190" s="360"/>
      <c r="R190" s="360"/>
      <c r="S190" s="360"/>
      <c r="T190" s="360"/>
      <c r="U190" s="360"/>
      <c r="V190" s="36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53" t="s">
        <v>288</v>
      </c>
      <c r="B191" s="353"/>
      <c r="C191" s="353"/>
      <c r="D191" s="353"/>
      <c r="E191" s="353"/>
      <c r="F191" s="353"/>
      <c r="G191" s="353"/>
      <c r="H191" s="353"/>
      <c r="I191" s="353"/>
      <c r="J191" s="353"/>
      <c r="K191" s="353"/>
      <c r="L191" s="353"/>
      <c r="M191" s="353"/>
      <c r="N191" s="353"/>
      <c r="O191" s="353"/>
      <c r="P191" s="353"/>
      <c r="Q191" s="353"/>
      <c r="R191" s="353"/>
      <c r="S191" s="353"/>
      <c r="T191" s="353"/>
      <c r="U191" s="353"/>
      <c r="V191" s="353"/>
      <c r="W191" s="353"/>
      <c r="X191" s="353"/>
      <c r="Y191" s="353"/>
      <c r="Z191" s="353"/>
      <c r="AA191" s="65"/>
      <c r="AB191" s="65"/>
      <c r="AC191" s="82"/>
    </row>
    <row r="192" spans="1:68" ht="14.25" customHeight="1" x14ac:dyDescent="0.25">
      <c r="A192" s="354" t="s">
        <v>82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  <c r="Z192" s="354"/>
      <c r="AA192" s="66"/>
      <c r="AB192" s="66"/>
      <c r="AC192" s="83"/>
    </row>
    <row r="193" spans="1:68" ht="27" customHeight="1" x14ac:dyDescent="0.25">
      <c r="A193" s="63" t="s">
        <v>289</v>
      </c>
      <c r="B193" s="63" t="s">
        <v>290</v>
      </c>
      <c r="C193" s="36">
        <v>4301070997</v>
      </c>
      <c r="D193" s="355">
        <v>4607111038586</v>
      </c>
      <c r="E193" s="355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57"/>
      <c r="R193" s="357"/>
      <c r="S193" s="357"/>
      <c r="T193" s="35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291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292</v>
      </c>
      <c r="B194" s="63" t="s">
        <v>293</v>
      </c>
      <c r="C194" s="36">
        <v>4301070962</v>
      </c>
      <c r="D194" s="355">
        <v>4607111038609</v>
      </c>
      <c r="E194" s="355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57"/>
      <c r="R194" s="357"/>
      <c r="S194" s="357"/>
      <c r="T194" s="35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294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62"/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3"/>
      <c r="P195" s="359" t="s">
        <v>40</v>
      </c>
      <c r="Q195" s="360"/>
      <c r="R195" s="360"/>
      <c r="S195" s="360"/>
      <c r="T195" s="360"/>
      <c r="U195" s="360"/>
      <c r="V195" s="361"/>
      <c r="W195" s="42" t="s">
        <v>39</v>
      </c>
      <c r="X195" s="43">
        <f>IFERROR(SUM(X193:X194),"0")</f>
        <v>0</v>
      </c>
      <c r="Y195" s="43">
        <f>IFERROR(SUM(Y193:Y194),"0")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362"/>
      <c r="B196" s="362"/>
      <c r="C196" s="362"/>
      <c r="D196" s="362"/>
      <c r="E196" s="362"/>
      <c r="F196" s="362"/>
      <c r="G196" s="362"/>
      <c r="H196" s="362"/>
      <c r="I196" s="362"/>
      <c r="J196" s="362"/>
      <c r="K196" s="362"/>
      <c r="L196" s="362"/>
      <c r="M196" s="362"/>
      <c r="N196" s="362"/>
      <c r="O196" s="363"/>
      <c r="P196" s="359" t="s">
        <v>40</v>
      </c>
      <c r="Q196" s="360"/>
      <c r="R196" s="360"/>
      <c r="S196" s="360"/>
      <c r="T196" s="360"/>
      <c r="U196" s="360"/>
      <c r="V196" s="361"/>
      <c r="W196" s="42" t="s">
        <v>0</v>
      </c>
      <c r="X196" s="43">
        <f>IFERROR(SUMPRODUCT(X193:X194*H193:H194),"0")</f>
        <v>0</v>
      </c>
      <c r="Y196" s="43">
        <f>IFERROR(SUMPRODUCT(Y193:Y194*H193:H194),"0")</f>
        <v>0</v>
      </c>
      <c r="Z196" s="42"/>
      <c r="AA196" s="67"/>
      <c r="AB196" s="67"/>
      <c r="AC196" s="67"/>
    </row>
    <row r="197" spans="1:68" ht="16.5" customHeight="1" x14ac:dyDescent="0.25">
      <c r="A197" s="353" t="s">
        <v>295</v>
      </c>
      <c r="B197" s="353"/>
      <c r="C197" s="353"/>
      <c r="D197" s="35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  <c r="X197" s="353"/>
      <c r="Y197" s="353"/>
      <c r="Z197" s="353"/>
      <c r="AA197" s="65"/>
      <c r="AB197" s="65"/>
      <c r="AC197" s="82"/>
    </row>
    <row r="198" spans="1:68" ht="14.25" customHeight="1" x14ac:dyDescent="0.25">
      <c r="A198" s="354" t="s">
        <v>82</v>
      </c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  <c r="Z198" s="354"/>
      <c r="AA198" s="66"/>
      <c r="AB198" s="66"/>
      <c r="AC198" s="83"/>
    </row>
    <row r="199" spans="1:68" ht="27" customHeight="1" x14ac:dyDescent="0.25">
      <c r="A199" s="63" t="s">
        <v>296</v>
      </c>
      <c r="B199" s="63" t="s">
        <v>297</v>
      </c>
      <c r="C199" s="36">
        <v>4301070917</v>
      </c>
      <c r="D199" s="355">
        <v>4607111035912</v>
      </c>
      <c r="E199" s="355"/>
      <c r="F199" s="62">
        <v>0.43</v>
      </c>
      <c r="G199" s="37">
        <v>16</v>
      </c>
      <c r="H199" s="62">
        <v>6.88</v>
      </c>
      <c r="I199" s="62">
        <v>7.19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357"/>
      <c r="R199" s="357"/>
      <c r="S199" s="357"/>
      <c r="T199" s="35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1" t="s">
        <v>298</v>
      </c>
      <c r="AG199" s="81"/>
      <c r="AJ199" s="87" t="s">
        <v>89</v>
      </c>
      <c r="AK199" s="87">
        <v>1</v>
      </c>
      <c r="BB199" s="212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299</v>
      </c>
      <c r="B200" s="63" t="s">
        <v>300</v>
      </c>
      <c r="C200" s="36">
        <v>4301070920</v>
      </c>
      <c r="D200" s="355">
        <v>4607111035929</v>
      </c>
      <c r="E200" s="355"/>
      <c r="F200" s="62">
        <v>0.9</v>
      </c>
      <c r="G200" s="37">
        <v>8</v>
      </c>
      <c r="H200" s="62">
        <v>7.2</v>
      </c>
      <c r="I200" s="62">
        <v>7.47</v>
      </c>
      <c r="J200" s="37">
        <v>84</v>
      </c>
      <c r="K200" s="37" t="s">
        <v>87</v>
      </c>
      <c r="L200" s="37" t="s">
        <v>97</v>
      </c>
      <c r="M200" s="38" t="s">
        <v>86</v>
      </c>
      <c r="N200" s="38"/>
      <c r="O200" s="37">
        <v>180</v>
      </c>
      <c r="P20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357"/>
      <c r="R200" s="357"/>
      <c r="S200" s="357"/>
      <c r="T200" s="35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298</v>
      </c>
      <c r="AG200" s="81"/>
      <c r="AJ200" s="87" t="s">
        <v>98</v>
      </c>
      <c r="AK200" s="87">
        <v>12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301</v>
      </c>
      <c r="B201" s="63" t="s">
        <v>302</v>
      </c>
      <c r="C201" s="36">
        <v>4301070915</v>
      </c>
      <c r="D201" s="355">
        <v>4607111035882</v>
      </c>
      <c r="E201" s="355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57"/>
      <c r="R201" s="357"/>
      <c r="S201" s="357"/>
      <c r="T201" s="35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303</v>
      </c>
      <c r="AG201" s="81"/>
      <c r="AJ201" s="87" t="s">
        <v>89</v>
      </c>
      <c r="AK201" s="87">
        <v>1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4301070921</v>
      </c>
      <c r="D202" s="355">
        <v>4607111035905</v>
      </c>
      <c r="E202" s="355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4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57"/>
      <c r="R202" s="357"/>
      <c r="S202" s="357"/>
      <c r="T202" s="35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303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3"/>
      <c r="P203" s="359" t="s">
        <v>40</v>
      </c>
      <c r="Q203" s="360"/>
      <c r="R203" s="360"/>
      <c r="S203" s="360"/>
      <c r="T203" s="360"/>
      <c r="U203" s="360"/>
      <c r="V203" s="361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362"/>
      <c r="B204" s="3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3"/>
      <c r="P204" s="359" t="s">
        <v>40</v>
      </c>
      <c r="Q204" s="360"/>
      <c r="R204" s="360"/>
      <c r="S204" s="360"/>
      <c r="T204" s="360"/>
      <c r="U204" s="360"/>
      <c r="V204" s="361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353" t="s">
        <v>306</v>
      </c>
      <c r="B205" s="353"/>
      <c r="C205" s="353"/>
      <c r="D205" s="35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  <c r="X205" s="353"/>
      <c r="Y205" s="353"/>
      <c r="Z205" s="353"/>
      <c r="AA205" s="65"/>
      <c r="AB205" s="65"/>
      <c r="AC205" s="82"/>
    </row>
    <row r="206" spans="1:68" ht="14.25" customHeight="1" x14ac:dyDescent="0.25">
      <c r="A206" s="354" t="s">
        <v>82</v>
      </c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54"/>
      <c r="Z206" s="354"/>
      <c r="AA206" s="66"/>
      <c r="AB206" s="66"/>
      <c r="AC206" s="83"/>
    </row>
    <row r="207" spans="1:68" ht="27" customHeight="1" x14ac:dyDescent="0.25">
      <c r="A207" s="63" t="s">
        <v>307</v>
      </c>
      <c r="B207" s="63" t="s">
        <v>308</v>
      </c>
      <c r="C207" s="36">
        <v>4301071097</v>
      </c>
      <c r="D207" s="355">
        <v>4620207491096</v>
      </c>
      <c r="E207" s="355"/>
      <c r="F207" s="62">
        <v>1</v>
      </c>
      <c r="G207" s="37">
        <v>5</v>
      </c>
      <c r="H207" s="62">
        <v>5</v>
      </c>
      <c r="I207" s="62">
        <v>5.23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428" t="s">
        <v>309</v>
      </c>
      <c r="Q207" s="357"/>
      <c r="R207" s="357"/>
      <c r="S207" s="357"/>
      <c r="T207" s="35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310</v>
      </c>
      <c r="AG207" s="81"/>
      <c r="AJ207" s="87" t="s">
        <v>98</v>
      </c>
      <c r="AK207" s="87">
        <v>12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62"/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3"/>
      <c r="P208" s="359" t="s">
        <v>40</v>
      </c>
      <c r="Q208" s="360"/>
      <c r="R208" s="360"/>
      <c r="S208" s="360"/>
      <c r="T208" s="360"/>
      <c r="U208" s="360"/>
      <c r="V208" s="361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3"/>
      <c r="P209" s="359" t="s">
        <v>40</v>
      </c>
      <c r="Q209" s="360"/>
      <c r="R209" s="360"/>
      <c r="S209" s="360"/>
      <c r="T209" s="360"/>
      <c r="U209" s="360"/>
      <c r="V209" s="361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6.5" customHeight="1" x14ac:dyDescent="0.25">
      <c r="A210" s="353" t="s">
        <v>311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  <c r="AA210" s="65"/>
      <c r="AB210" s="65"/>
      <c r="AC210" s="82"/>
    </row>
    <row r="211" spans="1:68" ht="14.25" customHeight="1" x14ac:dyDescent="0.25">
      <c r="A211" s="354" t="s">
        <v>82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66"/>
      <c r="AB211" s="66"/>
      <c r="AC211" s="83"/>
    </row>
    <row r="212" spans="1:68" ht="27" customHeight="1" x14ac:dyDescent="0.25">
      <c r="A212" s="63" t="s">
        <v>312</v>
      </c>
      <c r="B212" s="63" t="s">
        <v>313</v>
      </c>
      <c r="C212" s="36">
        <v>4301071093</v>
      </c>
      <c r="D212" s="355">
        <v>4620207490709</v>
      </c>
      <c r="E212" s="355"/>
      <c r="F212" s="62">
        <v>0.65</v>
      </c>
      <c r="G212" s="37">
        <v>8</v>
      </c>
      <c r="H212" s="62">
        <v>5.2</v>
      </c>
      <c r="I212" s="62">
        <v>5.47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357"/>
      <c r="R212" s="357"/>
      <c r="S212" s="357"/>
      <c r="T212" s="35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1" t="s">
        <v>314</v>
      </c>
      <c r="AG212" s="81"/>
      <c r="AJ212" s="87" t="s">
        <v>89</v>
      </c>
      <c r="AK212" s="87">
        <v>1</v>
      </c>
      <c r="BB212" s="22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3"/>
      <c r="P213" s="359" t="s">
        <v>40</v>
      </c>
      <c r="Q213" s="360"/>
      <c r="R213" s="360"/>
      <c r="S213" s="360"/>
      <c r="T213" s="360"/>
      <c r="U213" s="360"/>
      <c r="V213" s="361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3"/>
      <c r="P214" s="359" t="s">
        <v>40</v>
      </c>
      <c r="Q214" s="360"/>
      <c r="R214" s="360"/>
      <c r="S214" s="360"/>
      <c r="T214" s="360"/>
      <c r="U214" s="360"/>
      <c r="V214" s="361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4.25" customHeight="1" x14ac:dyDescent="0.25">
      <c r="A215" s="354" t="s">
        <v>139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  <c r="AA215" s="66"/>
      <c r="AB215" s="66"/>
      <c r="AC215" s="83"/>
    </row>
    <row r="216" spans="1:68" ht="27" customHeight="1" x14ac:dyDescent="0.25">
      <c r="A216" s="63" t="s">
        <v>315</v>
      </c>
      <c r="B216" s="63" t="s">
        <v>316</v>
      </c>
      <c r="C216" s="36">
        <v>4301135692</v>
      </c>
      <c r="D216" s="355">
        <v>4620207490570</v>
      </c>
      <c r="E216" s="355"/>
      <c r="F216" s="62">
        <v>0.2</v>
      </c>
      <c r="G216" s="37">
        <v>12</v>
      </c>
      <c r="H216" s="62">
        <v>2.4</v>
      </c>
      <c r="I216" s="62">
        <v>3.1036000000000001</v>
      </c>
      <c r="J216" s="37">
        <v>70</v>
      </c>
      <c r="K216" s="37" t="s">
        <v>96</v>
      </c>
      <c r="L216" s="37" t="s">
        <v>88</v>
      </c>
      <c r="M216" s="38" t="s">
        <v>86</v>
      </c>
      <c r="N216" s="38"/>
      <c r="O216" s="37">
        <v>180</v>
      </c>
      <c r="P216" s="4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357"/>
      <c r="R216" s="357"/>
      <c r="S216" s="357"/>
      <c r="T216" s="358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IFERROR(IF(X216="","",X216*0.01788),"")</f>
        <v>0</v>
      </c>
      <c r="AA216" s="68" t="s">
        <v>46</v>
      </c>
      <c r="AB216" s="69" t="s">
        <v>46</v>
      </c>
      <c r="AC216" s="223" t="s">
        <v>317</v>
      </c>
      <c r="AG216" s="81"/>
      <c r="AJ216" s="87" t="s">
        <v>89</v>
      </c>
      <c r="AK216" s="87">
        <v>1</v>
      </c>
      <c r="BB216" s="224" t="s">
        <v>95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318</v>
      </c>
      <c r="B217" s="63" t="s">
        <v>319</v>
      </c>
      <c r="C217" s="36">
        <v>4301135691</v>
      </c>
      <c r="D217" s="355">
        <v>4620207490549</v>
      </c>
      <c r="E217" s="355"/>
      <c r="F217" s="62">
        <v>0.2</v>
      </c>
      <c r="G217" s="37">
        <v>12</v>
      </c>
      <c r="H217" s="62">
        <v>2.4</v>
      </c>
      <c r="I217" s="62">
        <v>3.1036000000000001</v>
      </c>
      <c r="J217" s="37">
        <v>70</v>
      </c>
      <c r="K217" s="37" t="s">
        <v>96</v>
      </c>
      <c r="L217" s="37" t="s">
        <v>88</v>
      </c>
      <c r="M217" s="38" t="s">
        <v>86</v>
      </c>
      <c r="N217" s="38"/>
      <c r="O217" s="37">
        <v>180</v>
      </c>
      <c r="P217" s="43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357"/>
      <c r="R217" s="357"/>
      <c r="S217" s="357"/>
      <c r="T217" s="358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IFERROR(IF(X217="","",X217*0.01788),"")</f>
        <v>0</v>
      </c>
      <c r="AA217" s="68" t="s">
        <v>46</v>
      </c>
      <c r="AB217" s="69" t="s">
        <v>46</v>
      </c>
      <c r="AC217" s="225" t="s">
        <v>317</v>
      </c>
      <c r="AG217" s="81"/>
      <c r="AJ217" s="87" t="s">
        <v>89</v>
      </c>
      <c r="AK217" s="87">
        <v>1</v>
      </c>
      <c r="BB217" s="226" t="s">
        <v>95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320</v>
      </c>
      <c r="B218" s="63" t="s">
        <v>321</v>
      </c>
      <c r="C218" s="36">
        <v>4301135694</v>
      </c>
      <c r="D218" s="355">
        <v>4620207490501</v>
      </c>
      <c r="E218" s="355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88</v>
      </c>
      <c r="M218" s="38" t="s">
        <v>86</v>
      </c>
      <c r="N218" s="38"/>
      <c r="O218" s="37">
        <v>180</v>
      </c>
      <c r="P218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357"/>
      <c r="R218" s="357"/>
      <c r="S218" s="357"/>
      <c r="T218" s="35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317</v>
      </c>
      <c r="AG218" s="81"/>
      <c r="AJ218" s="87" t="s">
        <v>89</v>
      </c>
      <c r="AK218" s="87">
        <v>1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62"/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3"/>
      <c r="P219" s="359" t="s">
        <v>40</v>
      </c>
      <c r="Q219" s="360"/>
      <c r="R219" s="360"/>
      <c r="S219" s="360"/>
      <c r="T219" s="360"/>
      <c r="U219" s="360"/>
      <c r="V219" s="361"/>
      <c r="W219" s="42" t="s">
        <v>39</v>
      </c>
      <c r="X219" s="43">
        <f>IFERROR(SUM(X216:X218),"0")</f>
        <v>0</v>
      </c>
      <c r="Y219" s="43">
        <f>IFERROR(SUM(Y216:Y218),"0")</f>
        <v>0</v>
      </c>
      <c r="Z219" s="43">
        <f>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362"/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3"/>
      <c r="P220" s="359" t="s">
        <v>40</v>
      </c>
      <c r="Q220" s="360"/>
      <c r="R220" s="360"/>
      <c r="S220" s="360"/>
      <c r="T220" s="360"/>
      <c r="U220" s="360"/>
      <c r="V220" s="361"/>
      <c r="W220" s="42" t="s">
        <v>0</v>
      </c>
      <c r="X220" s="43">
        <f>IFERROR(SUMPRODUCT(X216:X218*H216:H218),"0")</f>
        <v>0</v>
      </c>
      <c r="Y220" s="43">
        <f>IFERROR(SUMPRODUCT(Y216:Y218*H216:H218),"0")</f>
        <v>0</v>
      </c>
      <c r="Z220" s="42"/>
      <c r="AA220" s="67"/>
      <c r="AB220" s="67"/>
      <c r="AC220" s="67"/>
    </row>
    <row r="221" spans="1:68" ht="16.5" customHeight="1" x14ac:dyDescent="0.25">
      <c r="A221" s="353" t="s">
        <v>322</v>
      </c>
      <c r="B221" s="353"/>
      <c r="C221" s="353"/>
      <c r="D221" s="353"/>
      <c r="E221" s="353"/>
      <c r="F221" s="353"/>
      <c r="G221" s="353"/>
      <c r="H221" s="353"/>
      <c r="I221" s="353"/>
      <c r="J221" s="353"/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65"/>
      <c r="AB221" s="65"/>
      <c r="AC221" s="82"/>
    </row>
    <row r="222" spans="1:68" ht="14.25" customHeight="1" x14ac:dyDescent="0.25">
      <c r="A222" s="354" t="s">
        <v>82</v>
      </c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  <c r="Z222" s="354"/>
      <c r="AA222" s="66"/>
      <c r="AB222" s="66"/>
      <c r="AC222" s="83"/>
    </row>
    <row r="223" spans="1:68" ht="16.5" customHeight="1" x14ac:dyDescent="0.25">
      <c r="A223" s="63" t="s">
        <v>323</v>
      </c>
      <c r="B223" s="63" t="s">
        <v>324</v>
      </c>
      <c r="C223" s="36">
        <v>4301071063</v>
      </c>
      <c r="D223" s="355">
        <v>4607111039019</v>
      </c>
      <c r="E223" s="355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57"/>
      <c r="R223" s="357"/>
      <c r="S223" s="357"/>
      <c r="T223" s="35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29" t="s">
        <v>325</v>
      </c>
      <c r="AG223" s="81"/>
      <c r="AJ223" s="87" t="s">
        <v>89</v>
      </c>
      <c r="AK223" s="87">
        <v>1</v>
      </c>
      <c r="BB223" s="23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326</v>
      </c>
      <c r="B224" s="63" t="s">
        <v>327</v>
      </c>
      <c r="C224" s="36">
        <v>4301071000</v>
      </c>
      <c r="D224" s="355">
        <v>4607111038708</v>
      </c>
      <c r="E224" s="355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57"/>
      <c r="R224" s="357"/>
      <c r="S224" s="357"/>
      <c r="T224" s="35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1" t="s">
        <v>325</v>
      </c>
      <c r="AG224" s="81"/>
      <c r="AJ224" s="87" t="s">
        <v>89</v>
      </c>
      <c r="AK224" s="87">
        <v>1</v>
      </c>
      <c r="BB224" s="23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3"/>
      <c r="P225" s="359" t="s">
        <v>40</v>
      </c>
      <c r="Q225" s="360"/>
      <c r="R225" s="360"/>
      <c r="S225" s="360"/>
      <c r="T225" s="360"/>
      <c r="U225" s="360"/>
      <c r="V225" s="361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62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3"/>
      <c r="P226" s="359" t="s">
        <v>40</v>
      </c>
      <c r="Q226" s="360"/>
      <c r="R226" s="360"/>
      <c r="S226" s="360"/>
      <c r="T226" s="360"/>
      <c r="U226" s="360"/>
      <c r="V226" s="361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52" t="s">
        <v>328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52"/>
      <c r="Z227" s="352"/>
      <c r="AA227" s="54"/>
      <c r="AB227" s="54"/>
      <c r="AC227" s="54"/>
    </row>
    <row r="228" spans="1:68" ht="16.5" customHeight="1" x14ac:dyDescent="0.25">
      <c r="A228" s="353" t="s">
        <v>329</v>
      </c>
      <c r="B228" s="353"/>
      <c r="C228" s="353"/>
      <c r="D228" s="353"/>
      <c r="E228" s="353"/>
      <c r="F228" s="353"/>
      <c r="G228" s="353"/>
      <c r="H228" s="353"/>
      <c r="I228" s="353"/>
      <c r="J228" s="353"/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65"/>
      <c r="AB228" s="65"/>
      <c r="AC228" s="82"/>
    </row>
    <row r="229" spans="1:68" ht="14.25" customHeight="1" x14ac:dyDescent="0.25">
      <c r="A229" s="354" t="s">
        <v>82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4301071036</v>
      </c>
      <c r="D230" s="355">
        <v>4607111036162</v>
      </c>
      <c r="E230" s="355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43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57"/>
      <c r="R230" s="357"/>
      <c r="S230" s="357"/>
      <c r="T230" s="35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3" t="s">
        <v>332</v>
      </c>
      <c r="AG230" s="81"/>
      <c r="AJ230" s="87" t="s">
        <v>89</v>
      </c>
      <c r="AK230" s="87">
        <v>1</v>
      </c>
      <c r="BB230" s="23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3"/>
      <c r="P231" s="359" t="s">
        <v>40</v>
      </c>
      <c r="Q231" s="360"/>
      <c r="R231" s="360"/>
      <c r="S231" s="360"/>
      <c r="T231" s="360"/>
      <c r="U231" s="360"/>
      <c r="V231" s="361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3"/>
      <c r="P232" s="359" t="s">
        <v>40</v>
      </c>
      <c r="Q232" s="360"/>
      <c r="R232" s="360"/>
      <c r="S232" s="360"/>
      <c r="T232" s="360"/>
      <c r="U232" s="360"/>
      <c r="V232" s="361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52" t="s">
        <v>333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54"/>
      <c r="AB233" s="54"/>
      <c r="AC233" s="54"/>
    </row>
    <row r="234" spans="1:68" ht="16.5" customHeight="1" x14ac:dyDescent="0.25">
      <c r="A234" s="353" t="s">
        <v>334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65"/>
      <c r="AB234" s="65"/>
      <c r="AC234" s="82"/>
    </row>
    <row r="235" spans="1:68" ht="14.25" customHeight="1" x14ac:dyDescent="0.25">
      <c r="A235" s="354" t="s">
        <v>82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4301071029</v>
      </c>
      <c r="D236" s="355">
        <v>4607111035899</v>
      </c>
      <c r="E236" s="355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3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57"/>
      <c r="R236" s="357"/>
      <c r="S236" s="357"/>
      <c r="T236" s="35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35" t="s">
        <v>251</v>
      </c>
      <c r="AG236" s="81"/>
      <c r="AJ236" s="87" t="s">
        <v>89</v>
      </c>
      <c r="AK236" s="87">
        <v>1</v>
      </c>
      <c r="BB236" s="23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3"/>
      <c r="P237" s="359" t="s">
        <v>40</v>
      </c>
      <c r="Q237" s="360"/>
      <c r="R237" s="360"/>
      <c r="S237" s="360"/>
      <c r="T237" s="360"/>
      <c r="U237" s="360"/>
      <c r="V237" s="361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62"/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3"/>
      <c r="P238" s="359" t="s">
        <v>40</v>
      </c>
      <c r="Q238" s="360"/>
      <c r="R238" s="360"/>
      <c r="S238" s="360"/>
      <c r="T238" s="360"/>
      <c r="U238" s="360"/>
      <c r="V238" s="361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52" t="s">
        <v>337</v>
      </c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52"/>
      <c r="Z239" s="352"/>
      <c r="AA239" s="54"/>
      <c r="AB239" s="54"/>
      <c r="AC239" s="54"/>
    </row>
    <row r="240" spans="1:68" ht="16.5" customHeight="1" x14ac:dyDescent="0.25">
      <c r="A240" s="353" t="s">
        <v>338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53"/>
      <c r="Z240" s="353"/>
      <c r="AA240" s="65"/>
      <c r="AB240" s="65"/>
      <c r="AC240" s="82"/>
    </row>
    <row r="241" spans="1:68" ht="14.25" customHeight="1" x14ac:dyDescent="0.25">
      <c r="A241" s="354" t="s">
        <v>339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66"/>
      <c r="AB241" s="66"/>
      <c r="AC241" s="83"/>
    </row>
    <row r="242" spans="1:68" ht="27" customHeight="1" x14ac:dyDescent="0.25">
      <c r="A242" s="63" t="s">
        <v>340</v>
      </c>
      <c r="B242" s="63" t="s">
        <v>341</v>
      </c>
      <c r="C242" s="36">
        <v>4301133004</v>
      </c>
      <c r="D242" s="355">
        <v>4607111039774</v>
      </c>
      <c r="E242" s="355"/>
      <c r="F242" s="62">
        <v>0.25</v>
      </c>
      <c r="G242" s="37">
        <v>12</v>
      </c>
      <c r="H242" s="62">
        <v>3</v>
      </c>
      <c r="I242" s="62">
        <v>3.22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3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357"/>
      <c r="R242" s="357"/>
      <c r="S242" s="357"/>
      <c r="T242" s="35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37" t="s">
        <v>342</v>
      </c>
      <c r="AG242" s="81"/>
      <c r="AJ242" s="87" t="s">
        <v>89</v>
      </c>
      <c r="AK242" s="87">
        <v>1</v>
      </c>
      <c r="BB242" s="238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3"/>
      <c r="P243" s="359" t="s">
        <v>40</v>
      </c>
      <c r="Q243" s="360"/>
      <c r="R243" s="360"/>
      <c r="S243" s="360"/>
      <c r="T243" s="360"/>
      <c r="U243" s="360"/>
      <c r="V243" s="361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3"/>
      <c r="P244" s="359" t="s">
        <v>40</v>
      </c>
      <c r="Q244" s="360"/>
      <c r="R244" s="360"/>
      <c r="S244" s="360"/>
      <c r="T244" s="360"/>
      <c r="U244" s="360"/>
      <c r="V244" s="361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4.25" customHeight="1" x14ac:dyDescent="0.25">
      <c r="A245" s="354" t="s">
        <v>139</v>
      </c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  <c r="AA245" s="66"/>
      <c r="AB245" s="66"/>
      <c r="AC245" s="83"/>
    </row>
    <row r="246" spans="1:68" ht="37.5" customHeight="1" x14ac:dyDescent="0.25">
      <c r="A246" s="63" t="s">
        <v>343</v>
      </c>
      <c r="B246" s="63" t="s">
        <v>344</v>
      </c>
      <c r="C246" s="36">
        <v>4301135400</v>
      </c>
      <c r="D246" s="355">
        <v>4607111039361</v>
      </c>
      <c r="E246" s="355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96</v>
      </c>
      <c r="L246" s="37" t="s">
        <v>88</v>
      </c>
      <c r="M246" s="38" t="s">
        <v>86</v>
      </c>
      <c r="N246" s="38"/>
      <c r="O246" s="37">
        <v>180</v>
      </c>
      <c r="P246" s="4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357"/>
      <c r="R246" s="357"/>
      <c r="S246" s="357"/>
      <c r="T246" s="35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39" t="s">
        <v>342</v>
      </c>
      <c r="AG246" s="81"/>
      <c r="AJ246" s="87" t="s">
        <v>89</v>
      </c>
      <c r="AK246" s="87">
        <v>1</v>
      </c>
      <c r="BB246" s="240" t="s">
        <v>95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3"/>
      <c r="P247" s="359" t="s">
        <v>40</v>
      </c>
      <c r="Q247" s="360"/>
      <c r="R247" s="360"/>
      <c r="S247" s="360"/>
      <c r="T247" s="360"/>
      <c r="U247" s="360"/>
      <c r="V247" s="361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3"/>
      <c r="P248" s="359" t="s">
        <v>40</v>
      </c>
      <c r="Q248" s="360"/>
      <c r="R248" s="360"/>
      <c r="S248" s="360"/>
      <c r="T248" s="360"/>
      <c r="U248" s="360"/>
      <c r="V248" s="361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52" t="s">
        <v>345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54"/>
      <c r="AB249" s="54"/>
      <c r="AC249" s="54"/>
    </row>
    <row r="250" spans="1:68" ht="16.5" customHeight="1" x14ac:dyDescent="0.25">
      <c r="A250" s="353" t="s">
        <v>345</v>
      </c>
      <c r="B250" s="353"/>
      <c r="C250" s="353"/>
      <c r="D250" s="353"/>
      <c r="E250" s="353"/>
      <c r="F250" s="353"/>
      <c r="G250" s="353"/>
      <c r="H250" s="353"/>
      <c r="I250" s="353"/>
      <c r="J250" s="353"/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  <c r="X250" s="353"/>
      <c r="Y250" s="353"/>
      <c r="Z250" s="353"/>
      <c r="AA250" s="65"/>
      <c r="AB250" s="65"/>
      <c r="AC250" s="82"/>
    </row>
    <row r="251" spans="1:68" ht="14.25" customHeight="1" x14ac:dyDescent="0.25">
      <c r="A251" s="354" t="s">
        <v>82</v>
      </c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  <c r="Z251" s="354"/>
      <c r="AA251" s="66"/>
      <c r="AB251" s="66"/>
      <c r="AC251" s="83"/>
    </row>
    <row r="252" spans="1:68" ht="27" customHeight="1" x14ac:dyDescent="0.25">
      <c r="A252" s="63" t="s">
        <v>346</v>
      </c>
      <c r="B252" s="63" t="s">
        <v>347</v>
      </c>
      <c r="C252" s="36">
        <v>4301071014</v>
      </c>
      <c r="D252" s="355">
        <v>4640242181264</v>
      </c>
      <c r="E252" s="355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43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357"/>
      <c r="R252" s="357"/>
      <c r="S252" s="357"/>
      <c r="T252" s="35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1" t="s">
        <v>348</v>
      </c>
      <c r="AG252" s="81"/>
      <c r="AJ252" s="87" t="s">
        <v>89</v>
      </c>
      <c r="AK252" s="87">
        <v>1</v>
      </c>
      <c r="BB252" s="24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349</v>
      </c>
      <c r="B253" s="63" t="s">
        <v>350</v>
      </c>
      <c r="C253" s="36">
        <v>4301071021</v>
      </c>
      <c r="D253" s="355">
        <v>4640242181325</v>
      </c>
      <c r="E253" s="355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4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357"/>
      <c r="R253" s="357"/>
      <c r="S253" s="357"/>
      <c r="T253" s="358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3" t="s">
        <v>348</v>
      </c>
      <c r="AG253" s="81"/>
      <c r="AJ253" s="87" t="s">
        <v>98</v>
      </c>
      <c r="AK253" s="87">
        <v>12</v>
      </c>
      <c r="BB253" s="24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351</v>
      </c>
      <c r="B254" s="63" t="s">
        <v>352</v>
      </c>
      <c r="C254" s="36">
        <v>4301070993</v>
      </c>
      <c r="D254" s="355">
        <v>4640242180670</v>
      </c>
      <c r="E254" s="355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44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357"/>
      <c r="R254" s="357"/>
      <c r="S254" s="357"/>
      <c r="T254" s="35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353</v>
      </c>
      <c r="AG254" s="81"/>
      <c r="AJ254" s="87" t="s">
        <v>89</v>
      </c>
      <c r="AK254" s="87">
        <v>1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3"/>
      <c r="P255" s="359" t="s">
        <v>40</v>
      </c>
      <c r="Q255" s="360"/>
      <c r="R255" s="360"/>
      <c r="S255" s="360"/>
      <c r="T255" s="360"/>
      <c r="U255" s="360"/>
      <c r="V255" s="361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3"/>
      <c r="P256" s="359" t="s">
        <v>40</v>
      </c>
      <c r="Q256" s="360"/>
      <c r="R256" s="360"/>
      <c r="S256" s="360"/>
      <c r="T256" s="360"/>
      <c r="U256" s="360"/>
      <c r="V256" s="361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354" t="s">
        <v>91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66"/>
      <c r="AB257" s="66"/>
      <c r="AC257" s="83"/>
    </row>
    <row r="258" spans="1:68" ht="27" customHeight="1" x14ac:dyDescent="0.25">
      <c r="A258" s="63" t="s">
        <v>354</v>
      </c>
      <c r="B258" s="63" t="s">
        <v>355</v>
      </c>
      <c r="C258" s="36">
        <v>4301132080</v>
      </c>
      <c r="D258" s="355">
        <v>4640242180397</v>
      </c>
      <c r="E258" s="355"/>
      <c r="F258" s="62">
        <v>1</v>
      </c>
      <c r="G258" s="37">
        <v>6</v>
      </c>
      <c r="H258" s="62">
        <v>6</v>
      </c>
      <c r="I258" s="62">
        <v>6.26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357"/>
      <c r="R258" s="357"/>
      <c r="S258" s="357"/>
      <c r="T258" s="35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7" t="s">
        <v>356</v>
      </c>
      <c r="AG258" s="81"/>
      <c r="AJ258" s="87" t="s">
        <v>98</v>
      </c>
      <c r="AK258" s="87">
        <v>12</v>
      </c>
      <c r="BB258" s="248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357</v>
      </c>
      <c r="B259" s="63" t="s">
        <v>358</v>
      </c>
      <c r="C259" s="36">
        <v>4301132104</v>
      </c>
      <c r="D259" s="355">
        <v>4640242181219</v>
      </c>
      <c r="E259" s="355"/>
      <c r="F259" s="62">
        <v>0.3</v>
      </c>
      <c r="G259" s="37">
        <v>9</v>
      </c>
      <c r="H259" s="62">
        <v>2.7</v>
      </c>
      <c r="I259" s="62">
        <v>2.8450000000000002</v>
      </c>
      <c r="J259" s="37">
        <v>234</v>
      </c>
      <c r="K259" s="37" t="s">
        <v>151</v>
      </c>
      <c r="L259" s="37" t="s">
        <v>88</v>
      </c>
      <c r="M259" s="38" t="s">
        <v>86</v>
      </c>
      <c r="N259" s="38"/>
      <c r="O259" s="37">
        <v>180</v>
      </c>
      <c r="P259" s="44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357"/>
      <c r="R259" s="357"/>
      <c r="S259" s="357"/>
      <c r="T259" s="35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49" t="s">
        <v>356</v>
      </c>
      <c r="AG259" s="81"/>
      <c r="AJ259" s="87" t="s">
        <v>89</v>
      </c>
      <c r="AK259" s="87">
        <v>1</v>
      </c>
      <c r="BB259" s="250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3"/>
      <c r="P260" s="359" t="s">
        <v>40</v>
      </c>
      <c r="Q260" s="360"/>
      <c r="R260" s="360"/>
      <c r="S260" s="360"/>
      <c r="T260" s="360"/>
      <c r="U260" s="360"/>
      <c r="V260" s="361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362"/>
      <c r="B261" s="362"/>
      <c r="C261" s="362"/>
      <c r="D261" s="362"/>
      <c r="E261" s="362"/>
      <c r="F261" s="362"/>
      <c r="G261" s="362"/>
      <c r="H261" s="362"/>
      <c r="I261" s="362"/>
      <c r="J261" s="362"/>
      <c r="K261" s="362"/>
      <c r="L261" s="362"/>
      <c r="M261" s="362"/>
      <c r="N261" s="362"/>
      <c r="O261" s="363"/>
      <c r="P261" s="359" t="s">
        <v>40</v>
      </c>
      <c r="Q261" s="360"/>
      <c r="R261" s="360"/>
      <c r="S261" s="360"/>
      <c r="T261" s="360"/>
      <c r="U261" s="360"/>
      <c r="V261" s="361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14.25" customHeight="1" x14ac:dyDescent="0.25">
      <c r="A262" s="354" t="s">
        <v>133</v>
      </c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  <c r="Z262" s="354"/>
      <c r="AA262" s="66"/>
      <c r="AB262" s="66"/>
      <c r="AC262" s="83"/>
    </row>
    <row r="263" spans="1:68" ht="27" customHeight="1" x14ac:dyDescent="0.25">
      <c r="A263" s="63" t="s">
        <v>359</v>
      </c>
      <c r="B263" s="63" t="s">
        <v>360</v>
      </c>
      <c r="C263" s="36">
        <v>4301136051</v>
      </c>
      <c r="D263" s="355">
        <v>4640242180304</v>
      </c>
      <c r="E263" s="355"/>
      <c r="F263" s="62">
        <v>2.7</v>
      </c>
      <c r="G263" s="37">
        <v>1</v>
      </c>
      <c r="H263" s="62">
        <v>2.7</v>
      </c>
      <c r="I263" s="62">
        <v>2.8906000000000001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357"/>
      <c r="R263" s="357"/>
      <c r="S263" s="357"/>
      <c r="T263" s="35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1" t="s">
        <v>361</v>
      </c>
      <c r="AG263" s="81"/>
      <c r="AJ263" s="87" t="s">
        <v>98</v>
      </c>
      <c r="AK263" s="87">
        <v>14</v>
      </c>
      <c r="BB263" s="252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362</v>
      </c>
      <c r="B264" s="63" t="s">
        <v>363</v>
      </c>
      <c r="C264" s="36">
        <v>4301136053</v>
      </c>
      <c r="D264" s="355">
        <v>4640242180236</v>
      </c>
      <c r="E264" s="355"/>
      <c r="F264" s="62">
        <v>5</v>
      </c>
      <c r="G264" s="37">
        <v>1</v>
      </c>
      <c r="H264" s="62">
        <v>5</v>
      </c>
      <c r="I264" s="62">
        <v>5.2350000000000003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4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357"/>
      <c r="R264" s="357"/>
      <c r="S264" s="357"/>
      <c r="T264" s="35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3" t="s">
        <v>361</v>
      </c>
      <c r="AG264" s="81"/>
      <c r="AJ264" s="87" t="s">
        <v>98</v>
      </c>
      <c r="AK264" s="87">
        <v>12</v>
      </c>
      <c r="BB264" s="254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364</v>
      </c>
      <c r="B265" s="63" t="s">
        <v>365</v>
      </c>
      <c r="C265" s="36">
        <v>4301136052</v>
      </c>
      <c r="D265" s="355">
        <v>4640242180410</v>
      </c>
      <c r="E265" s="355"/>
      <c r="F265" s="62">
        <v>2.2400000000000002</v>
      </c>
      <c r="G265" s="37">
        <v>1</v>
      </c>
      <c r="H265" s="62">
        <v>2.2400000000000002</v>
      </c>
      <c r="I265" s="62">
        <v>2.4319999999999999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357"/>
      <c r="R265" s="357"/>
      <c r="S265" s="357"/>
      <c r="T265" s="35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5" t="s">
        <v>361</v>
      </c>
      <c r="AG265" s="81"/>
      <c r="AJ265" s="87" t="s">
        <v>89</v>
      </c>
      <c r="AK265" s="87">
        <v>1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3"/>
      <c r="P266" s="359" t="s">
        <v>40</v>
      </c>
      <c r="Q266" s="360"/>
      <c r="R266" s="360"/>
      <c r="S266" s="360"/>
      <c r="T266" s="360"/>
      <c r="U266" s="360"/>
      <c r="V266" s="361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3"/>
      <c r="P267" s="359" t="s">
        <v>40</v>
      </c>
      <c r="Q267" s="360"/>
      <c r="R267" s="360"/>
      <c r="S267" s="360"/>
      <c r="T267" s="360"/>
      <c r="U267" s="360"/>
      <c r="V267" s="361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354" t="s">
        <v>139</v>
      </c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54"/>
      <c r="P268" s="354"/>
      <c r="Q268" s="354"/>
      <c r="R268" s="354"/>
      <c r="S268" s="354"/>
      <c r="T268" s="354"/>
      <c r="U268" s="354"/>
      <c r="V268" s="354"/>
      <c r="W268" s="354"/>
      <c r="X268" s="354"/>
      <c r="Y268" s="354"/>
      <c r="Z268" s="354"/>
      <c r="AA268" s="66"/>
      <c r="AB268" s="66"/>
      <c r="AC268" s="83"/>
    </row>
    <row r="269" spans="1:68" ht="37.5" customHeight="1" x14ac:dyDescent="0.25">
      <c r="A269" s="63" t="s">
        <v>366</v>
      </c>
      <c r="B269" s="63" t="s">
        <v>367</v>
      </c>
      <c r="C269" s="36">
        <v>4301135504</v>
      </c>
      <c r="D269" s="355">
        <v>4640242181554</v>
      </c>
      <c r="E269" s="355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357"/>
      <c r="R269" s="357"/>
      <c r="S269" s="357"/>
      <c r="T269" s="358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ref="Y269:Y281" si="6"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57" t="s">
        <v>368</v>
      </c>
      <c r="AG269" s="81"/>
      <c r="AJ269" s="87" t="s">
        <v>89</v>
      </c>
      <c r="AK269" s="87">
        <v>1</v>
      </c>
      <c r="BB269" s="258" t="s">
        <v>95</v>
      </c>
      <c r="BM269" s="81">
        <f t="shared" ref="BM269:BM281" si="7">IFERROR(X269*I269,"0")</f>
        <v>0</v>
      </c>
      <c r="BN269" s="81">
        <f t="shared" ref="BN269:BN281" si="8">IFERROR(Y269*I269,"0")</f>
        <v>0</v>
      </c>
      <c r="BO269" s="81">
        <f t="shared" ref="BO269:BO281" si="9">IFERROR(X269/J269,"0")</f>
        <v>0</v>
      </c>
      <c r="BP269" s="81">
        <f t="shared" ref="BP269:BP281" si="10">IFERROR(Y269/J269,"0")</f>
        <v>0</v>
      </c>
    </row>
    <row r="270" spans="1:68" ht="27" customHeight="1" x14ac:dyDescent="0.25">
      <c r="A270" s="63" t="s">
        <v>369</v>
      </c>
      <c r="B270" s="63" t="s">
        <v>370</v>
      </c>
      <c r="C270" s="36">
        <v>4301135518</v>
      </c>
      <c r="D270" s="355">
        <v>4640242181561</v>
      </c>
      <c r="E270" s="355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357"/>
      <c r="R270" s="357"/>
      <c r="S270" s="357"/>
      <c r="T270" s="358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59" t="s">
        <v>371</v>
      </c>
      <c r="AG270" s="81"/>
      <c r="AJ270" s="87" t="s">
        <v>98</v>
      </c>
      <c r="AK270" s="87">
        <v>14</v>
      </c>
      <c r="BB270" s="260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372</v>
      </c>
      <c r="B271" s="63" t="s">
        <v>373</v>
      </c>
      <c r="C271" s="36">
        <v>4301135374</v>
      </c>
      <c r="D271" s="355">
        <v>4640242181424</v>
      </c>
      <c r="E271" s="355"/>
      <c r="F271" s="62">
        <v>5.5</v>
      </c>
      <c r="G271" s="37">
        <v>1</v>
      </c>
      <c r="H271" s="62">
        <v>5.5</v>
      </c>
      <c r="I271" s="62">
        <v>5.7350000000000003</v>
      </c>
      <c r="J271" s="37">
        <v>84</v>
      </c>
      <c r="K271" s="37" t="s">
        <v>87</v>
      </c>
      <c r="L271" s="37" t="s">
        <v>97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357"/>
      <c r="R271" s="357"/>
      <c r="S271" s="357"/>
      <c r="T271" s="358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61" t="s">
        <v>368</v>
      </c>
      <c r="AG271" s="81"/>
      <c r="AJ271" s="87" t="s">
        <v>98</v>
      </c>
      <c r="AK271" s="87">
        <v>12</v>
      </c>
      <c r="BB271" s="262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374</v>
      </c>
      <c r="B272" s="63" t="s">
        <v>375</v>
      </c>
      <c r="C272" s="36">
        <v>4301135405</v>
      </c>
      <c r="D272" s="355">
        <v>4640242181523</v>
      </c>
      <c r="E272" s="355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96</v>
      </c>
      <c r="L272" s="37" t="s">
        <v>97</v>
      </c>
      <c r="M272" s="38" t="s">
        <v>86</v>
      </c>
      <c r="N272" s="38"/>
      <c r="O272" s="37">
        <v>180</v>
      </c>
      <c r="P272" s="4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357"/>
      <c r="R272" s="357"/>
      <c r="S272" s="357"/>
      <c r="T272" s="358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ref="Z272:Z277" si="11">IFERROR(IF(X272="","",X272*0.00936),"")</f>
        <v>0</v>
      </c>
      <c r="AA272" s="68" t="s">
        <v>46</v>
      </c>
      <c r="AB272" s="69" t="s">
        <v>46</v>
      </c>
      <c r="AC272" s="263" t="s">
        <v>371</v>
      </c>
      <c r="AG272" s="81"/>
      <c r="AJ272" s="87" t="s">
        <v>98</v>
      </c>
      <c r="AK272" s="87">
        <v>14</v>
      </c>
      <c r="BB272" s="264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376</v>
      </c>
      <c r="B273" s="63" t="s">
        <v>377</v>
      </c>
      <c r="C273" s="36">
        <v>4301135375</v>
      </c>
      <c r="D273" s="355">
        <v>4640242181486</v>
      </c>
      <c r="E273" s="355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213</v>
      </c>
      <c r="M273" s="38" t="s">
        <v>86</v>
      </c>
      <c r="N273" s="38"/>
      <c r="O273" s="37">
        <v>180</v>
      </c>
      <c r="P273" s="45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357"/>
      <c r="R273" s="357"/>
      <c r="S273" s="357"/>
      <c r="T273" s="358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 t="shared" si="11"/>
        <v>0</v>
      </c>
      <c r="AA273" s="68" t="s">
        <v>46</v>
      </c>
      <c r="AB273" s="69" t="s">
        <v>46</v>
      </c>
      <c r="AC273" s="265" t="s">
        <v>368</v>
      </c>
      <c r="AG273" s="81"/>
      <c r="AJ273" s="87" t="s">
        <v>214</v>
      </c>
      <c r="AK273" s="87">
        <v>126</v>
      </c>
      <c r="BB273" s="266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37.5" customHeight="1" x14ac:dyDescent="0.25">
      <c r="A274" s="63" t="s">
        <v>378</v>
      </c>
      <c r="B274" s="63" t="s">
        <v>379</v>
      </c>
      <c r="C274" s="36">
        <v>4301135402</v>
      </c>
      <c r="D274" s="355">
        <v>4640242181493</v>
      </c>
      <c r="E274" s="355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45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357"/>
      <c r="R274" s="357"/>
      <c r="S274" s="357"/>
      <c r="T274" s="358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 t="shared" si="11"/>
        <v>0</v>
      </c>
      <c r="AA274" s="68" t="s">
        <v>46</v>
      </c>
      <c r="AB274" s="69" t="s">
        <v>46</v>
      </c>
      <c r="AC274" s="267" t="s">
        <v>368</v>
      </c>
      <c r="AG274" s="81"/>
      <c r="AJ274" s="87" t="s">
        <v>89</v>
      </c>
      <c r="AK274" s="87">
        <v>1</v>
      </c>
      <c r="BB274" s="268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380</v>
      </c>
      <c r="B275" s="63" t="s">
        <v>381</v>
      </c>
      <c r="C275" s="36">
        <v>4301135403</v>
      </c>
      <c r="D275" s="355">
        <v>4640242181509</v>
      </c>
      <c r="E275" s="355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45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357"/>
      <c r="R275" s="357"/>
      <c r="S275" s="357"/>
      <c r="T275" s="358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si="11"/>
        <v>0</v>
      </c>
      <c r="AA275" s="68" t="s">
        <v>46</v>
      </c>
      <c r="AB275" s="69" t="s">
        <v>46</v>
      </c>
      <c r="AC275" s="269" t="s">
        <v>368</v>
      </c>
      <c r="AG275" s="81"/>
      <c r="AJ275" s="87" t="s">
        <v>89</v>
      </c>
      <c r="AK275" s="87">
        <v>1</v>
      </c>
      <c r="BB275" s="270" t="s">
        <v>95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27" customHeight="1" x14ac:dyDescent="0.25">
      <c r="A276" s="63" t="s">
        <v>382</v>
      </c>
      <c r="B276" s="63" t="s">
        <v>383</v>
      </c>
      <c r="C276" s="36">
        <v>4301135304</v>
      </c>
      <c r="D276" s="355">
        <v>4640242181240</v>
      </c>
      <c r="E276" s="355"/>
      <c r="F276" s="62">
        <v>0.3</v>
      </c>
      <c r="G276" s="37">
        <v>9</v>
      </c>
      <c r="H276" s="62">
        <v>2.7</v>
      </c>
      <c r="I276" s="62">
        <v>2.88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45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357"/>
      <c r="R276" s="357"/>
      <c r="S276" s="357"/>
      <c r="T276" s="358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368</v>
      </c>
      <c r="AG276" s="81"/>
      <c r="AJ276" s="87" t="s">
        <v>89</v>
      </c>
      <c r="AK276" s="87">
        <v>1</v>
      </c>
      <c r="BB276" s="272" t="s">
        <v>95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384</v>
      </c>
      <c r="B277" s="63" t="s">
        <v>385</v>
      </c>
      <c r="C277" s="36">
        <v>4301135610</v>
      </c>
      <c r="D277" s="355">
        <v>4640242181318</v>
      </c>
      <c r="E277" s="355"/>
      <c r="F277" s="62">
        <v>0.3</v>
      </c>
      <c r="G277" s="37">
        <v>9</v>
      </c>
      <c r="H277" s="62">
        <v>2.7</v>
      </c>
      <c r="I277" s="62">
        <v>2.988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5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357"/>
      <c r="R277" s="357"/>
      <c r="S277" s="357"/>
      <c r="T277" s="358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371</v>
      </c>
      <c r="AG277" s="81"/>
      <c r="AJ277" s="87" t="s">
        <v>89</v>
      </c>
      <c r="AK277" s="87">
        <v>1</v>
      </c>
      <c r="BB277" s="274" t="s">
        <v>95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27" customHeight="1" x14ac:dyDescent="0.25">
      <c r="A278" s="63" t="s">
        <v>386</v>
      </c>
      <c r="B278" s="63" t="s">
        <v>387</v>
      </c>
      <c r="C278" s="36">
        <v>4301135306</v>
      </c>
      <c r="D278" s="355">
        <v>4640242181387</v>
      </c>
      <c r="E278" s="355"/>
      <c r="F278" s="62">
        <v>0.3</v>
      </c>
      <c r="G278" s="37">
        <v>9</v>
      </c>
      <c r="H278" s="62">
        <v>2.7</v>
      </c>
      <c r="I278" s="62">
        <v>2.8450000000000002</v>
      </c>
      <c r="J278" s="37">
        <v>234</v>
      </c>
      <c r="K278" s="37" t="s">
        <v>151</v>
      </c>
      <c r="L278" s="37" t="s">
        <v>88</v>
      </c>
      <c r="M278" s="38" t="s">
        <v>86</v>
      </c>
      <c r="N278" s="38"/>
      <c r="O278" s="37">
        <v>180</v>
      </c>
      <c r="P278" s="45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357"/>
      <c r="R278" s="357"/>
      <c r="S278" s="357"/>
      <c r="T278" s="35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275" t="s">
        <v>368</v>
      </c>
      <c r="AG278" s="81"/>
      <c r="AJ278" s="87" t="s">
        <v>89</v>
      </c>
      <c r="AK278" s="87">
        <v>1</v>
      </c>
      <c r="BB278" s="276" t="s">
        <v>95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27" customHeight="1" x14ac:dyDescent="0.25">
      <c r="A279" s="63" t="s">
        <v>388</v>
      </c>
      <c r="B279" s="63" t="s">
        <v>389</v>
      </c>
      <c r="C279" s="36">
        <v>4301135309</v>
      </c>
      <c r="D279" s="355">
        <v>4640242181332</v>
      </c>
      <c r="E279" s="355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88</v>
      </c>
      <c r="M279" s="38" t="s">
        <v>86</v>
      </c>
      <c r="N279" s="38"/>
      <c r="O279" s="37">
        <v>180</v>
      </c>
      <c r="P279" s="45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357"/>
      <c r="R279" s="357"/>
      <c r="S279" s="357"/>
      <c r="T279" s="35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77" t="s">
        <v>368</v>
      </c>
      <c r="AG279" s="81"/>
      <c r="AJ279" s="87" t="s">
        <v>89</v>
      </c>
      <c r="AK279" s="87">
        <v>1</v>
      </c>
      <c r="BB279" s="278" t="s">
        <v>95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390</v>
      </c>
      <c r="B280" s="63" t="s">
        <v>391</v>
      </c>
      <c r="C280" s="36">
        <v>4301135308</v>
      </c>
      <c r="D280" s="355">
        <v>4640242181349</v>
      </c>
      <c r="E280" s="355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151</v>
      </c>
      <c r="L280" s="37" t="s">
        <v>88</v>
      </c>
      <c r="M280" s="38" t="s">
        <v>86</v>
      </c>
      <c r="N280" s="38"/>
      <c r="O280" s="37">
        <v>180</v>
      </c>
      <c r="P280" s="45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357"/>
      <c r="R280" s="357"/>
      <c r="S280" s="357"/>
      <c r="T280" s="35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368</v>
      </c>
      <c r="AG280" s="81"/>
      <c r="AJ280" s="87" t="s">
        <v>89</v>
      </c>
      <c r="AK280" s="87">
        <v>1</v>
      </c>
      <c r="BB280" s="280" t="s">
        <v>95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392</v>
      </c>
      <c r="B281" s="63" t="s">
        <v>393</v>
      </c>
      <c r="C281" s="36">
        <v>4301135307</v>
      </c>
      <c r="D281" s="355">
        <v>4640242181370</v>
      </c>
      <c r="E281" s="355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151</v>
      </c>
      <c r="L281" s="37" t="s">
        <v>88</v>
      </c>
      <c r="M281" s="38" t="s">
        <v>86</v>
      </c>
      <c r="N281" s="38"/>
      <c r="O281" s="37">
        <v>180</v>
      </c>
      <c r="P281" s="459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357"/>
      <c r="R281" s="357"/>
      <c r="S281" s="357"/>
      <c r="T281" s="35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89</v>
      </c>
      <c r="AK281" s="87">
        <v>1</v>
      </c>
      <c r="BB281" s="282" t="s">
        <v>95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2"/>
      <c r="N282" s="362"/>
      <c r="O282" s="363"/>
      <c r="P282" s="359" t="s">
        <v>40</v>
      </c>
      <c r="Q282" s="360"/>
      <c r="R282" s="360"/>
      <c r="S282" s="360"/>
      <c r="T282" s="360"/>
      <c r="U282" s="360"/>
      <c r="V282" s="361"/>
      <c r="W282" s="42" t="s">
        <v>39</v>
      </c>
      <c r="X282" s="43">
        <f>IFERROR(SUM(X269:X281),"0")</f>
        <v>0</v>
      </c>
      <c r="Y282" s="43">
        <f>IFERROR(SUM(Y269:Y281),"0")</f>
        <v>0</v>
      </c>
      <c r="Z282" s="43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362"/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62"/>
      <c r="N283" s="362"/>
      <c r="O283" s="363"/>
      <c r="P283" s="359" t="s">
        <v>40</v>
      </c>
      <c r="Q283" s="360"/>
      <c r="R283" s="360"/>
      <c r="S283" s="360"/>
      <c r="T283" s="360"/>
      <c r="U283" s="360"/>
      <c r="V283" s="361"/>
      <c r="W283" s="42" t="s">
        <v>0</v>
      </c>
      <c r="X283" s="43">
        <f>IFERROR(SUMPRODUCT(X269:X281*H269:H281),"0")</f>
        <v>0</v>
      </c>
      <c r="Y283" s="43">
        <f>IFERROR(SUMPRODUCT(Y269:Y281*H269:H281),"0")</f>
        <v>0</v>
      </c>
      <c r="Z283" s="42"/>
      <c r="AA283" s="67"/>
      <c r="AB283" s="67"/>
      <c r="AC283" s="67"/>
    </row>
    <row r="284" spans="1:68" ht="15" customHeight="1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2"/>
      <c r="N284" s="362"/>
      <c r="O284" s="463"/>
      <c r="P284" s="460" t="s">
        <v>33</v>
      </c>
      <c r="Q284" s="461"/>
      <c r="R284" s="461"/>
      <c r="S284" s="461"/>
      <c r="T284" s="461"/>
      <c r="U284" s="461"/>
      <c r="V284" s="462"/>
      <c r="W284" s="42" t="s">
        <v>0</v>
      </c>
      <c r="X284" s="43">
        <f>IFERROR(X24+X31+X38+X46+X51+X55+X59+X64+X70+X76+X81+X87+X97+X103+X112+X116+X120+X126+X132+X138+X143+X148+X153+X158+X165+X173+X177+X183+X190+X196+X204+X209+X214+X220+X226+X232+X238+X244+X248+X256+X261+X267+X283,"0")</f>
        <v>0</v>
      </c>
      <c r="Y284" s="43">
        <f>IFERROR(Y24+Y31+Y38+Y46+Y51+Y55+Y59+Y64+Y70+Y76+Y81+Y87+Y97+Y103+Y112+Y116+Y120+Y126+Y132+Y138+Y143+Y148+Y153+Y158+Y165+Y173+Y177+Y183+Y190+Y196+Y204+Y209+Y214+Y220+Y226+Y232+Y238+Y244+Y248+Y256+Y261+Y267+Y283,"0")</f>
        <v>0</v>
      </c>
      <c r="Z284" s="42"/>
      <c r="AA284" s="67"/>
      <c r="AB284" s="67"/>
      <c r="AC284" s="67"/>
    </row>
    <row r="285" spans="1:68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463"/>
      <c r="P285" s="460" t="s">
        <v>34</v>
      </c>
      <c r="Q285" s="461"/>
      <c r="R285" s="461"/>
      <c r="S285" s="461"/>
      <c r="T285" s="461"/>
      <c r="U285" s="461"/>
      <c r="V285" s="462"/>
      <c r="W285" s="42" t="s">
        <v>0</v>
      </c>
      <c r="X285" s="43">
        <f>IFERROR(SUM(BM22:BM281),"0")</f>
        <v>0</v>
      </c>
      <c r="Y285" s="43">
        <f>IFERROR(SUM(BN22:BN281),"0")</f>
        <v>0</v>
      </c>
      <c r="Z285" s="42"/>
      <c r="AA285" s="67"/>
      <c r="AB285" s="67"/>
      <c r="AC285" s="67"/>
    </row>
    <row r="286" spans="1:68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463"/>
      <c r="P286" s="460" t="s">
        <v>35</v>
      </c>
      <c r="Q286" s="461"/>
      <c r="R286" s="461"/>
      <c r="S286" s="461"/>
      <c r="T286" s="461"/>
      <c r="U286" s="461"/>
      <c r="V286" s="462"/>
      <c r="W286" s="42" t="s">
        <v>20</v>
      </c>
      <c r="X286" s="44">
        <f>ROUNDUP(SUM(BO22:BO281),0)</f>
        <v>0</v>
      </c>
      <c r="Y286" s="44">
        <f>ROUNDUP(SUM(BP22:BP281),0)</f>
        <v>0</v>
      </c>
      <c r="Z286" s="42"/>
      <c r="AA286" s="67"/>
      <c r="AB286" s="67"/>
      <c r="AC286" s="67"/>
    </row>
    <row r="287" spans="1:68" x14ac:dyDescent="0.2">
      <c r="A287" s="362"/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463"/>
      <c r="P287" s="460" t="s">
        <v>36</v>
      </c>
      <c r="Q287" s="461"/>
      <c r="R287" s="461"/>
      <c r="S287" s="461"/>
      <c r="T287" s="461"/>
      <c r="U287" s="461"/>
      <c r="V287" s="462"/>
      <c r="W287" s="42" t="s">
        <v>0</v>
      </c>
      <c r="X287" s="43">
        <f>GrossWeightTotal+PalletQtyTotal*25</f>
        <v>0</v>
      </c>
      <c r="Y287" s="43">
        <f>GrossWeightTotalR+PalletQtyTotalR*25</f>
        <v>0</v>
      </c>
      <c r="Z287" s="42"/>
      <c r="AA287" s="67"/>
      <c r="AB287" s="67"/>
      <c r="AC287" s="67"/>
    </row>
    <row r="288" spans="1:68" x14ac:dyDescent="0.2">
      <c r="A288" s="362"/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463"/>
      <c r="P288" s="460" t="s">
        <v>37</v>
      </c>
      <c r="Q288" s="461"/>
      <c r="R288" s="461"/>
      <c r="S288" s="461"/>
      <c r="T288" s="461"/>
      <c r="U288" s="461"/>
      <c r="V288" s="462"/>
      <c r="W288" s="42" t="s">
        <v>20</v>
      </c>
      <c r="X288" s="43">
        <f>IFERROR(X23+X30+X37+X45+X50+X54+X58+X63+X69+X75+X80+X86+X96+X102+X111+X115+X119+X125+X131+X137+X142+X147+X152+X157+X164+X172+X176+X182+X189+X195+X203+X208+X213+X219+X225+X231+X237+X243+X247+X255+X260+X266+X282,"0")</f>
        <v>0</v>
      </c>
      <c r="Y288" s="43">
        <f>IFERROR(Y23+Y30+Y37+Y45+Y50+Y54+Y58+Y63+Y69+Y75+Y80+Y86+Y96+Y102+Y111+Y115+Y119+Y125+Y131+Y137+Y142+Y147+Y152+Y157+Y164+Y172+Y176+Y182+Y189+Y195+Y203+Y208+Y213+Y219+Y225+Y231+Y237+Y243+Y247+Y255+Y260+Y266+Y282,"0")</f>
        <v>0</v>
      </c>
      <c r="Z288" s="42"/>
      <c r="AA288" s="67"/>
      <c r="AB288" s="67"/>
      <c r="AC288" s="67"/>
    </row>
    <row r="289" spans="1:32" ht="14.25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463"/>
      <c r="P289" s="460" t="s">
        <v>38</v>
      </c>
      <c r="Q289" s="461"/>
      <c r="R289" s="461"/>
      <c r="S289" s="461"/>
      <c r="T289" s="461"/>
      <c r="U289" s="461"/>
      <c r="V289" s="462"/>
      <c r="W289" s="45" t="s">
        <v>52</v>
      </c>
      <c r="X289" s="42"/>
      <c r="Y289" s="42"/>
      <c r="Z289" s="42">
        <f>IFERROR(Z23+Z30+Z37+Z45+Z50+Z54+Z58+Z63+Z69+Z75+Z80+Z86+Z96+Z102+Z111+Z115+Z119+Z125+Z131+Z137+Z142+Z147+Z152+Z157+Z164+Z172+Z176+Z182+Z189+Z195+Z203+Z208+Z213+Z219+Z225+Z231+Z237+Z243+Z247+Z255+Z260+Z266+Z282,"0")</f>
        <v>0</v>
      </c>
      <c r="AA289" s="67"/>
      <c r="AB289" s="67"/>
      <c r="AC289" s="67"/>
    </row>
    <row r="290" spans="1:32" ht="13.5" thickBot="1" x14ac:dyDescent="0.25"/>
    <row r="291" spans="1:32" ht="27" thickTop="1" thickBot="1" x14ac:dyDescent="0.25">
      <c r="A291" s="46" t="s">
        <v>9</v>
      </c>
      <c r="B291" s="88" t="s">
        <v>81</v>
      </c>
      <c r="C291" s="464" t="s">
        <v>45</v>
      </c>
      <c r="D291" s="464" t="s">
        <v>45</v>
      </c>
      <c r="E291" s="464" t="s">
        <v>45</v>
      </c>
      <c r="F291" s="464" t="s">
        <v>45</v>
      </c>
      <c r="G291" s="464" t="s">
        <v>45</v>
      </c>
      <c r="H291" s="464" t="s">
        <v>45</v>
      </c>
      <c r="I291" s="464" t="s">
        <v>45</v>
      </c>
      <c r="J291" s="464" t="s">
        <v>45</v>
      </c>
      <c r="K291" s="464" t="s">
        <v>45</v>
      </c>
      <c r="L291" s="464" t="s">
        <v>45</v>
      </c>
      <c r="M291" s="464" t="s">
        <v>45</v>
      </c>
      <c r="N291" s="465"/>
      <c r="O291" s="464" t="s">
        <v>45</v>
      </c>
      <c r="P291" s="464" t="s">
        <v>45</v>
      </c>
      <c r="Q291" s="464" t="s">
        <v>45</v>
      </c>
      <c r="R291" s="464" t="s">
        <v>45</v>
      </c>
      <c r="S291" s="464" t="s">
        <v>45</v>
      </c>
      <c r="T291" s="464" t="s">
        <v>45</v>
      </c>
      <c r="U291" s="88" t="s">
        <v>243</v>
      </c>
      <c r="V291" s="88" t="s">
        <v>252</v>
      </c>
      <c r="W291" s="464" t="s">
        <v>271</v>
      </c>
      <c r="X291" s="464" t="s">
        <v>271</v>
      </c>
      <c r="Y291" s="464" t="s">
        <v>271</v>
      </c>
      <c r="Z291" s="464" t="s">
        <v>271</v>
      </c>
      <c r="AA291" s="464" t="s">
        <v>271</v>
      </c>
      <c r="AB291" s="464" t="s">
        <v>271</v>
      </c>
      <c r="AC291" s="88" t="s">
        <v>328</v>
      </c>
      <c r="AD291" s="88" t="s">
        <v>333</v>
      </c>
      <c r="AE291" s="88" t="s">
        <v>337</v>
      </c>
      <c r="AF291" s="88" t="s">
        <v>345</v>
      </c>
    </row>
    <row r="292" spans="1:32" ht="14.25" customHeight="1" thickTop="1" x14ac:dyDescent="0.2">
      <c r="A292" s="466" t="s">
        <v>10</v>
      </c>
      <c r="B292" s="464" t="s">
        <v>81</v>
      </c>
      <c r="C292" s="464" t="s">
        <v>90</v>
      </c>
      <c r="D292" s="464" t="s">
        <v>101</v>
      </c>
      <c r="E292" s="464" t="s">
        <v>111</v>
      </c>
      <c r="F292" s="464" t="s">
        <v>122</v>
      </c>
      <c r="G292" s="464" t="s">
        <v>147</v>
      </c>
      <c r="H292" s="464" t="s">
        <v>154</v>
      </c>
      <c r="I292" s="464" t="s">
        <v>158</v>
      </c>
      <c r="J292" s="464" t="s">
        <v>166</v>
      </c>
      <c r="K292" s="464" t="s">
        <v>181</v>
      </c>
      <c r="L292" s="464" t="s">
        <v>187</v>
      </c>
      <c r="M292" s="464" t="s">
        <v>207</v>
      </c>
      <c r="N292" s="1"/>
      <c r="O292" s="464" t="s">
        <v>215</v>
      </c>
      <c r="P292" s="464" t="s">
        <v>222</v>
      </c>
      <c r="Q292" s="464" t="s">
        <v>227</v>
      </c>
      <c r="R292" s="464" t="s">
        <v>231</v>
      </c>
      <c r="S292" s="464" t="s">
        <v>234</v>
      </c>
      <c r="T292" s="464" t="s">
        <v>239</v>
      </c>
      <c r="U292" s="464" t="s">
        <v>244</v>
      </c>
      <c r="V292" s="464" t="s">
        <v>253</v>
      </c>
      <c r="W292" s="464" t="s">
        <v>272</v>
      </c>
      <c r="X292" s="464" t="s">
        <v>288</v>
      </c>
      <c r="Y292" s="464" t="s">
        <v>295</v>
      </c>
      <c r="Z292" s="464" t="s">
        <v>306</v>
      </c>
      <c r="AA292" s="464" t="s">
        <v>311</v>
      </c>
      <c r="AB292" s="464" t="s">
        <v>322</v>
      </c>
      <c r="AC292" s="464" t="s">
        <v>329</v>
      </c>
      <c r="AD292" s="464" t="s">
        <v>334</v>
      </c>
      <c r="AE292" s="464" t="s">
        <v>338</v>
      </c>
      <c r="AF292" s="464" t="s">
        <v>345</v>
      </c>
    </row>
    <row r="293" spans="1:32" ht="13.5" thickBot="1" x14ac:dyDescent="0.25">
      <c r="A293" s="467"/>
      <c r="B293" s="464"/>
      <c r="C293" s="464"/>
      <c r="D293" s="464"/>
      <c r="E293" s="464"/>
      <c r="F293" s="464"/>
      <c r="G293" s="464"/>
      <c r="H293" s="464"/>
      <c r="I293" s="464"/>
      <c r="J293" s="464"/>
      <c r="K293" s="464"/>
      <c r="L293" s="464"/>
      <c r="M293" s="464"/>
      <c r="N293" s="1"/>
      <c r="O293" s="464"/>
      <c r="P293" s="464"/>
      <c r="Q293" s="464"/>
      <c r="R293" s="464"/>
      <c r="S293" s="464"/>
      <c r="T293" s="464"/>
      <c r="U293" s="464"/>
      <c r="V293" s="464"/>
      <c r="W293" s="464"/>
      <c r="X293" s="464"/>
      <c r="Y293" s="464"/>
      <c r="Z293" s="464"/>
      <c r="AA293" s="464"/>
      <c r="AB293" s="464"/>
      <c r="AC293" s="464"/>
      <c r="AD293" s="464"/>
      <c r="AE293" s="464"/>
      <c r="AF293" s="464"/>
    </row>
    <row r="294" spans="1:32" ht="18" thickTop="1" thickBot="1" x14ac:dyDescent="0.25">
      <c r="A294" s="46" t="s">
        <v>13</v>
      </c>
      <c r="B294" s="52">
        <f>IFERROR(X22*H22,"0")</f>
        <v>0</v>
      </c>
      <c r="C294" s="52">
        <f>IFERROR(X28*H28,"0")+IFERROR(X29*H29,"0")</f>
        <v>0</v>
      </c>
      <c r="D294" s="52">
        <f>IFERROR(X34*H34,"0")+IFERROR(X35*H35,"0")+IFERROR(X36*H36,"0")</f>
        <v>0</v>
      </c>
      <c r="E294" s="52">
        <f>IFERROR(X41*H41,"0")+IFERROR(X42*H42,"0")+IFERROR(X43*H43,"0")+IFERROR(X44*H44,"0")</f>
        <v>0</v>
      </c>
      <c r="F294" s="52">
        <f>IFERROR(X49*H49,"0")+IFERROR(X53*H53,"0")+IFERROR(X57*H57,"0")+IFERROR(X61*H61,"0")+IFERROR(X62*H62,"0")+IFERROR(X66*H66,"0")+IFERROR(X67*H67,"0")+IFERROR(X68*H68,"0")</f>
        <v>0</v>
      </c>
      <c r="G294" s="52">
        <f>IFERROR(X73*H73,"0")+IFERROR(X74*H74,"0")</f>
        <v>0</v>
      </c>
      <c r="H294" s="52">
        <f>IFERROR(X79*H79,"0")</f>
        <v>0</v>
      </c>
      <c r="I294" s="52">
        <f>IFERROR(X84*H84,"0")+IFERROR(X85*H85,"0")</f>
        <v>0</v>
      </c>
      <c r="J294" s="52">
        <f>IFERROR(X90*H90,"0")+IFERROR(X91*H91,"0")+IFERROR(X92*H92,"0")+IFERROR(X93*H93,"0")+IFERROR(X94*H94,"0")+IFERROR(X95*H95,"0")</f>
        <v>0</v>
      </c>
      <c r="K294" s="52">
        <f>IFERROR(X100*H100,"0")+IFERROR(X101*H101,"0")</f>
        <v>0</v>
      </c>
      <c r="L294" s="52">
        <f>IFERROR(X106*H106,"0")+IFERROR(X107*H107,"0")+IFERROR(X108*H108,"0")+IFERROR(X109*H109,"0")+IFERROR(X110*H110,"0")+IFERROR(X114*H114,"0")+IFERROR(X118*H118,"0")</f>
        <v>0</v>
      </c>
      <c r="M294" s="52">
        <f>IFERROR(X123*H123,"0")+IFERROR(X124*H124,"0")</f>
        <v>0</v>
      </c>
      <c r="N294" s="1"/>
      <c r="O294" s="52">
        <f>IFERROR(X129*H129,"0")+IFERROR(X130*H130,"0")</f>
        <v>0</v>
      </c>
      <c r="P294" s="52">
        <f>IFERROR(X135*H135,"0")+IFERROR(X136*H136,"0")</f>
        <v>0</v>
      </c>
      <c r="Q294" s="52">
        <f>IFERROR(X141*H141,"0")</f>
        <v>0</v>
      </c>
      <c r="R294" s="52">
        <f>IFERROR(X146*H146,"0")</f>
        <v>0</v>
      </c>
      <c r="S294" s="52">
        <f>IFERROR(X151*H151,"0")</f>
        <v>0</v>
      </c>
      <c r="T294" s="52">
        <f>IFERROR(X156*H156,"0")</f>
        <v>0</v>
      </c>
      <c r="U294" s="52">
        <f>IFERROR(X162*H162,"0")+IFERROR(X163*H163,"0")</f>
        <v>0</v>
      </c>
      <c r="V294" s="52">
        <f>IFERROR(X169*H169,"0")+IFERROR(X170*H170,"0")+IFERROR(X171*H171,"0")+IFERROR(X175*H175,"0")</f>
        <v>0</v>
      </c>
      <c r="W294" s="52">
        <f>IFERROR(X181*H181,"0")+IFERROR(X185*H185,"0")+IFERROR(X186*H186,"0")+IFERROR(X187*H187,"0")+IFERROR(X188*H188,"0")</f>
        <v>0</v>
      </c>
      <c r="X294" s="52">
        <f>IFERROR(X193*H193,"0")+IFERROR(X194*H194,"0")</f>
        <v>0</v>
      </c>
      <c r="Y294" s="52">
        <f>IFERROR(X199*H199,"0")+IFERROR(X200*H200,"0")+IFERROR(X201*H201,"0")+IFERROR(X202*H202,"0")</f>
        <v>0</v>
      </c>
      <c r="Z294" s="52">
        <f>IFERROR(X207*H207,"0")</f>
        <v>0</v>
      </c>
      <c r="AA294" s="52">
        <f>IFERROR(X212*H212,"0")+IFERROR(X216*H216,"0")+IFERROR(X217*H217,"0")+IFERROR(X218*H218,"0")</f>
        <v>0</v>
      </c>
      <c r="AB294" s="52">
        <f>IFERROR(X223*H223,"0")+IFERROR(X224*H224,"0")</f>
        <v>0</v>
      </c>
      <c r="AC294" s="52">
        <f>IFERROR(X230*H230,"0")</f>
        <v>0</v>
      </c>
      <c r="AD294" s="52">
        <f>IFERROR(X236*H236,"0")</f>
        <v>0</v>
      </c>
      <c r="AE294" s="52">
        <f>IFERROR(X242*H242,"0")+IFERROR(X246*H246,"0")</f>
        <v>0</v>
      </c>
      <c r="AF294" s="52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thickTop="1" x14ac:dyDescent="0.2">
      <c r="C295" s="1"/>
    </row>
    <row r="296" spans="1:32" ht="19.5" customHeight="1" x14ac:dyDescent="0.2">
      <c r="A296" s="70" t="s">
        <v>62</v>
      </c>
      <c r="B296" s="70" t="s">
        <v>63</v>
      </c>
      <c r="C296" s="70" t="s">
        <v>65</v>
      </c>
    </row>
    <row r="297" spans="1:32" x14ac:dyDescent="0.2">
      <c r="A297" s="71">
        <f>SUMPRODUCT(--(BB:BB="ЗПФ"),--(W:W="кор"),H:H,Y:Y)+SUMPRODUCT(--(BB:BB="ЗПФ"),--(W:W="кг"),Y:Y)</f>
        <v>0</v>
      </c>
      <c r="B297" s="72">
        <f>SUMPRODUCT(--(BB:BB="ПГП"),--(W:W="кор"),H:H,Y:Y)+SUMPRODUCT(--(BB:BB="ПГП"),--(W:W="кг"),Y:Y)</f>
        <v>0</v>
      </c>
      <c r="C297" s="72">
        <f>SUMPRODUCT(--(BB:BB="КИЗ"),--(W:W="кор"),H:H,Y:Y)+SUMPRODUCT(--(BB:BB="КИЗ"),--(W:W="кг"),Y:Y)</f>
        <v>0</v>
      </c>
    </row>
  </sheetData>
  <sheetProtection algorithmName="SHA-512" hashValue="sfoJfx4Lp7EBGklO4TSRBfYVGw5HQOkT1fENbNo6AC6qfeH1B+q4Xhne7sJGMuvuA+1iXnJjUQQfzMfRMAuDyQ==" saltValue="3vFMsbe6tYI2obiZLtGA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1">
    <mergeCell ref="AC292:AC293"/>
    <mergeCell ref="AD292:AD293"/>
    <mergeCell ref="AE292:AE293"/>
    <mergeCell ref="AF292:AF293"/>
    <mergeCell ref="T292:T293"/>
    <mergeCell ref="U292:U293"/>
    <mergeCell ref="V292:V293"/>
    <mergeCell ref="W292:W293"/>
    <mergeCell ref="X292:X293"/>
    <mergeCell ref="Y292:Y293"/>
    <mergeCell ref="Z292:Z293"/>
    <mergeCell ref="AA292:AA293"/>
    <mergeCell ref="AB292:AB293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P284:V284"/>
    <mergeCell ref="A284:O289"/>
    <mergeCell ref="P285:V285"/>
    <mergeCell ref="P286:V286"/>
    <mergeCell ref="P287:V287"/>
    <mergeCell ref="P288:V288"/>
    <mergeCell ref="P289:V289"/>
    <mergeCell ref="C291:T291"/>
    <mergeCell ref="W291:AB291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A262:Z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A249:Z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43:V243"/>
    <mergeCell ref="A243:O244"/>
    <mergeCell ref="P244:V244"/>
    <mergeCell ref="A245:Z245"/>
    <mergeCell ref="D246:E246"/>
    <mergeCell ref="P246:T246"/>
    <mergeCell ref="P247:V247"/>
    <mergeCell ref="A247:O248"/>
    <mergeCell ref="P248:V248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4:X281 X269 X265 X259 X254 X252 X246 X242 X236 X230 X223:X224 X216:X218 X212 X201 X199 X193:X194 X188 X186 X175 X162 X135 X118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0:X272 X263:X264 X258 X253 X207 X202 X200 X187 X185 X181 X169:X171 X163 X156 X151 X146 X141 X136 X129:X130 X123 X114 X106:X110 X100:X101 X90:X95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73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9"/>
    </row>
    <row r="3" spans="2:8" x14ac:dyDescent="0.2">
      <c r="B3" s="53" t="s">
        <v>396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398</v>
      </c>
      <c r="D6" s="53" t="s">
        <v>399</v>
      </c>
      <c r="E6" s="53" t="s">
        <v>46</v>
      </c>
    </row>
    <row r="8" spans="2:8" x14ac:dyDescent="0.2">
      <c r="B8" s="53" t="s">
        <v>80</v>
      </c>
      <c r="C8" s="53" t="s">
        <v>398</v>
      </c>
      <c r="D8" s="53" t="s">
        <v>46</v>
      </c>
      <c r="E8" s="53" t="s">
        <v>46</v>
      </c>
    </row>
    <row r="10" spans="2:8" x14ac:dyDescent="0.2">
      <c r="B10" s="53" t="s">
        <v>400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410</v>
      </c>
      <c r="C20" s="53" t="s">
        <v>46</v>
      </c>
      <c r="D20" s="53" t="s">
        <v>46</v>
      </c>
      <c r="E20" s="53" t="s">
        <v>46</v>
      </c>
    </row>
  </sheetData>
  <sheetProtection algorithmName="SHA-512" hashValue="+BF4fRpBMJ5X/E0F+ysCVGlQCHk+SfQs4AMcO9gBOdkAVPFuycVRNYZsrcxDFZIbgVRMRN5Uafx+9yfIjclykw==" saltValue="dYtMHWGOfFymT/HuwgNsQ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430</vt:i4>
      </vt:variant>
    </vt:vector>
  </HeadingPairs>
  <TitlesOfParts>
    <vt:vector size="4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2025-09-16T06:15:28Z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