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D57C45A-AEFE-4B54-BDE2-27A4C5219F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426" i="1" s="1"/>
  <c r="P424" i="1"/>
  <c r="X421" i="1"/>
  <c r="Y420" i="1"/>
  <c r="X420" i="1"/>
  <c r="BP419" i="1"/>
  <c r="BO419" i="1"/>
  <c r="BN419" i="1"/>
  <c r="BM419" i="1"/>
  <c r="Z419" i="1"/>
  <c r="Z420" i="1" s="1"/>
  <c r="Y419" i="1"/>
  <c r="X515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Y316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Y254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5" i="1" s="1"/>
  <c r="P239" i="1"/>
  <c r="X237" i="1"/>
  <c r="X236" i="1"/>
  <c r="BO235" i="1"/>
  <c r="BM235" i="1"/>
  <c r="Y235" i="1"/>
  <c r="Y236" i="1" s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K515" i="1" s="1"/>
  <c r="P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07" i="1" s="1"/>
  <c r="BM22" i="1"/>
  <c r="Y22" i="1"/>
  <c r="H10" i="1"/>
  <c r="F10" i="1"/>
  <c r="J9" i="1"/>
  <c r="F9" i="1"/>
  <c r="A9" i="1"/>
  <c r="A10" i="1" s="1"/>
  <c r="D7" i="1"/>
  <c r="Q6" i="1"/>
  <c r="P2" i="1"/>
  <c r="B515" i="1" l="1"/>
  <c r="Y23" i="1"/>
  <c r="BP22" i="1"/>
  <c r="BN22" i="1"/>
  <c r="Z22" i="1"/>
  <c r="Z23" i="1" s="1"/>
  <c r="Y24" i="1"/>
  <c r="BP53" i="1"/>
  <c r="BN53" i="1"/>
  <c r="Z53" i="1"/>
  <c r="Z58" i="1" s="1"/>
  <c r="D515" i="1"/>
  <c r="Y59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33" i="1"/>
  <c r="BP26" i="1"/>
  <c r="BN26" i="1"/>
  <c r="Z26" i="1"/>
  <c r="BP30" i="1"/>
  <c r="BN30" i="1"/>
  <c r="Z30" i="1"/>
  <c r="BP57" i="1"/>
  <c r="BN57" i="1"/>
  <c r="Z57" i="1"/>
  <c r="Y66" i="1"/>
  <c r="BP61" i="1"/>
  <c r="BN61" i="1"/>
  <c r="Z61" i="1"/>
  <c r="BP69" i="1"/>
  <c r="BN69" i="1"/>
  <c r="Z69" i="1"/>
  <c r="Z71" i="1" s="1"/>
  <c r="BP77" i="1"/>
  <c r="BN77" i="1"/>
  <c r="Z77" i="1"/>
  <c r="Z92" i="1"/>
  <c r="X506" i="1"/>
  <c r="X508" i="1" s="1"/>
  <c r="X509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Y183" i="1"/>
  <c r="Y189" i="1"/>
  <c r="Y199" i="1"/>
  <c r="Y211" i="1"/>
  <c r="Y217" i="1"/>
  <c r="Y228" i="1"/>
  <c r="Y232" i="1"/>
  <c r="Y237" i="1"/>
  <c r="Y244" i="1"/>
  <c r="Y253" i="1"/>
  <c r="Y261" i="1"/>
  <c r="Y268" i="1"/>
  <c r="BP288" i="1"/>
  <c r="BN288" i="1"/>
  <c r="Z288" i="1"/>
  <c r="Z292" i="1" s="1"/>
  <c r="Y292" i="1"/>
  <c r="BP296" i="1"/>
  <c r="BN296" i="1"/>
  <c r="Z296" i="1"/>
  <c r="Z302" i="1" s="1"/>
  <c r="BP300" i="1"/>
  <c r="BN300" i="1"/>
  <c r="Z300" i="1"/>
  <c r="BP308" i="1"/>
  <c r="BN308" i="1"/>
  <c r="Z308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15" i="1"/>
  <c r="Y348" i="1"/>
  <c r="BP341" i="1"/>
  <c r="BN341" i="1"/>
  <c r="Z341" i="1"/>
  <c r="BP345" i="1"/>
  <c r="BN345" i="1"/>
  <c r="Z345" i="1"/>
  <c r="BP357" i="1"/>
  <c r="BN357" i="1"/>
  <c r="Z357" i="1"/>
  <c r="Z358" i="1" s="1"/>
  <c r="Y359" i="1"/>
  <c r="Y362" i="1"/>
  <c r="BP361" i="1"/>
  <c r="BN361" i="1"/>
  <c r="Z361" i="1"/>
  <c r="Z362" i="1" s="1"/>
  <c r="Y363" i="1"/>
  <c r="Y371" i="1"/>
  <c r="BP366" i="1"/>
  <c r="BN366" i="1"/>
  <c r="Z366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38" i="1"/>
  <c r="BN438" i="1"/>
  <c r="Z438" i="1"/>
  <c r="L515" i="1"/>
  <c r="U515" i="1"/>
  <c r="H9" i="1"/>
  <c r="X505" i="1"/>
  <c r="C515" i="1"/>
  <c r="Y45" i="1"/>
  <c r="E515" i="1"/>
  <c r="Y93" i="1"/>
  <c r="F515" i="1"/>
  <c r="Y109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Z220" i="1"/>
  <c r="Z227" i="1" s="1"/>
  <c r="BN220" i="1"/>
  <c r="BP220" i="1"/>
  <c r="Z222" i="1"/>
  <c r="BN222" i="1"/>
  <c r="Z224" i="1"/>
  <c r="BN224" i="1"/>
  <c r="Z226" i="1"/>
  <c r="BN226" i="1"/>
  <c r="Y227" i="1"/>
  <c r="Z230" i="1"/>
  <c r="Z232" i="1" s="1"/>
  <c r="BN230" i="1"/>
  <c r="BP230" i="1"/>
  <c r="Z235" i="1"/>
  <c r="Z236" i="1" s="1"/>
  <c r="BN235" i="1"/>
  <c r="BP235" i="1"/>
  <c r="Z239" i="1"/>
  <c r="Z244" i="1" s="1"/>
  <c r="BN239" i="1"/>
  <c r="BP239" i="1"/>
  <c r="Z240" i="1"/>
  <c r="BN240" i="1"/>
  <c r="Z242" i="1"/>
  <c r="BN242" i="1"/>
  <c r="Z249" i="1"/>
  <c r="Z253" i="1" s="1"/>
  <c r="BN249" i="1"/>
  <c r="Z251" i="1"/>
  <c r="BN251" i="1"/>
  <c r="M515" i="1"/>
  <c r="Z258" i="1"/>
  <c r="Z261" i="1" s="1"/>
  <c r="BN258" i="1"/>
  <c r="Y262" i="1"/>
  <c r="O515" i="1"/>
  <c r="Z266" i="1"/>
  <c r="Z268" i="1" s="1"/>
  <c r="BN266" i="1"/>
  <c r="Y269" i="1"/>
  <c r="Y274" i="1"/>
  <c r="Y283" i="1"/>
  <c r="R515" i="1"/>
  <c r="Y293" i="1"/>
  <c r="BP286" i="1"/>
  <c r="BP290" i="1"/>
  <c r="BN290" i="1"/>
  <c r="Z290" i="1"/>
  <c r="Y303" i="1"/>
  <c r="BP298" i="1"/>
  <c r="BN298" i="1"/>
  <c r="Z298" i="1"/>
  <c r="Y302" i="1"/>
  <c r="BP306" i="1"/>
  <c r="BN306" i="1"/>
  <c r="Z306" i="1"/>
  <c r="Z310" i="1" s="1"/>
  <c r="Y310" i="1"/>
  <c r="BP314" i="1"/>
  <c r="BN314" i="1"/>
  <c r="Z314" i="1"/>
  <c r="Z316" i="1" s="1"/>
  <c r="BP320" i="1"/>
  <c r="BN320" i="1"/>
  <c r="Z320" i="1"/>
  <c r="BP328" i="1"/>
  <c r="BN328" i="1"/>
  <c r="Z328" i="1"/>
  <c r="Y330" i="1"/>
  <c r="S515" i="1"/>
  <c r="Y336" i="1"/>
  <c r="BP333" i="1"/>
  <c r="BN333" i="1"/>
  <c r="Z333" i="1"/>
  <c r="Z336" i="1" s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Y358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5" i="1" s="1"/>
  <c r="BP436" i="1"/>
  <c r="BN436" i="1"/>
  <c r="Z436" i="1"/>
  <c r="BP444" i="1"/>
  <c r="BN444" i="1"/>
  <c r="Z444" i="1"/>
  <c r="Y446" i="1"/>
  <c r="Y451" i="1"/>
  <c r="BP448" i="1"/>
  <c r="BN448" i="1"/>
  <c r="Z448" i="1"/>
  <c r="Y452" i="1"/>
  <c r="BP456" i="1"/>
  <c r="BN456" i="1"/>
  <c r="Z456" i="1"/>
  <c r="BP460" i="1"/>
  <c r="BN460" i="1"/>
  <c r="Z460" i="1"/>
  <c r="Y462" i="1"/>
  <c r="Y467" i="1"/>
  <c r="BP464" i="1"/>
  <c r="BN464" i="1"/>
  <c r="Z464" i="1"/>
  <c r="Y468" i="1"/>
  <c r="BP480" i="1"/>
  <c r="BN480" i="1"/>
  <c r="Z480" i="1"/>
  <c r="BP482" i="1"/>
  <c r="BN482" i="1"/>
  <c r="Z482" i="1"/>
  <c r="Y484" i="1"/>
  <c r="Y493" i="1"/>
  <c r="BP491" i="1"/>
  <c r="BN491" i="1"/>
  <c r="Z491" i="1"/>
  <c r="Y494" i="1"/>
  <c r="Y421" i="1"/>
  <c r="Z515" i="1"/>
  <c r="Y445" i="1"/>
  <c r="BP440" i="1"/>
  <c r="BN440" i="1"/>
  <c r="BP442" i="1"/>
  <c r="BN442" i="1"/>
  <c r="Z442" i="1"/>
  <c r="BP450" i="1"/>
  <c r="BN450" i="1"/>
  <c r="Z450" i="1"/>
  <c r="Y461" i="1"/>
  <c r="BP454" i="1"/>
  <c r="BN454" i="1"/>
  <c r="Z454" i="1"/>
  <c r="BP458" i="1"/>
  <c r="BN458" i="1"/>
  <c r="Z458" i="1"/>
  <c r="BP466" i="1"/>
  <c r="BN466" i="1"/>
  <c r="Z466" i="1"/>
  <c r="Y483" i="1"/>
  <c r="BP479" i="1"/>
  <c r="BN479" i="1"/>
  <c r="Z479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AA515" i="1"/>
  <c r="Z199" i="1" l="1"/>
  <c r="Z398" i="1"/>
  <c r="Z329" i="1"/>
  <c r="Z323" i="1"/>
  <c r="Z101" i="1"/>
  <c r="Z65" i="1"/>
  <c r="Z32" i="1"/>
  <c r="Z173" i="1"/>
  <c r="Y507" i="1"/>
  <c r="Z483" i="1"/>
  <c r="Z461" i="1"/>
  <c r="Z493" i="1"/>
  <c r="Z467" i="1"/>
  <c r="Z451" i="1"/>
  <c r="Z370" i="1"/>
  <c r="Z348" i="1"/>
  <c r="Z167" i="1"/>
  <c r="Z122" i="1"/>
  <c r="Z510" i="1" s="1"/>
  <c r="Y505" i="1"/>
  <c r="Y506" i="1"/>
  <c r="Y508" i="1" s="1"/>
  <c r="Y509" i="1"/>
</calcChain>
</file>

<file path=xl/sharedStrings.xml><?xml version="1.0" encoding="utf-8"?>
<sst xmlns="http://schemas.openxmlformats.org/spreadsheetml/2006/main" count="2259" uniqueCount="811">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</sst>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45863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Пятница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640</v>
      </c>
      <c r="Y42" s="564">
        <f>IFERROR(IF(X42="",0,CEILING((X42/$H42),1)*$H42),"")</f>
        <v>640</v>
      </c>
      <c r="Z42" s="36">
        <f>IFERROR(IF(Y42=0,"",ROUNDUP(Y42/H42,0)*0.00902),"")</f>
        <v>1.4432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673.6</v>
      </c>
      <c r="BN42" s="64">
        <f>IFERROR(Y42*I42/H42,"0")</f>
        <v>673.6</v>
      </c>
      <c r="BO42" s="64">
        <f>IFERROR(1/J42*(X42/H42),"0")</f>
        <v>1.2121212121212122</v>
      </c>
      <c r="BP42" s="64">
        <f>IFERROR(1/J42*(Y42/H42),"0")</f>
        <v>1.2121212121212122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160</v>
      </c>
      <c r="Y44" s="565">
        <f>IFERROR(Y41/H41,"0")+IFERROR(Y42/H42,"0")+IFERROR(Y43/H43,"0")</f>
        <v>160</v>
      </c>
      <c r="Z44" s="565">
        <f>IFERROR(IF(Z41="",0,Z41),"0")+IFERROR(IF(Z42="",0,Z42),"0")+IFERROR(IF(Z43="",0,Z43),"0")</f>
        <v>1.4432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640</v>
      </c>
      <c r="Y45" s="565">
        <f>IFERROR(SUM(Y41:Y43),"0")</f>
        <v>640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120</v>
      </c>
      <c r="Y58" s="565">
        <f>IFERROR(Y52/H52,"0")+IFERROR(Y53/H53,"0")+IFERROR(Y54/H54,"0")+IFERROR(Y55/H55,"0")+IFERROR(Y56/H56,"0")+IFERROR(Y57/H57,"0")</f>
        <v>120</v>
      </c>
      <c r="Z58" s="565">
        <f>IFERROR(IF(Z52="",0,Z52),"0")+IFERROR(IF(Z53="",0,Z53),"0")+IFERROR(IF(Z54="",0,Z54),"0")+IFERROR(IF(Z55="",0,Z55),"0")+IFERROR(IF(Z56="",0,Z56),"0")+IFERROR(IF(Z57="",0,Z57),"0")</f>
        <v>1.0824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540</v>
      </c>
      <c r="Y59" s="565">
        <f>IFERROR(SUM(Y52:Y57),"0")</f>
        <v>540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900</v>
      </c>
      <c r="Y91" s="564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200</v>
      </c>
      <c r="Y92" s="565">
        <f>IFERROR(Y89/H89,"0")+IFERROR(Y90/H90,"0")+IFERROR(Y91/H91,"0")</f>
        <v>200</v>
      </c>
      <c r="Z92" s="565">
        <f>IFERROR(IF(Z89="",0,Z89),"0")+IFERROR(IF(Z90="",0,Z90),"0")+IFERROR(IF(Z91="",0,Z91),"0")</f>
        <v>1.804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900</v>
      </c>
      <c r="Y93" s="565">
        <f>IFERROR(SUM(Y89:Y91),"0")</f>
        <v>900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1125.9000000000001</v>
      </c>
      <c r="Y99" s="564">
        <f t="shared" si="16"/>
        <v>1125.9000000000001</v>
      </c>
      <c r="Z99" s="36">
        <f>IFERROR(IF(Y99=0,"",ROUNDUP(Y99/H99,0)*0.00651),"")</f>
        <v>2.7146699999999999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1230.9839999999999</v>
      </c>
      <c r="BN99" s="64">
        <f t="shared" si="18"/>
        <v>1230.9839999999999</v>
      </c>
      <c r="BO99" s="64">
        <f t="shared" si="19"/>
        <v>2.2912087912087915</v>
      </c>
      <c r="BP99" s="64">
        <f t="shared" si="20"/>
        <v>2.2912087912087915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417</v>
      </c>
      <c r="Y101" s="565">
        <f>IFERROR(Y95/H95,"0")+IFERROR(Y96/H96,"0")+IFERROR(Y97/H97,"0")+IFERROR(Y98/H98,"0")+IFERROR(Y99/H99,"0")+IFERROR(Y100/H100,"0")</f>
        <v>417</v>
      </c>
      <c r="Z101" s="565">
        <f>IFERROR(IF(Z95="",0,Z95),"0")+IFERROR(IF(Z96="",0,Z96),"0")+IFERROR(IF(Z97="",0,Z97),"0")+IFERROR(IF(Z98="",0,Z98),"0")+IFERROR(IF(Z99="",0,Z99),"0")+IFERROR(IF(Z100="",0,Z100),"0")</f>
        <v>2.7146699999999999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1125.9000000000001</v>
      </c>
      <c r="Y102" s="565">
        <f>IFERROR(SUM(Y95:Y100),"0")</f>
        <v>1125.9000000000001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1800</v>
      </c>
      <c r="Y107" s="564">
        <f>IFERROR(IF(X107="",0,CEILING((X107/$H107),1)*$H107),"")</f>
        <v>1800</v>
      </c>
      <c r="Z107" s="36">
        <f>IFERROR(IF(Y107=0,"",ROUNDUP(Y107/H107,0)*0.00902),"")</f>
        <v>3.6080000000000001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1884</v>
      </c>
      <c r="BN107" s="64">
        <f>IFERROR(Y107*I107/H107,"0")</f>
        <v>1884</v>
      </c>
      <c r="BO107" s="64">
        <f>IFERROR(1/J107*(X107/H107),"0")</f>
        <v>3.0303030303030303</v>
      </c>
      <c r="BP107" s="64">
        <f>IFERROR(1/J107*(Y107/H107),"0")</f>
        <v>3.0303030303030303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400</v>
      </c>
      <c r="Y109" s="565">
        <f>IFERROR(Y105/H105,"0")+IFERROR(Y106/H106,"0")+IFERROR(Y107/H107,"0")+IFERROR(Y108/H108,"0")</f>
        <v>400</v>
      </c>
      <c r="Z109" s="565">
        <f>IFERROR(IF(Z105="",0,Z105),"0")+IFERROR(IF(Z106="",0,Z106),"0")+IFERROR(IF(Z107="",0,Z107),"0")+IFERROR(IF(Z108="",0,Z108),"0")</f>
        <v>3.6080000000000001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1800</v>
      </c>
      <c r="Y110" s="565">
        <f>IFERROR(SUM(Y105:Y108),"0")</f>
        <v>1800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1125.9000000000001</v>
      </c>
      <c r="Y120" s="564">
        <f>IFERROR(IF(X120="",0,CEILING((X120/$H120),1)*$H120),"")</f>
        <v>1125.9000000000001</v>
      </c>
      <c r="Z120" s="36">
        <f>IFERROR(IF(Y120=0,"",ROUNDUP(Y120/H120,0)*0.00651),"")</f>
        <v>2.7146699999999999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1230.9839999999999</v>
      </c>
      <c r="BN120" s="64">
        <f>IFERROR(Y120*I120/H120,"0")</f>
        <v>1230.9839999999999</v>
      </c>
      <c r="BO120" s="64">
        <f>IFERROR(1/J120*(X120/H120),"0")</f>
        <v>2.2912087912087915</v>
      </c>
      <c r="BP120" s="64">
        <f>IFERROR(1/J120*(Y120/H120),"0")</f>
        <v>2.2912087912087915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417</v>
      </c>
      <c r="Y122" s="565">
        <f>IFERROR(Y118/H118,"0")+IFERROR(Y119/H119,"0")+IFERROR(Y120/H120,"0")+IFERROR(Y121/H121,"0")</f>
        <v>417</v>
      </c>
      <c r="Z122" s="565">
        <f>IFERROR(IF(Z118="",0,Z118),"0")+IFERROR(IF(Z119="",0,Z119),"0")+IFERROR(IF(Z120="",0,Z120),"0")+IFERROR(IF(Z121="",0,Z121),"0")</f>
        <v>2.7146699999999999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1125.9000000000001</v>
      </c>
      <c r="Y123" s="565">
        <f>IFERROR(SUM(Y118:Y121),"0")</f>
        <v>1125.9000000000001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241.2</v>
      </c>
      <c r="Y195" s="564">
        <f t="shared" si="26"/>
        <v>241.20000000000002</v>
      </c>
      <c r="Z195" s="36">
        <f>IFERROR(IF(Y195=0,"",ROUNDUP(Y195/H195,0)*0.00502),"")</f>
        <v>0.67268000000000006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258.61999999999995</v>
      </c>
      <c r="BN195" s="64">
        <f t="shared" si="28"/>
        <v>258.62</v>
      </c>
      <c r="BO195" s="64">
        <f t="shared" si="29"/>
        <v>0.57264957264957272</v>
      </c>
      <c r="BP195" s="64">
        <f t="shared" si="30"/>
        <v>0.57264957264957272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52.2</v>
      </c>
      <c r="Y197" s="564">
        <f t="shared" si="26"/>
        <v>52.2</v>
      </c>
      <c r="Z197" s="36">
        <f>IFERROR(IF(Y197=0,"",ROUNDUP(Y197/H197,0)*0.00502),"")</f>
        <v>0.14558000000000001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55.1</v>
      </c>
      <c r="BN197" s="64">
        <f t="shared" si="28"/>
        <v>55.1</v>
      </c>
      <c r="BO197" s="64">
        <f t="shared" si="29"/>
        <v>0.12393162393162395</v>
      </c>
      <c r="BP197" s="64">
        <f t="shared" si="30"/>
        <v>0.12393162393162395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163</v>
      </c>
      <c r="Y199" s="565">
        <f>IFERROR(Y191/H191,"0")+IFERROR(Y192/H192,"0")+IFERROR(Y193/H193,"0")+IFERROR(Y194/H194,"0")+IFERROR(Y195/H195,"0")+IFERROR(Y196/H196,"0")+IFERROR(Y197/H197,"0")+IFERROR(Y198/H198,"0")</f>
        <v>163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0.8182600000000001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293.39999999999998</v>
      </c>
      <c r="Y200" s="565">
        <f>IFERROR(SUM(Y191:Y198),"0")</f>
        <v>293.40000000000003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600</v>
      </c>
      <c r="Y205" s="564">
        <f t="shared" si="31"/>
        <v>600</v>
      </c>
      <c r="Z205" s="36">
        <f t="shared" ref="Z205:Z210" si="36">IFERROR(IF(Y205=0,"",ROUNDUP(Y205/H205,0)*0.00651),"")</f>
        <v>1.6274999999999999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667.5</v>
      </c>
      <c r="BN205" s="64">
        <f t="shared" si="33"/>
        <v>667.5</v>
      </c>
      <c r="BO205" s="64">
        <f t="shared" si="34"/>
        <v>1.3736263736263736</v>
      </c>
      <c r="BP205" s="64">
        <f t="shared" si="35"/>
        <v>1.3736263736263736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480</v>
      </c>
      <c r="Y207" s="564">
        <f t="shared" si="31"/>
        <v>480</v>
      </c>
      <c r="Z207" s="36">
        <f t="shared" si="36"/>
        <v>1.302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450</v>
      </c>
      <c r="Y211" s="565">
        <f>IFERROR(Y202/H202,"0")+IFERROR(Y203/H203,"0")+IFERROR(Y204/H204,"0")+IFERROR(Y205/H205,"0")+IFERROR(Y206/H206,"0")+IFERROR(Y207/H207,"0")+IFERROR(Y208/H208,"0")+IFERROR(Y209/H209,"0")+IFERROR(Y210/H210,"0")</f>
        <v>450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2.9295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1080</v>
      </c>
      <c r="Y212" s="565">
        <f>IFERROR(SUM(Y202:Y210),"0")</f>
        <v>1080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125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127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4301011911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11.28</v>
      </c>
      <c r="J287" s="32">
        <v>48</v>
      </c>
      <c r="K287" s="32" t="s">
        <v>106</v>
      </c>
      <c r="L287" s="32"/>
      <c r="M287" s="33" t="s">
        <v>458</v>
      </c>
      <c r="N287" s="33"/>
      <c r="O287" s="32">
        <v>55</v>
      </c>
      <c r="P287" s="6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IFERROR(IF(Y287=0,"",ROUNDUP(Y287/H287,0)*0.02039),"")</f>
        <v/>
      </c>
      <c r="AA287" s="56"/>
      <c r="AB287" s="57"/>
      <c r="AC287" s="331" t="s">
        <v>459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460</v>
      </c>
      <c r="C288" s="31">
        <v>4301012016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11.234999999999999</v>
      </c>
      <c r="J288" s="32">
        <v>64</v>
      </c>
      <c r="K288" s="32" t="s">
        <v>106</v>
      </c>
      <c r="L288" s="32"/>
      <c r="M288" s="33" t="s">
        <v>78</v>
      </c>
      <c r="N288" s="33"/>
      <c r="O288" s="32">
        <v>55</v>
      </c>
      <c r="P288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IFERROR(IF(Y288=0,"",ROUNDUP(Y288/H288,0)*0.01898),"")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1050</v>
      </c>
      <c r="Y334" s="564">
        <f>IFERROR(IF(X334="",0,CEILING((X334/$H334),1)*$H334),"")</f>
        <v>1050</v>
      </c>
      <c r="Z334" s="36">
        <f>IFERROR(IF(Y334=0,"",ROUNDUP(Y334/H334,0)*0.00651),"")</f>
        <v>3.2549999999999999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1176</v>
      </c>
      <c r="BN334" s="64">
        <f>IFERROR(Y334*I334/H334,"0")</f>
        <v>1176</v>
      </c>
      <c r="BO334" s="64">
        <f>IFERROR(1/J334*(X334/H334),"0")</f>
        <v>2.7472527472527473</v>
      </c>
      <c r="BP334" s="64">
        <f>IFERROR(1/J334*(Y334/H334),"0")</f>
        <v>2.7472527472527473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491.4</v>
      </c>
      <c r="Y335" s="564">
        <f>IFERROR(IF(X335="",0,CEILING((X335/$H335),1)*$H335),"")</f>
        <v>491.40000000000003</v>
      </c>
      <c r="Z335" s="36">
        <f>IFERROR(IF(Y335=0,"",ROUNDUP(Y335/H335,0)*0.00651),"")</f>
        <v>1.5233400000000001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547.55999999999995</v>
      </c>
      <c r="BN335" s="64">
        <f>IFERROR(Y335*I335/H335,"0")</f>
        <v>547.55999999999995</v>
      </c>
      <c r="BO335" s="64">
        <f>IFERROR(1/J335*(X335/H335),"0")</f>
        <v>1.2857142857142856</v>
      </c>
      <c r="BP335" s="64">
        <f>IFERROR(1/J335*(Y335/H335),"0")</f>
        <v>1.2857142857142858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734</v>
      </c>
      <c r="Y336" s="565">
        <f>IFERROR(Y333/H333,"0")+IFERROR(Y334/H334,"0")+IFERROR(Y335/H335,"0")</f>
        <v>734</v>
      </c>
      <c r="Z336" s="565">
        <f>IFERROR(IF(Z333="",0,Z333),"0")+IFERROR(IF(Z334="",0,Z334),"0")+IFERROR(IF(Z335="",0,Z335),"0")</f>
        <v>4.77834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1541.4</v>
      </c>
      <c r="Y337" s="565">
        <f>IFERROR(SUM(Y333:Y335),"0")</f>
        <v>1541.4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60</v>
      </c>
      <c r="Y341" s="564">
        <f t="shared" ref="Y341:Y347" si="52">IFERROR(IF(X341="",0,CEILING((X341/$H341),1)*$H341),"")</f>
        <v>60</v>
      </c>
      <c r="Z341" s="36">
        <f>IFERROR(IF(Y341=0,"",ROUNDUP(Y341/H341,0)*0.02175),"")</f>
        <v>8.6999999999999994E-2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61.92</v>
      </c>
      <c r="BN341" s="64">
        <f t="shared" ref="BN341:BN347" si="54">IFERROR(Y341*I341/H341,"0")</f>
        <v>61.92</v>
      </c>
      <c r="BO341" s="64">
        <f t="shared" ref="BO341:BO347" si="55">IFERROR(1/J341*(X341/H341),"0")</f>
        <v>8.3333333333333329E-2</v>
      </c>
      <c r="BP341" s="64">
        <f t="shared" ref="BP341:BP347" si="56">IFERROR(1/J341*(Y341/H341),"0")</f>
        <v>8.3333333333333329E-2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60</v>
      </c>
      <c r="Y344" s="564">
        <f t="shared" si="52"/>
        <v>60</v>
      </c>
      <c r="Z344" s="36">
        <f>IFERROR(IF(Y344=0,"",ROUNDUP(Y344/H344,0)*0.02175),"")</f>
        <v>8.6999999999999994E-2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61.92</v>
      </c>
      <c r="BN344" s="64">
        <f t="shared" si="54"/>
        <v>61.92</v>
      </c>
      <c r="BO344" s="64">
        <f t="shared" si="55"/>
        <v>8.3333333333333329E-2</v>
      </c>
      <c r="BP344" s="64">
        <f t="shared" si="56"/>
        <v>8.3333333333333329E-2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</v>
      </c>
      <c r="Y348" s="565">
        <f>IFERROR(Y341/H341,"0")+IFERROR(Y342/H342,"0")+IFERROR(Y343/H343,"0")+IFERROR(Y344/H344,"0")+IFERROR(Y345/H345,"0")+IFERROR(Y346/H346,"0")+IFERROR(Y347/H347,"0")</f>
        <v>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0.17399999999999999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120</v>
      </c>
      <c r="Y349" s="565">
        <f>IFERROR(SUM(Y341:Y347),"0")</f>
        <v>120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9166.5999999999985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9166.5999999999985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9885.7880000000005</v>
      </c>
      <c r="Y506" s="565">
        <f>IFERROR(SUM(BN22:BN502),"0")</f>
        <v>9885.7880000000005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19</v>
      </c>
      <c r="Y507" s="38">
        <f>ROUNDUP(SUM(BP22:BP502),0)</f>
        <v>19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10360.788</v>
      </c>
      <c r="Y508" s="565">
        <f>GrossWeightTotalR+PalletQtyTotalR*25</f>
        <v>10360.788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3069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3069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22.067039999999999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640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540</v>
      </c>
      <c r="E515" s="46">
        <f>IFERROR(Y89*1,"0")+IFERROR(Y90*1,"0")+IFERROR(Y91*1,"0")+IFERROR(Y95*1,"0")+IFERROR(Y96*1,"0")+IFERROR(Y97*1,"0")+IFERROR(Y98*1,"0")+IFERROR(Y99*1,"0")+IFERROR(Y100*1,"0")</f>
        <v>2025.9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2925.9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1373.4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1541.4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120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mYRN8WmvGlTnt5sfq4LdZaNYWRBYx3BjbknmXuN5YsQ4ZSemPcyEYlWMpuRNomek71GeMtDtXzY25Txg7tLgsg==" saltValue="6uXilr+I+P1CEvXT3SUx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7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3o9CVLuyvXAj5JVZEj4bUGrNjzxHBKig3EvEqHUe+akcSxjOb9T7RwagEsuJeJB/rsBpcbIX+1KVdjmRzP4bbA==" saltValue="GkVchfq4t+eNVMs1wIi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2025-07-23T07:42:17Z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