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AE759B3F-8E0B-4388-BD15-EC44761DF8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Y507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Z244" i="1"/>
  <c r="Z199" i="1"/>
  <c r="Z173" i="1"/>
  <c r="Y508" i="1" l="1"/>
</calcChain>
</file>

<file path=xl/sharedStrings.xml><?xml version="1.0" encoding="utf-8"?>
<sst xmlns="http://schemas.openxmlformats.org/spreadsheetml/2006/main" count="2261" uniqueCount="811">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</sst>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45858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Воскресенье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0.375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150</v>
      </c>
      <c r="Y41" s="56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240</v>
      </c>
      <c r="Y42" s="564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73.888888888888886</v>
      </c>
      <c r="Y44" s="565">
        <f>IFERROR(Y41/H41,"0")+IFERROR(Y42/H42,"0")+IFERROR(Y43/H43,"0")</f>
        <v>74</v>
      </c>
      <c r="Z44" s="565">
        <f>IFERROR(IF(Z41="",0,Z41),"0")+IFERROR(IF(Z42="",0,Z42),"0")+IFERROR(IF(Z43="",0,Z43),"0")</f>
        <v>0.80692000000000008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390</v>
      </c>
      <c r="Y45" s="565">
        <f>IFERROR(SUM(Y41:Y43),"0")</f>
        <v>391.20000000000005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250</v>
      </c>
      <c r="Y53" s="564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540</v>
      </c>
      <c r="Y57" s="56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143.14814814814815</v>
      </c>
      <c r="Y58" s="565">
        <f>IFERROR(Y52/H52,"0")+IFERROR(Y53/H53,"0")+IFERROR(Y54/H54,"0")+IFERROR(Y55/H55,"0")+IFERROR(Y56/H56,"0")+IFERROR(Y57/H57,"0")</f>
        <v>144</v>
      </c>
      <c r="Z58" s="565">
        <f>IFERROR(IF(Z52="",0,Z52),"0")+IFERROR(IF(Z53="",0,Z53),"0")+IFERROR(IF(Z54="",0,Z54),"0")+IFERROR(IF(Z55="",0,Z55),"0")+IFERROR(IF(Z56="",0,Z56),"0")+IFERROR(IF(Z57="",0,Z57),"0")</f>
        <v>1.5379200000000002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790</v>
      </c>
      <c r="Y59" s="565">
        <f>IFERROR(SUM(Y52:Y57),"0")</f>
        <v>799.2</v>
      </c>
      <c r="Z59" s="37"/>
      <c r="AA59" s="566"/>
      <c r="AB59" s="566"/>
      <c r="AC59" s="566"/>
    </row>
    <row r="60" spans="1:68" ht="14.25" customHeight="1" x14ac:dyDescent="0.25">
      <c r="A60" s="575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100</v>
      </c>
      <c r="Y61" s="56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247.5</v>
      </c>
      <c r="Y64" s="564">
        <f>IFERROR(IF(X64="",0,CEILING((X64/$H64),1)*$H64),"")</f>
        <v>248.4</v>
      </c>
      <c r="Z64" s="36">
        <f>IFERROR(IF(Y64=0,"",ROUNDUP(Y64/H64,0)*0.00651),"")</f>
        <v>0.59892000000000001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263.99999999999994</v>
      </c>
      <c r="BN64" s="64">
        <f>IFERROR(Y64*I64/H64,"0")</f>
        <v>264.95999999999998</v>
      </c>
      <c r="BO64" s="64">
        <f>IFERROR(1/J64*(X64/H64),"0")</f>
        <v>0.50366300366300365</v>
      </c>
      <c r="BP64" s="64">
        <f>IFERROR(1/J64*(Y64/H64),"0")</f>
        <v>0.50549450549450559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100.92592592592592</v>
      </c>
      <c r="Y65" s="565">
        <f>IFERROR(Y61/H61,"0")+IFERROR(Y62/H62,"0")+IFERROR(Y63/H63,"0")+IFERROR(Y64/H64,"0")</f>
        <v>102</v>
      </c>
      <c r="Z65" s="565">
        <f>IFERROR(IF(Z61="",0,Z61),"0")+IFERROR(IF(Z62="",0,Z62),"0")+IFERROR(IF(Z63="",0,Z63),"0")+IFERROR(IF(Z64="",0,Z64),"0")</f>
        <v>0.78871999999999998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347.5</v>
      </c>
      <c r="Y66" s="565">
        <f>IFERROR(SUM(Y61:Y64),"0")</f>
        <v>356.4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30</v>
      </c>
      <c r="Y83" s="56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3.8461538461538463</v>
      </c>
      <c r="Y85" s="565">
        <f>IFERROR(Y83/H83,"0")+IFERROR(Y84/H84,"0")</f>
        <v>4</v>
      </c>
      <c r="Z85" s="565">
        <f>IFERROR(IF(Z83="",0,Z83),"0")+IFERROR(IF(Z84="",0,Z84),"0")</f>
        <v>7.5920000000000001E-2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30</v>
      </c>
      <c r="Y86" s="565">
        <f>IFERROR(SUM(Y83:Y84),"0")</f>
        <v>31.2</v>
      </c>
      <c r="Z86" s="37"/>
      <c r="AA86" s="566"/>
      <c r="AB86" s="566"/>
      <c r="AC86" s="566"/>
    </row>
    <row r="87" spans="1:68" ht="16.5" customHeight="1" x14ac:dyDescent="0.25">
      <c r="A87" s="580" t="s">
        <v>179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200</v>
      </c>
      <c r="Y89" s="56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450</v>
      </c>
      <c r="Y91" s="564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118.51851851851852</v>
      </c>
      <c r="Y92" s="565">
        <f>IFERROR(Y89/H89,"0")+IFERROR(Y90/H90,"0")+IFERROR(Y91/H91,"0")</f>
        <v>119</v>
      </c>
      <c r="Z92" s="565">
        <f>IFERROR(IF(Z89="",0,Z89),"0")+IFERROR(IF(Z90="",0,Z90),"0")+IFERROR(IF(Z91="",0,Z91),"0")</f>
        <v>1.2626200000000001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650</v>
      </c>
      <c r="Y93" s="565">
        <f>IFERROR(SUM(Y89:Y91),"0")</f>
        <v>655.20000000000005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8"/>
      <c r="R95" s="568"/>
      <c r="S95" s="568"/>
      <c r="T95" s="569"/>
      <c r="U95" s="34"/>
      <c r="V95" s="34"/>
      <c r="W95" s="35" t="s">
        <v>70</v>
      </c>
      <c r="X95" s="563">
        <v>150</v>
      </c>
      <c r="Y95" s="564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495</v>
      </c>
      <c r="Y99" s="564">
        <f t="shared" si="16"/>
        <v>496.8</v>
      </c>
      <c r="Z99" s="36">
        <f>IFERROR(IF(Y99=0,"",ROUNDUP(Y99/H99,0)*0.00651),"")</f>
        <v>1.19784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541.19999999999993</v>
      </c>
      <c r="BN99" s="64">
        <f t="shared" si="18"/>
        <v>543.16800000000001</v>
      </c>
      <c r="BO99" s="64">
        <f t="shared" si="19"/>
        <v>1.0073260073260073</v>
      </c>
      <c r="BP99" s="64">
        <f t="shared" si="20"/>
        <v>1.0109890109890112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201.85185185185185</v>
      </c>
      <c r="Y101" s="565">
        <f>IFERROR(Y95/H95,"0")+IFERROR(Y96/H96,"0")+IFERROR(Y97/H97,"0")+IFERROR(Y98/H98,"0")+IFERROR(Y99/H99,"0")+IFERROR(Y100/H100,"0")</f>
        <v>203</v>
      </c>
      <c r="Z101" s="565">
        <f>IFERROR(IF(Z95="",0,Z95),"0")+IFERROR(IF(Z96="",0,Z96),"0")+IFERROR(IF(Z97="",0,Z97),"0")+IFERROR(IF(Z98="",0,Z98),"0")+IFERROR(IF(Z99="",0,Z99),"0")+IFERROR(IF(Z100="",0,Z100),"0")</f>
        <v>1.55846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645</v>
      </c>
      <c r="Y102" s="565">
        <f>IFERROR(SUM(Y95:Y100),"0")</f>
        <v>650.70000000000005</v>
      </c>
      <c r="Z102" s="37"/>
      <c r="AA102" s="566"/>
      <c r="AB102" s="566"/>
      <c r="AC102" s="566"/>
    </row>
    <row r="103" spans="1:68" ht="16.5" customHeight="1" x14ac:dyDescent="0.25">
      <c r="A103" s="580" t="s">
        <v>202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180</v>
      </c>
      <c r="Y105" s="564">
        <f>IFERROR(IF(X105="",0,CEILING((X105/$H105),1)*$H105),"")</f>
        <v>183.60000000000002</v>
      </c>
      <c r="Z105" s="36">
        <f>IFERROR(IF(Y105=0,"",ROUNDUP(Y105/H105,0)*0.01898),"")</f>
        <v>0.32266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187.24999999999997</v>
      </c>
      <c r="BN105" s="64">
        <f>IFERROR(Y105*I105/H105,"0")</f>
        <v>190.995</v>
      </c>
      <c r="BO105" s="64">
        <f>IFERROR(1/J105*(X105/H105),"0")</f>
        <v>0.26041666666666663</v>
      </c>
      <c r="BP105" s="64">
        <f>IFERROR(1/J105*(Y105/H105),"0")</f>
        <v>0.265625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450</v>
      </c>
      <c r="Y107" s="56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116.66666666666666</v>
      </c>
      <c r="Y109" s="565">
        <f>IFERROR(Y105/H105,"0")+IFERROR(Y106/H106,"0")+IFERROR(Y107/H107,"0")+IFERROR(Y108/H108,"0")</f>
        <v>117</v>
      </c>
      <c r="Z109" s="565">
        <f>IFERROR(IF(Z105="",0,Z105),"0")+IFERROR(IF(Z106="",0,Z106),"0")+IFERROR(IF(Z107="",0,Z107),"0")+IFERROR(IF(Z108="",0,Z108),"0")</f>
        <v>1.2246600000000001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630</v>
      </c>
      <c r="Y110" s="565">
        <f>IFERROR(SUM(Y105:Y108),"0")</f>
        <v>633.6</v>
      </c>
      <c r="Z110" s="37"/>
      <c r="AA110" s="566"/>
      <c r="AB110" s="566"/>
      <c r="AC110" s="566"/>
    </row>
    <row r="111" spans="1:68" ht="14.25" customHeight="1" x14ac:dyDescent="0.25">
      <c r="A111" s="575" t="s">
        <v>137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700</v>
      </c>
      <c r="Y118" s="564">
        <f>IFERROR(IF(X118="",0,CEILING((X118/$H118),1)*$H118),"")</f>
        <v>704.69999999999993</v>
      </c>
      <c r="Z118" s="36">
        <f>IFERROR(IF(Y118=0,"",ROUNDUP(Y118/H118,0)*0.01898),"")</f>
        <v>1.65126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744.33333333333326</v>
      </c>
      <c r="BN118" s="64">
        <f>IFERROR(Y118*I118/H118,"0")</f>
        <v>749.33100000000002</v>
      </c>
      <c r="BO118" s="64">
        <f>IFERROR(1/J118*(X118/H118),"0")</f>
        <v>1.3503086419753088</v>
      </c>
      <c r="BP118" s="64">
        <f>IFERROR(1/J118*(Y118/H118),"0")</f>
        <v>1.359375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540</v>
      </c>
      <c r="Y120" s="564">
        <f>IFERROR(IF(X120="",0,CEILING((X120/$H120),1)*$H120),"")</f>
        <v>540</v>
      </c>
      <c r="Z120" s="36">
        <f>IFERROR(IF(Y120=0,"",ROUNDUP(Y120/H120,0)*0.00651),"")</f>
        <v>1.302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590.4</v>
      </c>
      <c r="BN120" s="64">
        <f>IFERROR(Y120*I120/H120,"0")</f>
        <v>590.4</v>
      </c>
      <c r="BO120" s="64">
        <f>IFERROR(1/J120*(X120/H120),"0")</f>
        <v>1.098901098901099</v>
      </c>
      <c r="BP120" s="64">
        <f>IFERROR(1/J120*(Y120/H120),"0")</f>
        <v>1.098901098901099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36</v>
      </c>
      <c r="Y121" s="564">
        <f>IFERROR(IF(X121="",0,CEILING((X121/$H121),1)*$H121),"")</f>
        <v>36</v>
      </c>
      <c r="Z121" s="36">
        <f>IFERROR(IF(Y121=0,"",ROUNDUP(Y121/H121,0)*0.00651),"")</f>
        <v>0.13020000000000001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39.6</v>
      </c>
      <c r="BN121" s="64">
        <f>IFERROR(Y121*I121/H121,"0")</f>
        <v>39.6</v>
      </c>
      <c r="BO121" s="64">
        <f>IFERROR(1/J121*(X121/H121),"0")</f>
        <v>0.1098901098901099</v>
      </c>
      <c r="BP121" s="64">
        <f>IFERROR(1/J121*(Y121/H121),"0")</f>
        <v>0.1098901098901099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306.41975308641975</v>
      </c>
      <c r="Y122" s="565">
        <f>IFERROR(Y118/H118,"0")+IFERROR(Y119/H119,"0")+IFERROR(Y120/H120,"0")+IFERROR(Y121/H121,"0")</f>
        <v>307</v>
      </c>
      <c r="Z122" s="565">
        <f>IFERROR(IF(Z118="",0,Z118),"0")+IFERROR(IF(Z119="",0,Z119),"0")+IFERROR(IF(Z120="",0,Z120),"0")+IFERROR(IF(Z121="",0,Z121),"0")</f>
        <v>3.0834600000000001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1276</v>
      </c>
      <c r="Y123" s="565">
        <f>IFERROR(SUM(Y118:Y121),"0")</f>
        <v>1280.6999999999998</v>
      </c>
      <c r="Z123" s="37"/>
      <c r="AA123" s="566"/>
      <c r="AB123" s="566"/>
      <c r="AC123" s="566"/>
    </row>
    <row r="124" spans="1:68" ht="14.25" customHeight="1" x14ac:dyDescent="0.25">
      <c r="A124" s="575" t="s">
        <v>172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235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35</v>
      </c>
      <c r="Y132" s="564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12.5</v>
      </c>
      <c r="Y133" s="565">
        <f>IFERROR(Y131/H131,"0")+IFERROR(Y132/H132,"0")</f>
        <v>13</v>
      </c>
      <c r="Z133" s="565">
        <f>IFERROR(IF(Z131="",0,Z131),"0")+IFERROR(IF(Z132="",0,Z132),"0")</f>
        <v>8.4629999999999997E-2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35</v>
      </c>
      <c r="Y134" s="565">
        <f>IFERROR(SUM(Y131:Y132),"0")</f>
        <v>36.4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49.5</v>
      </c>
      <c r="Y137" s="564">
        <f>IFERROR(IF(X137="",0,CEILING((X137/$H137),1)*$H137),"")</f>
        <v>50.160000000000004</v>
      </c>
      <c r="Z137" s="36">
        <f>IFERROR(IF(Y137=0,"",ROUNDUP(Y137/H137,0)*0.00651),"")</f>
        <v>0.12369000000000001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54.524999999999999</v>
      </c>
      <c r="BN137" s="64">
        <f>IFERROR(Y137*I137/H137,"0")</f>
        <v>55.252000000000002</v>
      </c>
      <c r="BO137" s="64">
        <f>IFERROR(1/J137*(X137/H137),"0")</f>
        <v>0.10302197802197803</v>
      </c>
      <c r="BP137" s="64">
        <f>IFERROR(1/J137*(Y137/H137),"0")</f>
        <v>0.1043956043956044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18.75</v>
      </c>
      <c r="Y138" s="565">
        <f>IFERROR(Y136/H136,"0")+IFERROR(Y137/H137,"0")</f>
        <v>19</v>
      </c>
      <c r="Z138" s="565">
        <f>IFERROR(IF(Z136="",0,Z136),"0")+IFERROR(IF(Z137="",0,Z137),"0")</f>
        <v>0.12369000000000001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49.5</v>
      </c>
      <c r="Y139" s="565">
        <f>IFERROR(SUM(Y136:Y137),"0")</f>
        <v>50.160000000000004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256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257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137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50</v>
      </c>
      <c r="Y158" s="564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150</v>
      </c>
      <c r="Y160" s="564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157.5</v>
      </c>
      <c r="BN160" s="64">
        <f t="shared" si="23"/>
        <v>158.76000000000002</v>
      </c>
      <c r="BO160" s="64">
        <f t="shared" si="24"/>
        <v>0.27056277056277056</v>
      </c>
      <c r="BP160" s="64">
        <f t="shared" si="25"/>
        <v>0.27272727272727271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105</v>
      </c>
      <c r="Y161" s="564">
        <f t="shared" si="21"/>
        <v>105</v>
      </c>
      <c r="Z161" s="36">
        <f>IFERROR(IF(Y161=0,"",ROUNDUP(Y161/H161,0)*0.00502),"")</f>
        <v>0.251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111.5</v>
      </c>
      <c r="BN161" s="64">
        <f t="shared" si="23"/>
        <v>111.5</v>
      </c>
      <c r="BO161" s="64">
        <f t="shared" si="24"/>
        <v>0.21367521367521369</v>
      </c>
      <c r="BP161" s="64">
        <f t="shared" si="25"/>
        <v>0.21367521367521369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105</v>
      </c>
      <c r="Y162" s="564">
        <f t="shared" si="21"/>
        <v>105</v>
      </c>
      <c r="Z162" s="36">
        <f>IFERROR(IF(Y162=0,"",ROUNDUP(Y162/H162,0)*0.00502),"")</f>
        <v>0.251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111.5</v>
      </c>
      <c r="BN162" s="64">
        <f t="shared" si="23"/>
        <v>111.5</v>
      </c>
      <c r="BO162" s="64">
        <f t="shared" si="24"/>
        <v>0.21367521367521369</v>
      </c>
      <c r="BP162" s="64">
        <f t="shared" si="25"/>
        <v>0.21367521367521369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175</v>
      </c>
      <c r="Y164" s="564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230.95238095238096</v>
      </c>
      <c r="Y167" s="565">
        <f>IFERROR(Y158/H158,"0")+IFERROR(Y159/H159,"0")+IFERROR(Y160/H160,"0")+IFERROR(Y161/H161,"0")+IFERROR(Y162/H162,"0")+IFERROR(Y163/H163,"0")+IFERROR(Y164/H164,"0")+IFERROR(Y165/H165,"0")+IFERROR(Y166/H166,"0")</f>
        <v>232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1.3566400000000001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585</v>
      </c>
      <c r="Y168" s="565">
        <f>IFERROR(SUM(Y158:Y166),"0")</f>
        <v>588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294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297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137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160</v>
      </c>
      <c r="Y191" s="564">
        <f t="shared" ref="Y191:Y198" si="26">IFERROR(IF(X191="",0,CEILING((X191/$H191),1)*$H191),"")</f>
        <v>162</v>
      </c>
      <c r="Z191" s="36">
        <f>IFERROR(IF(Y191=0,"",ROUNDUP(Y191/H191,0)*0.00902),"")</f>
        <v>0.27060000000000001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166.22222222222223</v>
      </c>
      <c r="BN191" s="64">
        <f t="shared" ref="BN191:BN198" si="28">IFERROR(Y191*I191/H191,"0")</f>
        <v>168.3</v>
      </c>
      <c r="BO191" s="64">
        <f t="shared" ref="BO191:BO198" si="29">IFERROR(1/J191*(X191/H191),"0")</f>
        <v>0.22446689113355778</v>
      </c>
      <c r="BP191" s="64">
        <f t="shared" ref="BP191:BP198" si="30">IFERROR(1/J191*(Y191/H191),"0")</f>
        <v>0.22727272727272727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50</v>
      </c>
      <c r="Y192" s="564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100</v>
      </c>
      <c r="Y193" s="564">
        <f t="shared" si="26"/>
        <v>102.60000000000001</v>
      </c>
      <c r="Z193" s="36">
        <f>IFERROR(IF(Y193=0,"",ROUNDUP(Y193/H193,0)*0.00902),"")</f>
        <v>0.17138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103.88888888888889</v>
      </c>
      <c r="BN193" s="64">
        <f t="shared" si="28"/>
        <v>106.59000000000002</v>
      </c>
      <c r="BO193" s="64">
        <f t="shared" si="29"/>
        <v>0.14029180695847362</v>
      </c>
      <c r="BP193" s="64">
        <f t="shared" si="30"/>
        <v>0.14393939393939395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70</v>
      </c>
      <c r="Y194" s="564">
        <f t="shared" si="26"/>
        <v>70.2</v>
      </c>
      <c r="Z194" s="36">
        <f>IFERROR(IF(Y194=0,"",ROUNDUP(Y194/H194,0)*0.00902),"")</f>
        <v>0.11726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72.722222222222229</v>
      </c>
      <c r="BN194" s="64">
        <f t="shared" si="28"/>
        <v>72.930000000000007</v>
      </c>
      <c r="BO194" s="64">
        <f t="shared" si="29"/>
        <v>9.8204264870931535E-2</v>
      </c>
      <c r="BP194" s="64">
        <f t="shared" si="30"/>
        <v>9.8484848484848481E-2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90</v>
      </c>
      <c r="Y195" s="564">
        <f t="shared" si="26"/>
        <v>90</v>
      </c>
      <c r="Z195" s="36">
        <f>IFERROR(IF(Y195=0,"",ROUNDUP(Y195/H195,0)*0.00502),"")</f>
        <v>0.251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96.499999999999986</v>
      </c>
      <c r="BN195" s="64">
        <f t="shared" si="28"/>
        <v>96.499999999999986</v>
      </c>
      <c r="BO195" s="64">
        <f t="shared" si="29"/>
        <v>0.21367521367521369</v>
      </c>
      <c r="BP195" s="64">
        <f t="shared" si="30"/>
        <v>0.21367521367521369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45</v>
      </c>
      <c r="Y196" s="564">
        <f t="shared" si="26"/>
        <v>45</v>
      </c>
      <c r="Z196" s="36">
        <f>IFERROR(IF(Y196=0,"",ROUNDUP(Y196/H196,0)*0.00502),"")</f>
        <v>0.1255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47.5</v>
      </c>
      <c r="BN196" s="64">
        <f t="shared" si="28"/>
        <v>47.5</v>
      </c>
      <c r="BO196" s="64">
        <f t="shared" si="29"/>
        <v>0.10683760683760685</v>
      </c>
      <c r="BP196" s="64">
        <f t="shared" si="30"/>
        <v>0.10683760683760685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75</v>
      </c>
      <c r="Y197" s="564">
        <f t="shared" si="26"/>
        <v>75.600000000000009</v>
      </c>
      <c r="Z197" s="36">
        <f>IFERROR(IF(Y197=0,"",ROUNDUP(Y197/H197,0)*0.00502),"")</f>
        <v>0.21084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79.166666666666671</v>
      </c>
      <c r="BN197" s="64">
        <f t="shared" si="28"/>
        <v>79.800000000000011</v>
      </c>
      <c r="BO197" s="64">
        <f t="shared" si="29"/>
        <v>0.17806267806267806</v>
      </c>
      <c r="BP197" s="64">
        <f t="shared" si="30"/>
        <v>0.17948717948717954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45</v>
      </c>
      <c r="Y198" s="564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212.03703703703704</v>
      </c>
      <c r="Y199" s="565">
        <f>IFERROR(Y191/H191,"0")+IFERROR(Y192/H192,"0")+IFERROR(Y193/H193,"0")+IFERROR(Y194/H194,"0")+IFERROR(Y195/H195,"0")+IFERROR(Y196/H196,"0")+IFERROR(Y197/H197,"0")+IFERROR(Y198/H198,"0")</f>
        <v>214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1.3622799999999999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635</v>
      </c>
      <c r="Y200" s="565">
        <f>IFERROR(SUM(Y191:Y198),"0")</f>
        <v>644.4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300</v>
      </c>
      <c r="Y204" s="564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360</v>
      </c>
      <c r="Y205" s="564">
        <f t="shared" si="31"/>
        <v>360</v>
      </c>
      <c r="Z205" s="36">
        <f t="shared" ref="Z205:Z210" si="36">IFERROR(IF(Y205=0,"",ROUNDUP(Y205/H205,0)*0.00651),"")</f>
        <v>0.97650000000000003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400.5</v>
      </c>
      <c r="BN205" s="64">
        <f t="shared" si="33"/>
        <v>400.5</v>
      </c>
      <c r="BO205" s="64">
        <f t="shared" si="34"/>
        <v>0.82417582417582425</v>
      </c>
      <c r="BP205" s="64">
        <f t="shared" si="35"/>
        <v>0.82417582417582425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200</v>
      </c>
      <c r="Y207" s="564">
        <f t="shared" si="31"/>
        <v>201.6</v>
      </c>
      <c r="Z207" s="36">
        <f t="shared" si="36"/>
        <v>0.54683999999999999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221</v>
      </c>
      <c r="BN207" s="64">
        <f t="shared" si="33"/>
        <v>222.768</v>
      </c>
      <c r="BO207" s="64">
        <f t="shared" si="34"/>
        <v>0.45787545787545797</v>
      </c>
      <c r="BP207" s="64">
        <f t="shared" si="35"/>
        <v>0.46153846153846156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80</v>
      </c>
      <c r="Y209" s="564">
        <f t="shared" si="31"/>
        <v>81.599999999999994</v>
      </c>
      <c r="Z209" s="36">
        <f t="shared" si="36"/>
        <v>0.22134000000000001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88.40000000000002</v>
      </c>
      <c r="BN209" s="64">
        <f t="shared" si="33"/>
        <v>90.168000000000006</v>
      </c>
      <c r="BO209" s="64">
        <f t="shared" si="34"/>
        <v>0.18315018315018317</v>
      </c>
      <c r="BP209" s="64">
        <f t="shared" si="35"/>
        <v>0.18681318681318682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280</v>
      </c>
      <c r="Y210" s="564">
        <f t="shared" si="31"/>
        <v>280.8</v>
      </c>
      <c r="Z210" s="36">
        <f t="shared" si="36"/>
        <v>0.76167000000000007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310.10000000000002</v>
      </c>
      <c r="BN210" s="64">
        <f t="shared" si="33"/>
        <v>310.98599999999999</v>
      </c>
      <c r="BO210" s="64">
        <f t="shared" si="34"/>
        <v>0.64102564102564108</v>
      </c>
      <c r="BP210" s="64">
        <f t="shared" si="35"/>
        <v>0.64285714285714302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417.81609195402302</v>
      </c>
      <c r="Y211" s="565">
        <f>IFERROR(Y202/H202,"0")+IFERROR(Y203/H203,"0")+IFERROR(Y204/H204,"0")+IFERROR(Y205/H205,"0")+IFERROR(Y206/H206,"0")+IFERROR(Y207/H207,"0")+IFERROR(Y208/H208,"0")+IFERROR(Y209/H209,"0")+IFERROR(Y210/H210,"0")</f>
        <v>420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3.1706500000000002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1220</v>
      </c>
      <c r="Y212" s="565">
        <f>IFERROR(SUM(Y202:Y210),"0")</f>
        <v>1228.5</v>
      </c>
      <c r="Z212" s="37"/>
      <c r="AA212" s="566"/>
      <c r="AB212" s="566"/>
      <c r="AC212" s="566"/>
    </row>
    <row r="213" spans="1:68" ht="14.25" customHeight="1" x14ac:dyDescent="0.25">
      <c r="A213" s="575" t="s">
        <v>172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40</v>
      </c>
      <c r="Y214" s="564">
        <f>IFERROR(IF(X214="",0,CEILING((X214/$H214),1)*$H214),"")</f>
        <v>40.799999999999997</v>
      </c>
      <c r="Z214" s="36">
        <f>IFERROR(IF(Y214=0,"",ROUNDUP(Y214/H214,0)*0.00651),"")</f>
        <v>0.11067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44.20000000000001</v>
      </c>
      <c r="BN214" s="64">
        <f>IFERROR(Y214*I214/H214,"0")</f>
        <v>45.084000000000003</v>
      </c>
      <c r="BO214" s="64">
        <f>IFERROR(1/J214*(X214/H214),"0")</f>
        <v>9.1575091575091583E-2</v>
      </c>
      <c r="BP214" s="64">
        <f>IFERROR(1/J214*(Y214/H214),"0")</f>
        <v>9.3406593406593408E-2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40</v>
      </c>
      <c r="Y215" s="564">
        <f>IFERROR(IF(X215="",0,CEILING((X215/$H215),1)*$H215),"")</f>
        <v>40.799999999999997</v>
      </c>
      <c r="Z215" s="36">
        <f>IFERROR(IF(Y215=0,"",ROUNDUP(Y215/H215,0)*0.00651),"")</f>
        <v>0.11067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44.20000000000001</v>
      </c>
      <c r="BN215" s="64">
        <f>IFERROR(Y215*I215/H215,"0")</f>
        <v>45.084000000000003</v>
      </c>
      <c r="BO215" s="64">
        <f>IFERROR(1/J215*(X215/H215),"0")</f>
        <v>9.1575091575091583E-2</v>
      </c>
      <c r="BP215" s="64">
        <f>IFERROR(1/J215*(Y215/H215),"0")</f>
        <v>9.3406593406593408E-2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33.333333333333336</v>
      </c>
      <c r="Y216" s="565">
        <f>IFERROR(Y214/H214,"0")+IFERROR(Y215/H215,"0")</f>
        <v>34</v>
      </c>
      <c r="Z216" s="565">
        <f>IFERROR(IF(Z214="",0,Z214),"0")+IFERROR(IF(Z215="",0,Z215),"0")</f>
        <v>0.22134000000000001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80</v>
      </c>
      <c r="Y217" s="565">
        <f>IFERROR(SUM(Y214:Y215),"0")</f>
        <v>81.599999999999994</v>
      </c>
      <c r="Z217" s="37"/>
      <c r="AA217" s="566"/>
      <c r="AB217" s="566"/>
      <c r="AC217" s="566"/>
    </row>
    <row r="218" spans="1:68" ht="16.5" customHeight="1" x14ac:dyDescent="0.25">
      <c r="A218" s="580" t="s">
        <v>358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30</v>
      </c>
      <c r="Y220" s="564">
        <f t="shared" ref="Y220:Y226" si="37">IFERROR(IF(X220="",0,CEILING((X220/$H220),1)*$H220),"")</f>
        <v>34.799999999999997</v>
      </c>
      <c r="Z220" s="36">
        <f>IFERROR(IF(Y220=0,"",ROUNDUP(Y220/H220,0)*0.01898),"")</f>
        <v>5.6940000000000004E-2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31.125000000000004</v>
      </c>
      <c r="BN220" s="64">
        <f t="shared" ref="BN220:BN226" si="39">IFERROR(Y220*I220/H220,"0")</f>
        <v>36.104999999999997</v>
      </c>
      <c r="BO220" s="64">
        <f t="shared" ref="BO220:BO226" si="40">IFERROR(1/J220*(X220/H220),"0")</f>
        <v>4.0409482758620691E-2</v>
      </c>
      <c r="BP220" s="64">
        <f t="shared" ref="BP220:BP226" si="41">IFERROR(1/J220*(Y220/H220),"0")</f>
        <v>4.6875E-2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220</v>
      </c>
      <c r="Y222" s="564">
        <f t="shared" si="37"/>
        <v>220.4</v>
      </c>
      <c r="Z222" s="36">
        <f>IFERROR(IF(Y222=0,"",ROUNDUP(Y222/H222,0)*0.01898),"")</f>
        <v>0.36062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228.25</v>
      </c>
      <c r="BN222" s="64">
        <f t="shared" si="39"/>
        <v>228.66500000000002</v>
      </c>
      <c r="BO222" s="64">
        <f t="shared" si="40"/>
        <v>0.29633620689655171</v>
      </c>
      <c r="BP222" s="64">
        <f t="shared" si="41"/>
        <v>0.296875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20</v>
      </c>
      <c r="Y223" s="564">
        <f t="shared" si="37"/>
        <v>20</v>
      </c>
      <c r="Z223" s="36">
        <f>IFERROR(IF(Y223=0,"",ROUNDUP(Y223/H223,0)*0.00902),"")</f>
        <v>4.5100000000000001E-2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21.05</v>
      </c>
      <c r="BN223" s="64">
        <f t="shared" si="39"/>
        <v>21.05</v>
      </c>
      <c r="BO223" s="64">
        <f t="shared" si="40"/>
        <v>3.787878787878788E-2</v>
      </c>
      <c r="BP223" s="64">
        <f t="shared" si="41"/>
        <v>3.787878787878788E-2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48</v>
      </c>
      <c r="Y226" s="564">
        <f t="shared" si="37"/>
        <v>48</v>
      </c>
      <c r="Z226" s="36">
        <f>IFERROR(IF(Y226=0,"",ROUNDUP(Y226/H226,0)*0.00902),"")</f>
        <v>0.10824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50.519999999999996</v>
      </c>
      <c r="BN226" s="64">
        <f t="shared" si="39"/>
        <v>50.519999999999996</v>
      </c>
      <c r="BO226" s="64">
        <f t="shared" si="40"/>
        <v>9.0909090909090912E-2</v>
      </c>
      <c r="BP226" s="64">
        <f t="shared" si="41"/>
        <v>9.0909090909090912E-2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38.551724137931032</v>
      </c>
      <c r="Y227" s="565">
        <f>IFERROR(Y220/H220,"0")+IFERROR(Y221/H221,"0")+IFERROR(Y222/H222,"0")+IFERROR(Y223/H223,"0")+IFERROR(Y224/H224,"0")+IFERROR(Y225/H225,"0")+IFERROR(Y226/H226,"0")</f>
        <v>39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0.57089999999999996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318</v>
      </c>
      <c r="Y228" s="565">
        <f>IFERROR(SUM(Y220:Y226),"0")</f>
        <v>323.2</v>
      </c>
      <c r="Z228" s="37"/>
      <c r="AA228" s="566"/>
      <c r="AB228" s="566"/>
      <c r="AC228" s="566"/>
    </row>
    <row r="229" spans="1:68" ht="14.25" customHeight="1" x14ac:dyDescent="0.25">
      <c r="A229" s="575" t="s">
        <v>137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377</v>
      </c>
      <c r="B230" s="54" t="s">
        <v>378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381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2" t="s">
        <v>384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386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0" t="s">
        <v>392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393</v>
      </c>
      <c r="B241" s="54" t="s">
        <v>394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395</v>
      </c>
      <c r="B242" s="54" t="s">
        <v>396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398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399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400</v>
      </c>
      <c r="B248" s="54" t="s">
        <v>401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406</v>
      </c>
      <c r="B250" s="54" t="s">
        <v>407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409</v>
      </c>
      <c r="B251" s="54" t="s">
        <v>410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415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416</v>
      </c>
      <c r="B257" s="54" t="s">
        <v>417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418</v>
      </c>
      <c r="B258" s="54" t="s">
        <v>419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421</v>
      </c>
      <c r="B259" s="54" t="s">
        <v>422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424</v>
      </c>
      <c r="B260" s="54" t="s">
        <v>425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426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428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429</v>
      </c>
      <c r="B265" s="54" t="s">
        <v>430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100</v>
      </c>
      <c r="Y266" s="564">
        <f>IFERROR(IF(X266="",0,CEILING((X266/$H266),1)*$H266),"")</f>
        <v>100.8</v>
      </c>
      <c r="Z266" s="36">
        <f>IFERROR(IF(Y266=0,"",ROUNDUP(Y266/H266,0)*0.00651),"")</f>
        <v>0.27342</v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110.5</v>
      </c>
      <c r="BN266" s="64">
        <f>IFERROR(Y266*I266/H266,"0")</f>
        <v>111.384</v>
      </c>
      <c r="BO266" s="64">
        <f>IFERROR(1/J266*(X266/H266),"0")</f>
        <v>0.22893772893772898</v>
      </c>
      <c r="BP266" s="64">
        <f>IFERROR(1/J266*(Y266/H266),"0")</f>
        <v>0.23076923076923078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220</v>
      </c>
      <c r="Y267" s="564">
        <f>IFERROR(IF(X267="",0,CEILING((X267/$H267),1)*$H267),"")</f>
        <v>220.79999999999998</v>
      </c>
      <c r="Z267" s="36">
        <f>IFERROR(IF(Y267=0,"",ROUNDUP(Y267/H267,0)*0.00651),"")</f>
        <v>0.59892000000000001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236.50000000000003</v>
      </c>
      <c r="BN267" s="64">
        <f>IFERROR(Y267*I267/H267,"0")</f>
        <v>237.36</v>
      </c>
      <c r="BO267" s="64">
        <f>IFERROR(1/J267*(X267/H267),"0")</f>
        <v>0.50366300366300376</v>
      </c>
      <c r="BP267" s="64">
        <f>IFERROR(1/J267*(Y267/H267),"0")</f>
        <v>0.50549450549450559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133.33333333333334</v>
      </c>
      <c r="Y268" s="565">
        <f>IFERROR(Y265/H265,"0")+IFERROR(Y266/H266,"0")+IFERROR(Y267/H267,"0")</f>
        <v>134</v>
      </c>
      <c r="Z268" s="565">
        <f>IFERROR(IF(Z265="",0,Z265),"0")+IFERROR(IF(Z266="",0,Z266),"0")+IFERROR(IF(Z267="",0,Z267),"0")</f>
        <v>0.87234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320</v>
      </c>
      <c r="Y269" s="565">
        <f>IFERROR(SUM(Y265:Y267),"0")</f>
        <v>321.59999999999997</v>
      </c>
      <c r="Z269" s="37"/>
      <c r="AA269" s="566"/>
      <c r="AB269" s="566"/>
      <c r="AC269" s="566"/>
    </row>
    <row r="270" spans="1:68" ht="16.5" customHeight="1" x14ac:dyDescent="0.25">
      <c r="A270" s="580" t="s">
        <v>438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439</v>
      </c>
      <c r="B272" s="54" t="s">
        <v>440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442</v>
      </c>
      <c r="B276" s="54" t="s">
        <v>443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445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446</v>
      </c>
      <c r="B281" s="54" t="s">
        <v>447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450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451</v>
      </c>
      <c r="B286" s="54" t="s">
        <v>452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454</v>
      </c>
      <c r="B287" s="54" t="s">
        <v>455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454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175</v>
      </c>
      <c r="Y299" s="564">
        <f t="shared" si="47"/>
        <v>176.4</v>
      </c>
      <c r="Z299" s="36">
        <f>IFERROR(IF(Y299=0,"",ROUNDUP(Y299/H299,0)*0.00502),"")</f>
        <v>0.42168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183.33333333333334</v>
      </c>
      <c r="BN299" s="64">
        <f t="shared" si="49"/>
        <v>184.8</v>
      </c>
      <c r="BO299" s="64">
        <f t="shared" si="50"/>
        <v>0.35612535612535612</v>
      </c>
      <c r="BP299" s="64">
        <f t="shared" si="51"/>
        <v>0.35897435897435903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24</v>
      </c>
      <c r="Y301" s="564">
        <f t="shared" si="47"/>
        <v>25.2</v>
      </c>
      <c r="Z301" s="36">
        <f>IFERROR(IF(Y301=0,"",ROUNDUP(Y301/H301,0)*0.00651),"")</f>
        <v>9.1139999999999999E-2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27.04</v>
      </c>
      <c r="BN301" s="64">
        <f t="shared" si="49"/>
        <v>28.391999999999999</v>
      </c>
      <c r="BO301" s="64">
        <f t="shared" si="50"/>
        <v>7.3260073260073263E-2</v>
      </c>
      <c r="BP301" s="64">
        <f t="shared" si="51"/>
        <v>7.6923076923076927E-2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96.666666666666657</v>
      </c>
      <c r="Y302" s="565">
        <f>IFERROR(Y295/H295,"0")+IFERROR(Y296/H296,"0")+IFERROR(Y297/H297,"0")+IFERROR(Y298/H298,"0")+IFERROR(Y299/H299,"0")+IFERROR(Y300/H300,"0")+IFERROR(Y301/H301,"0")</f>
        <v>98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0.51282000000000005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199</v>
      </c>
      <c r="Y303" s="565">
        <f>IFERROR(SUM(Y295:Y301),"0")</f>
        <v>201.6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172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400</v>
      </c>
      <c r="Y314" s="564">
        <f>IFERROR(IF(X314="",0,CEILING((X314/$H314),1)*$H314),"")</f>
        <v>405.59999999999997</v>
      </c>
      <c r="Z314" s="36">
        <f>IFERROR(IF(Y314=0,"",ROUNDUP(Y314/H314,0)*0.01898),"")</f>
        <v>0.98696000000000006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426.6153846153847</v>
      </c>
      <c r="BN314" s="64">
        <f>IFERROR(Y314*I314/H314,"0")</f>
        <v>432.58800000000002</v>
      </c>
      <c r="BO314" s="64">
        <f>IFERROR(1/J314*(X314/H314),"0")</f>
        <v>0.80128205128205132</v>
      </c>
      <c r="BP314" s="64">
        <f>IFERROR(1/J314*(Y314/H314),"0")</f>
        <v>0.8125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20</v>
      </c>
      <c r="Y315" s="564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53.663003663003664</v>
      </c>
      <c r="Y316" s="565">
        <f>IFERROR(Y313/H313,"0")+IFERROR(Y314/H314,"0")+IFERROR(Y315/H315,"0")</f>
        <v>55</v>
      </c>
      <c r="Z316" s="565">
        <f>IFERROR(IF(Z313="",0,Z313),"0")+IFERROR(IF(Z314="",0,Z314),"0")+IFERROR(IF(Z315="",0,Z315),"0")</f>
        <v>1.0439000000000001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420</v>
      </c>
      <c r="Y317" s="565">
        <f>IFERROR(SUM(Y313:Y315),"0")</f>
        <v>430.79999999999995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17</v>
      </c>
      <c r="Y321" s="564">
        <f>IFERROR(IF(X321="",0,CEILING((X321/$H321),1)*$H321),"")</f>
        <v>17.849999999999998</v>
      </c>
      <c r="Z321" s="36">
        <f>IFERROR(IF(Y321=0,"",ROUNDUP(Y321/H321,0)*0.00651),"")</f>
        <v>4.5569999999999999E-2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19.700000000000003</v>
      </c>
      <c r="BN321" s="64">
        <f>IFERROR(Y321*I321/H321,"0")</f>
        <v>20.684999999999999</v>
      </c>
      <c r="BO321" s="64">
        <f>IFERROR(1/J321*(X321/H321),"0")</f>
        <v>3.6630036630036632E-2</v>
      </c>
      <c r="BP321" s="64">
        <f>IFERROR(1/J321*(Y321/H321),"0")</f>
        <v>3.8461538461538464E-2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119</v>
      </c>
      <c r="Y322" s="564">
        <f>IFERROR(IF(X322="",0,CEILING((X322/$H322),1)*$H322),"")</f>
        <v>119.85</v>
      </c>
      <c r="Z322" s="36">
        <f>IFERROR(IF(Y322=0,"",ROUNDUP(Y322/H322,0)*0.00651),"")</f>
        <v>0.30597000000000002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134.4</v>
      </c>
      <c r="BN322" s="64">
        <f>IFERROR(Y322*I322/H322,"0")</f>
        <v>135.35999999999999</v>
      </c>
      <c r="BO322" s="64">
        <f>IFERROR(1/J322*(X322/H322),"0")</f>
        <v>0.25641025641025644</v>
      </c>
      <c r="BP322" s="64">
        <f>IFERROR(1/J322*(Y322/H322),"0")</f>
        <v>0.25824175824175827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53.333333333333336</v>
      </c>
      <c r="Y323" s="565">
        <f>IFERROR(Y319/H319,"0")+IFERROR(Y320/H320,"0")+IFERROR(Y321/H321,"0")+IFERROR(Y322/H322,"0")</f>
        <v>54</v>
      </c>
      <c r="Z323" s="565">
        <f>IFERROR(IF(Z319="",0,Z319),"0")+IFERROR(IF(Z320="",0,Z320),"0")+IFERROR(IF(Z321="",0,Z321),"0")+IFERROR(IF(Z322="",0,Z322),"0")</f>
        <v>0.35154000000000002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136</v>
      </c>
      <c r="Y324" s="565">
        <f>IFERROR(SUM(Y319:Y322),"0")</f>
        <v>137.69999999999999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100</v>
      </c>
      <c r="Y328" s="564">
        <f>IFERROR(IF(X328="",0,CEILING((X328/$H328),1)*$H328),"")</f>
        <v>100</v>
      </c>
      <c r="Z328" s="36">
        <f>IFERROR(IF(Y328=0,"",ROUNDUP(Y328/H328,0)*0.00474),"")</f>
        <v>0.23700000000000002</v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112.00000000000001</v>
      </c>
      <c r="BN328" s="64">
        <f>IFERROR(Y328*I328/H328,"0")</f>
        <v>112.00000000000001</v>
      </c>
      <c r="BO328" s="64">
        <f>IFERROR(1/J328*(X328/H328),"0")</f>
        <v>0.21008403361344538</v>
      </c>
      <c r="BP328" s="64">
        <f>IFERROR(1/J328*(Y328/H328),"0")</f>
        <v>0.21008403361344538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50</v>
      </c>
      <c r="Y329" s="565">
        <f>IFERROR(Y326/H326,"0")+IFERROR(Y327/H327,"0")+IFERROR(Y328/H328,"0")</f>
        <v>50</v>
      </c>
      <c r="Z329" s="565">
        <f>IFERROR(IF(Z326="",0,Z326),"0")+IFERROR(IF(Z327="",0,Z327),"0")+IFERROR(IF(Z328="",0,Z328),"0")</f>
        <v>0.23700000000000002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100</v>
      </c>
      <c r="Y330" s="565">
        <f>IFERROR(SUM(Y326:Y328),"0")</f>
        <v>100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875</v>
      </c>
      <c r="Y334" s="564">
        <f>IFERROR(IF(X334="",0,CEILING((X334/$H334),1)*$H334),"")</f>
        <v>875.7</v>
      </c>
      <c r="Z334" s="36">
        <f>IFERROR(IF(Y334=0,"",ROUNDUP(Y334/H334,0)*0.00651),"")</f>
        <v>2.7146699999999999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980</v>
      </c>
      <c r="BN334" s="64">
        <f>IFERROR(Y334*I334/H334,"0")</f>
        <v>980.78399999999999</v>
      </c>
      <c r="BO334" s="64">
        <f>IFERROR(1/J334*(X334/H334),"0")</f>
        <v>2.2893772893772892</v>
      </c>
      <c r="BP334" s="64">
        <f>IFERROR(1/J334*(Y334/H334),"0")</f>
        <v>2.2912087912087915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280</v>
      </c>
      <c r="Y335" s="564">
        <f>IFERROR(IF(X335="",0,CEILING((X335/$H335),1)*$H335),"")</f>
        <v>281.40000000000003</v>
      </c>
      <c r="Z335" s="36">
        <f>IFERROR(IF(Y335=0,"",ROUNDUP(Y335/H335,0)*0.00651),"")</f>
        <v>0.87234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311.99999999999994</v>
      </c>
      <c r="BN335" s="64">
        <f>IFERROR(Y335*I335/H335,"0")</f>
        <v>313.56</v>
      </c>
      <c r="BO335" s="64">
        <f>IFERROR(1/J335*(X335/H335),"0")</f>
        <v>0.73260073260073255</v>
      </c>
      <c r="BP335" s="64">
        <f>IFERROR(1/J335*(Y335/H335),"0")</f>
        <v>0.73626373626373631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550</v>
      </c>
      <c r="Y336" s="565">
        <f>IFERROR(Y333/H333,"0")+IFERROR(Y334/H334,"0")+IFERROR(Y335/H335,"0")</f>
        <v>551</v>
      </c>
      <c r="Z336" s="565">
        <f>IFERROR(IF(Z333="",0,Z333),"0")+IFERROR(IF(Z334="",0,Z334),"0")+IFERROR(IF(Z335="",0,Z335),"0")</f>
        <v>3.5870099999999998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1155</v>
      </c>
      <c r="Y337" s="565">
        <f>IFERROR(SUM(Y333:Y335),"0")</f>
        <v>1157.1000000000001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1400</v>
      </c>
      <c r="Y341" s="564">
        <f t="shared" ref="Y341:Y347" si="52">IFERROR(IF(X341="",0,CEILING((X341/$H341),1)*$H341),"")</f>
        <v>1410</v>
      </c>
      <c r="Z341" s="36">
        <f>IFERROR(IF(Y341=0,"",ROUNDUP(Y341/H341,0)*0.02175),"")</f>
        <v>2.0444999999999998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1444.8</v>
      </c>
      <c r="BN341" s="64">
        <f t="shared" ref="BN341:BN347" si="54">IFERROR(Y341*I341/H341,"0")</f>
        <v>1455.12</v>
      </c>
      <c r="BO341" s="64">
        <f t="shared" ref="BO341:BO347" si="55">IFERROR(1/J341*(X341/H341),"0")</f>
        <v>1.9444444444444442</v>
      </c>
      <c r="BP341" s="64">
        <f t="shared" ref="BP341:BP347" si="56">IFERROR(1/J341*(Y341/H341),"0")</f>
        <v>1.9583333333333333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600</v>
      </c>
      <c r="Y342" s="564">
        <f t="shared" si="52"/>
        <v>600</v>
      </c>
      <c r="Z342" s="36">
        <f>IFERROR(IF(Y342=0,"",ROUNDUP(Y342/H342,0)*0.02175),"")</f>
        <v>0.86999999999999988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619.20000000000005</v>
      </c>
      <c r="BN342" s="64">
        <f t="shared" si="54"/>
        <v>619.20000000000005</v>
      </c>
      <c r="BO342" s="64">
        <f t="shared" si="55"/>
        <v>0.83333333333333326</v>
      </c>
      <c r="BP342" s="64">
        <f t="shared" si="56"/>
        <v>0.83333333333333326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400</v>
      </c>
      <c r="Y343" s="564">
        <f t="shared" si="52"/>
        <v>405</v>
      </c>
      <c r="Z343" s="36">
        <f>IFERROR(IF(Y343=0,"",ROUNDUP(Y343/H343,0)*0.02175),"")</f>
        <v>0.58724999999999994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412.8</v>
      </c>
      <c r="BN343" s="64">
        <f t="shared" si="54"/>
        <v>417.96000000000004</v>
      </c>
      <c r="BO343" s="64">
        <f t="shared" si="55"/>
        <v>0.55555555555555558</v>
      </c>
      <c r="BP343" s="64">
        <f t="shared" si="56"/>
        <v>0.5625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1500</v>
      </c>
      <c r="Y344" s="564">
        <f t="shared" si="52"/>
        <v>1500</v>
      </c>
      <c r="Z344" s="36">
        <f>IFERROR(IF(Y344=0,"",ROUNDUP(Y344/H344,0)*0.02175),"")</f>
        <v>2.1749999999999998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1548</v>
      </c>
      <c r="BN344" s="64">
        <f t="shared" si="54"/>
        <v>1548</v>
      </c>
      <c r="BO344" s="64">
        <f t="shared" si="55"/>
        <v>2.083333333333333</v>
      </c>
      <c r="BP344" s="64">
        <f t="shared" si="56"/>
        <v>2.083333333333333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25</v>
      </c>
      <c r="Y347" s="564">
        <f t="shared" si="52"/>
        <v>25</v>
      </c>
      <c r="Z347" s="36">
        <f>IFERROR(IF(Y347=0,"",ROUNDUP(Y347/H347,0)*0.00902),"")</f>
        <v>4.5100000000000001E-2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26.05</v>
      </c>
      <c r="BN347" s="64">
        <f t="shared" si="54"/>
        <v>26.05</v>
      </c>
      <c r="BO347" s="64">
        <f t="shared" si="55"/>
        <v>3.787878787878788E-2</v>
      </c>
      <c r="BP347" s="64">
        <f t="shared" si="56"/>
        <v>3.787878787878788E-2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265</v>
      </c>
      <c r="Y348" s="565">
        <f>IFERROR(Y341/H341,"0")+IFERROR(Y342/H342,"0")+IFERROR(Y343/H343,"0")+IFERROR(Y344/H344,"0")+IFERROR(Y345/H345,"0")+IFERROR(Y346/H346,"0")+IFERROR(Y347/H347,"0")</f>
        <v>266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5.721849999999999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3925</v>
      </c>
      <c r="Y349" s="565">
        <f>IFERROR(SUM(Y341:Y347),"0")</f>
        <v>3940</v>
      </c>
      <c r="Z349" s="37"/>
      <c r="AA349" s="566"/>
      <c r="AB349" s="566"/>
      <c r="AC349" s="566"/>
    </row>
    <row r="350" spans="1:68" ht="14.25" customHeight="1" x14ac:dyDescent="0.25">
      <c r="A350" s="575" t="s">
        <v>137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1200</v>
      </c>
      <c r="Y351" s="564">
        <f>IFERROR(IF(X351="",0,CEILING((X351/$H351),1)*$H351),"")</f>
        <v>1200</v>
      </c>
      <c r="Z351" s="36">
        <f>IFERROR(IF(Y351=0,"",ROUNDUP(Y351/H351,0)*0.02175),"")</f>
        <v>1.7399999999999998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1238.4000000000001</v>
      </c>
      <c r="BN351" s="64">
        <f>IFERROR(Y351*I351/H351,"0")</f>
        <v>1238.4000000000001</v>
      </c>
      <c r="BO351" s="64">
        <f>IFERROR(1/J351*(X351/H351),"0")</f>
        <v>1.6666666666666665</v>
      </c>
      <c r="BP351" s="64">
        <f>IFERROR(1/J351*(Y351/H351),"0")</f>
        <v>1.6666666666666665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8</v>
      </c>
      <c r="Y352" s="564">
        <f>IFERROR(IF(X352="",0,CEILING((X352/$H352),1)*$H352),"")</f>
        <v>8</v>
      </c>
      <c r="Z352" s="36">
        <f>IFERROR(IF(Y352=0,"",ROUNDUP(Y352/H352,0)*0.00902),"")</f>
        <v>1.804E-2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8.42</v>
      </c>
      <c r="BN352" s="64">
        <f>IFERROR(Y352*I352/H352,"0")</f>
        <v>8.42</v>
      </c>
      <c r="BO352" s="64">
        <f>IFERROR(1/J352*(X352/H352),"0")</f>
        <v>1.5151515151515152E-2</v>
      </c>
      <c r="BP352" s="64">
        <f>IFERROR(1/J352*(Y352/H352),"0")</f>
        <v>1.5151515151515152E-2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82</v>
      </c>
      <c r="Y353" s="565">
        <f>IFERROR(Y351/H351,"0")+IFERROR(Y352/H352,"0")</f>
        <v>82</v>
      </c>
      <c r="Z353" s="565">
        <f>IFERROR(IF(Z351="",0,Z351),"0")+IFERROR(IF(Z352="",0,Z352),"0")</f>
        <v>1.7580399999999998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1208</v>
      </c>
      <c r="Y354" s="565">
        <f>IFERROR(SUM(Y351:Y352),"0")</f>
        <v>1208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150</v>
      </c>
      <c r="Y357" s="564">
        <f>IFERROR(IF(X357="",0,CEILING((X357/$H357),1)*$H357),"")</f>
        <v>153</v>
      </c>
      <c r="Z357" s="36">
        <f>IFERROR(IF(Y357=0,"",ROUNDUP(Y357/H357,0)*0.01898),"")</f>
        <v>0.32266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158.64999999999998</v>
      </c>
      <c r="BN357" s="64">
        <f>IFERROR(Y357*I357/H357,"0")</f>
        <v>161.82299999999998</v>
      </c>
      <c r="BO357" s="64">
        <f>IFERROR(1/J357*(X357/H357),"0")</f>
        <v>0.26041666666666669</v>
      </c>
      <c r="BP357" s="64">
        <f>IFERROR(1/J357*(Y357/H357),"0")</f>
        <v>0.265625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16.666666666666668</v>
      </c>
      <c r="Y358" s="565">
        <f>IFERROR(Y356/H356,"0")+IFERROR(Y357/H357,"0")</f>
        <v>17</v>
      </c>
      <c r="Z358" s="565">
        <f>IFERROR(IF(Z356="",0,Z356),"0")+IFERROR(IF(Z357="",0,Z357),"0")</f>
        <v>0.32266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150</v>
      </c>
      <c r="Y359" s="565">
        <f>IFERROR(SUM(Y356:Y357),"0")</f>
        <v>153</v>
      </c>
      <c r="Z359" s="37"/>
      <c r="AA359" s="566"/>
      <c r="AB359" s="566"/>
      <c r="AC359" s="566"/>
    </row>
    <row r="360" spans="1:68" ht="14.25" customHeight="1" x14ac:dyDescent="0.25">
      <c r="A360" s="575" t="s">
        <v>172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30</v>
      </c>
      <c r="Y361" s="564">
        <f>IFERROR(IF(X361="",0,CEILING((X361/$H361),1)*$H361),"")</f>
        <v>36</v>
      </c>
      <c r="Z361" s="36">
        <f>IFERROR(IF(Y361=0,"",ROUNDUP(Y361/H361,0)*0.01898),"")</f>
        <v>7.5920000000000001E-2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31.73</v>
      </c>
      <c r="BN361" s="64">
        <f>IFERROR(Y361*I361/H361,"0")</f>
        <v>38.076000000000001</v>
      </c>
      <c r="BO361" s="64">
        <f>IFERROR(1/J361*(X361/H361),"0")</f>
        <v>5.2083333333333336E-2</v>
      </c>
      <c r="BP361" s="64">
        <f>IFERROR(1/J361*(Y361/H361),"0")</f>
        <v>6.25E-2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3.3333333333333335</v>
      </c>
      <c r="Y362" s="565">
        <f>IFERROR(Y361/H361,"0")</f>
        <v>4</v>
      </c>
      <c r="Z362" s="565">
        <f>IFERROR(IF(Z361="",0,Z361),"0")</f>
        <v>7.5920000000000001E-2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30</v>
      </c>
      <c r="Y363" s="565">
        <f>IFERROR(SUM(Y361:Y361),"0")</f>
        <v>36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60</v>
      </c>
      <c r="Y368" s="56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5</v>
      </c>
      <c r="Y370" s="565">
        <f>IFERROR(Y366/H366,"0")+IFERROR(Y367/H367,"0")+IFERROR(Y368/H368,"0")+IFERROR(Y369/H369,"0")</f>
        <v>5</v>
      </c>
      <c r="Z370" s="565">
        <f>IFERROR(IF(Z366="",0,Z366),"0")+IFERROR(IF(Z367="",0,Z367),"0")+IFERROR(IF(Z368="",0,Z368),"0")+IFERROR(IF(Z369="",0,Z369),"0")</f>
        <v>9.4899999999999998E-2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60</v>
      </c>
      <c r="Y371" s="565">
        <f>IFERROR(SUM(Y366:Y369),"0")</f>
        <v>60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40</v>
      </c>
      <c r="Y377" s="564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4.4444444444444446</v>
      </c>
      <c r="Y379" s="565">
        <f>IFERROR(Y377/H377,"0")+IFERROR(Y378/H378,"0")</f>
        <v>5</v>
      </c>
      <c r="Z379" s="565">
        <f>IFERROR(IF(Z377="",0,Z377),"0")+IFERROR(IF(Z378="",0,Z378),"0")</f>
        <v>9.4899999999999998E-2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40</v>
      </c>
      <c r="Y380" s="565">
        <f>IFERROR(SUM(Y377:Y378),"0")</f>
        <v>45</v>
      </c>
      <c r="Z380" s="37"/>
      <c r="AA380" s="566"/>
      <c r="AB380" s="566"/>
      <c r="AC380" s="566"/>
    </row>
    <row r="381" spans="1:68" ht="14.25" customHeight="1" x14ac:dyDescent="0.25">
      <c r="A381" s="575" t="s">
        <v>172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52.5</v>
      </c>
      <c r="Y393" s="564">
        <f t="shared" si="57"/>
        <v>52.5</v>
      </c>
      <c r="Z393" s="36">
        <f t="shared" si="62"/>
        <v>0.1255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55.75</v>
      </c>
      <c r="BN393" s="64">
        <f t="shared" si="59"/>
        <v>55.75</v>
      </c>
      <c r="BO393" s="64">
        <f t="shared" si="60"/>
        <v>0.10683760683760685</v>
      </c>
      <c r="BP393" s="64">
        <f t="shared" si="61"/>
        <v>0.10683760683760685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35</v>
      </c>
      <c r="Y396" s="564">
        <f t="shared" si="57"/>
        <v>35.700000000000003</v>
      </c>
      <c r="Z396" s="36">
        <f t="shared" si="62"/>
        <v>8.5339999999999999E-2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37.166666666666664</v>
      </c>
      <c r="BN396" s="64">
        <f t="shared" si="59"/>
        <v>37.910000000000004</v>
      </c>
      <c r="BO396" s="64">
        <f t="shared" si="60"/>
        <v>7.1225071225071226E-2</v>
      </c>
      <c r="BP396" s="64">
        <f t="shared" si="61"/>
        <v>7.2649572649572655E-2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41.666666666666664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42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0.21084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87.5</v>
      </c>
      <c r="Y399" s="565">
        <f>IFERROR(SUM(Y388:Y397),"0")</f>
        <v>88.2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137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10.5</v>
      </c>
      <c r="Y414" s="56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5</v>
      </c>
      <c r="Y415" s="565">
        <f>IFERROR(Y411/H411,"0")+IFERROR(Y412/H412,"0")+IFERROR(Y413/H413,"0")+IFERROR(Y414/H414,"0")</f>
        <v>5</v>
      </c>
      <c r="Z415" s="565">
        <f>IFERROR(IF(Z411="",0,Z411),"0")+IFERROR(IF(Z412="",0,Z412),"0")+IFERROR(IF(Z413="",0,Z413),"0")+IFERROR(IF(Z414="",0,Z414),"0")</f>
        <v>2.5100000000000001E-2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10.5</v>
      </c>
      <c r="Y416" s="565">
        <f>IFERROR(SUM(Y411:Y414),"0")</f>
        <v>10.5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40</v>
      </c>
      <c r="Y419" s="564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33.333333333333336</v>
      </c>
      <c r="Y420" s="565">
        <f>IFERROR(Y419/H419,"0")</f>
        <v>34</v>
      </c>
      <c r="Z420" s="565">
        <f>IFERROR(IF(Z419="",0,Z419),"0")</f>
        <v>0.22134000000000001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40</v>
      </c>
      <c r="Y421" s="565">
        <f>IFERROR(SUM(Y419:Y419),"0")</f>
        <v>40.799999999999997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80</v>
      </c>
      <c r="Y432" s="564">
        <f t="shared" si="63"/>
        <v>84.48</v>
      </c>
      <c r="Z432" s="36">
        <f t="shared" si="64"/>
        <v>0.19136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85.454545454545453</v>
      </c>
      <c r="BN432" s="64">
        <f t="shared" si="66"/>
        <v>90.24</v>
      </c>
      <c r="BO432" s="64">
        <f t="shared" si="67"/>
        <v>0.14568764568764569</v>
      </c>
      <c r="BP432" s="64">
        <f t="shared" si="68"/>
        <v>0.15384615384615385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150</v>
      </c>
      <c r="Y435" s="564">
        <f t="shared" si="63"/>
        <v>153.12</v>
      </c>
      <c r="Z435" s="36">
        <f t="shared" si="64"/>
        <v>0.34683999999999998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160.22727272727272</v>
      </c>
      <c r="BN435" s="64">
        <f t="shared" si="66"/>
        <v>163.56</v>
      </c>
      <c r="BO435" s="64">
        <f t="shared" si="67"/>
        <v>0.27316433566433568</v>
      </c>
      <c r="BP435" s="64">
        <f t="shared" si="68"/>
        <v>0.27884615384615385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132</v>
      </c>
      <c r="Y438" s="564">
        <f t="shared" si="63"/>
        <v>133.20000000000002</v>
      </c>
      <c r="Z438" s="36">
        <f>IFERROR(IF(Y438=0,"",ROUNDUP(Y438/H438,0)*0.00902),"")</f>
        <v>0.33374000000000004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139.69999999999999</v>
      </c>
      <c r="BN438" s="64">
        <f t="shared" si="66"/>
        <v>140.97000000000003</v>
      </c>
      <c r="BO438" s="64">
        <f t="shared" si="67"/>
        <v>0.27777777777777779</v>
      </c>
      <c r="BP438" s="64">
        <f t="shared" si="68"/>
        <v>0.28030303030303039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120</v>
      </c>
      <c r="Y443" s="564">
        <f t="shared" si="63"/>
        <v>122.4</v>
      </c>
      <c r="Z443" s="36">
        <f>IFERROR(IF(Y443=0,"",ROUNDUP(Y443/H443,0)*0.00902),"")</f>
        <v>0.30668000000000001</v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127</v>
      </c>
      <c r="BN443" s="64">
        <f t="shared" si="66"/>
        <v>129.54000000000002</v>
      </c>
      <c r="BO443" s="64">
        <f t="shared" si="67"/>
        <v>0.25252525252525254</v>
      </c>
      <c r="BP443" s="64">
        <f t="shared" si="68"/>
        <v>0.25757575757575757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113.56060606060606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116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1.17862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482</v>
      </c>
      <c r="Y446" s="565">
        <f>IFERROR(SUM(Y430:Y444),"0")</f>
        <v>493.20000000000005</v>
      </c>
      <c r="Z446" s="37"/>
      <c r="AA446" s="566"/>
      <c r="AB446" s="566"/>
      <c r="AC446" s="566"/>
    </row>
    <row r="447" spans="1:68" ht="14.25" customHeight="1" x14ac:dyDescent="0.25">
      <c r="A447" s="575" t="s">
        <v>137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120</v>
      </c>
      <c r="Y448" s="564">
        <f>IFERROR(IF(X448="",0,CEILING((X448/$H448),1)*$H448),"")</f>
        <v>121.44000000000001</v>
      </c>
      <c r="Z448" s="36">
        <f>IFERROR(IF(Y448=0,"",ROUNDUP(Y448/H448,0)*0.01196),"")</f>
        <v>0.27507999999999999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128.18181818181816</v>
      </c>
      <c r="BN448" s="64">
        <f>IFERROR(Y448*I448/H448,"0")</f>
        <v>129.72</v>
      </c>
      <c r="BO448" s="64">
        <f>IFERROR(1/J448*(X448/H448),"0")</f>
        <v>0.21853146853146854</v>
      </c>
      <c r="BP448" s="64">
        <f>IFERROR(1/J448*(Y448/H448),"0")</f>
        <v>0.22115384615384617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22.727272727272727</v>
      </c>
      <c r="Y451" s="565">
        <f>IFERROR(Y448/H448,"0")+IFERROR(Y449/H449,"0")+IFERROR(Y450/H450,"0")</f>
        <v>23</v>
      </c>
      <c r="Z451" s="565">
        <f>IFERROR(IF(Z448="",0,Z448),"0")+IFERROR(IF(Z449="",0,Z449),"0")+IFERROR(IF(Z450="",0,Z450),"0")</f>
        <v>0.27507999999999999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120</v>
      </c>
      <c r="Y452" s="565">
        <f>IFERROR(SUM(Y448:Y450),"0")</f>
        <v>121.44000000000001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50</v>
      </c>
      <c r="Y454" s="564">
        <f t="shared" ref="Y454:Y460" si="69">IFERROR(IF(X454="",0,CEILING((X454/$H454),1)*$H454),"")</f>
        <v>52.800000000000004</v>
      </c>
      <c r="Z454" s="36">
        <f>IFERROR(IF(Y454=0,"",ROUNDUP(Y454/H454,0)*0.01196),"")</f>
        <v>0.1196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53.409090909090907</v>
      </c>
      <c r="BN454" s="64">
        <f t="shared" ref="BN454:BN460" si="71">IFERROR(Y454*I454/H454,"0")</f>
        <v>56.400000000000006</v>
      </c>
      <c r="BO454" s="64">
        <f t="shared" ref="BO454:BO460" si="72">IFERROR(1/J454*(X454/H454),"0")</f>
        <v>9.1054778554778545E-2</v>
      </c>
      <c r="BP454" s="64">
        <f t="shared" ref="BP454:BP460" si="73">IFERROR(1/J454*(Y454/H454),"0")</f>
        <v>9.6153846153846159E-2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30</v>
      </c>
      <c r="Y455" s="564">
        <f t="shared" si="69"/>
        <v>31.68</v>
      </c>
      <c r="Z455" s="36">
        <f>IFERROR(IF(Y455=0,"",ROUNDUP(Y455/H455,0)*0.01196),"")</f>
        <v>7.1760000000000004E-2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32.04545454545454</v>
      </c>
      <c r="BN455" s="64">
        <f t="shared" si="71"/>
        <v>33.839999999999996</v>
      </c>
      <c r="BO455" s="64">
        <f t="shared" si="72"/>
        <v>5.4632867132867136E-2</v>
      </c>
      <c r="BP455" s="64">
        <f t="shared" si="73"/>
        <v>5.7692307692307696E-2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180</v>
      </c>
      <c r="Y456" s="564">
        <f t="shared" si="69"/>
        <v>184.8</v>
      </c>
      <c r="Z456" s="36">
        <f>IFERROR(IF(Y456=0,"",ROUNDUP(Y456/H456,0)*0.01196),"")</f>
        <v>0.41860000000000003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192.27272727272725</v>
      </c>
      <c r="BN456" s="64">
        <f t="shared" si="71"/>
        <v>197.39999999999998</v>
      </c>
      <c r="BO456" s="64">
        <f t="shared" si="72"/>
        <v>0.32779720279720276</v>
      </c>
      <c r="BP456" s="64">
        <f t="shared" si="73"/>
        <v>0.33653846153846156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30</v>
      </c>
      <c r="Y458" s="564">
        <f t="shared" si="69"/>
        <v>33.6</v>
      </c>
      <c r="Z458" s="36">
        <f>IFERROR(IF(Y458=0,"",ROUNDUP(Y458/H458,0)*0.00902),"")</f>
        <v>6.3140000000000002E-2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43.3125</v>
      </c>
      <c r="BN458" s="64">
        <f t="shared" si="71"/>
        <v>48.510000000000005</v>
      </c>
      <c r="BO458" s="64">
        <f t="shared" si="72"/>
        <v>4.7348484848484848E-2</v>
      </c>
      <c r="BP458" s="64">
        <f t="shared" si="73"/>
        <v>5.3030303030303039E-2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24</v>
      </c>
      <c r="Y459" s="564">
        <f t="shared" si="69"/>
        <v>24</v>
      </c>
      <c r="Z459" s="36">
        <f>IFERROR(IF(Y459=0,"",ROUNDUP(Y459/H459,0)*0.00902),"")</f>
        <v>4.5100000000000001E-2</v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33.450000000000003</v>
      </c>
      <c r="BN459" s="64">
        <f t="shared" si="71"/>
        <v>33.450000000000003</v>
      </c>
      <c r="BO459" s="64">
        <f t="shared" si="72"/>
        <v>3.787878787878788E-2</v>
      </c>
      <c r="BP459" s="64">
        <f t="shared" si="73"/>
        <v>3.787878787878788E-2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30</v>
      </c>
      <c r="Y460" s="564">
        <f t="shared" si="69"/>
        <v>33.6</v>
      </c>
      <c r="Z460" s="36">
        <f>IFERROR(IF(Y460=0,"",ROUNDUP(Y460/H460,0)*0.00902),"")</f>
        <v>6.3140000000000002E-2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41.812500000000007</v>
      </c>
      <c r="BN460" s="64">
        <f t="shared" si="71"/>
        <v>46.830000000000005</v>
      </c>
      <c r="BO460" s="64">
        <f t="shared" si="72"/>
        <v>4.7348484848484848E-2</v>
      </c>
      <c r="BP460" s="64">
        <f t="shared" si="73"/>
        <v>5.3030303030303039E-2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66.742424242424235</v>
      </c>
      <c r="Y461" s="565">
        <f>IFERROR(Y454/H454,"0")+IFERROR(Y455/H455,"0")+IFERROR(Y456/H456,"0")+IFERROR(Y457/H457,"0")+IFERROR(Y458/H458,"0")+IFERROR(Y459/H459,"0")+IFERROR(Y460/H460,"0")</f>
        <v>70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0.78134000000000003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344</v>
      </c>
      <c r="Y462" s="565">
        <f>IFERROR(SUM(Y454:Y460),"0")</f>
        <v>360.48000000000008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137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1000</v>
      </c>
      <c r="Y491" s="564">
        <f>IFERROR(IF(X491="",0,CEILING((X491/$H491),1)*$H491),"")</f>
        <v>1008</v>
      </c>
      <c r="Z491" s="36">
        <f>IFERROR(IF(Y491=0,"",ROUNDUP(Y491/H491,0)*0.01898),"")</f>
        <v>2.1257600000000001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1057.6666666666667</v>
      </c>
      <c r="BN491" s="64">
        <f>IFERROR(Y491*I491/H491,"0")</f>
        <v>1066.1279999999999</v>
      </c>
      <c r="BO491" s="64">
        <f>IFERROR(1/J491*(X491/H491),"0")</f>
        <v>1.7361111111111112</v>
      </c>
      <c r="BP491" s="64">
        <f>IFERROR(1/J491*(Y491/H491),"0")</f>
        <v>1.75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111.11111111111111</v>
      </c>
      <c r="Y493" s="565">
        <f>IFERROR(Y491/H491,"0")+IFERROR(Y492/H492,"0")</f>
        <v>112</v>
      </c>
      <c r="Z493" s="565">
        <f>IFERROR(IF(Z491="",0,Z491),"0")+IFERROR(IF(Z492="",0,Z492),"0")</f>
        <v>2.1257600000000001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1000</v>
      </c>
      <c r="Y494" s="565">
        <f>IFERROR(SUM(Y491:Y492),"0")</f>
        <v>1008</v>
      </c>
      <c r="Z494" s="37"/>
      <c r="AA494" s="566"/>
      <c r="AB494" s="566"/>
      <c r="AC494" s="566"/>
    </row>
    <row r="495" spans="1:68" ht="14.25" customHeight="1" x14ac:dyDescent="0.25">
      <c r="A495" s="575" t="s">
        <v>172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10</v>
      </c>
      <c r="Y496" s="564">
        <f>IFERROR(IF(X496="",0,CEILING((X496/$H496),1)*$H496),"")</f>
        <v>18</v>
      </c>
      <c r="Z496" s="36">
        <f>IFERROR(IF(Y496=0,"",ROUNDUP(Y496/H496,0)*0.01898),"")</f>
        <v>3.7960000000000001E-2</v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10.483333333333334</v>
      </c>
      <c r="BN496" s="64">
        <f>IFERROR(Y496*I496/H496,"0")</f>
        <v>18.87</v>
      </c>
      <c r="BO496" s="64">
        <f>IFERROR(1/J496*(X496/H496),"0")</f>
        <v>1.7361111111111112E-2</v>
      </c>
      <c r="BP496" s="64">
        <f>IFERROR(1/J496*(Y496/H496),"0")</f>
        <v>3.125E-2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1.1111111111111112</v>
      </c>
      <c r="Y498" s="565">
        <f>IFERROR(Y496/H496,"0")+IFERROR(Y497/H497,"0")</f>
        <v>2</v>
      </c>
      <c r="Z498" s="565">
        <f>IFERROR(IF(Z496="",0,Z496),"0")+IFERROR(IF(Z497="",0,Z497),"0")</f>
        <v>3.7960000000000001E-2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10</v>
      </c>
      <c r="Y499" s="565">
        <f>IFERROR(SUM(Y496:Y497),"0")</f>
        <v>18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137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17518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17681.88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18613.60925568685</v>
      </c>
      <c r="Y506" s="565">
        <f>IFERROR(SUM(BN22:BN502),"0")</f>
        <v>18790.008000000013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32</v>
      </c>
      <c r="Y507" s="38">
        <f>ROUNDUP(SUM(BP22:BP502),0)</f>
        <v>32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19413.60925568685</v>
      </c>
      <c r="Y508" s="565">
        <f>GrossWeightTotalR+PalletQtyTotalR*25</f>
        <v>19590.008000000013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3737.8997810405854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3766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36.757730000000002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256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179</v>
      </c>
      <c r="F513" s="583" t="s">
        <v>202</v>
      </c>
      <c r="G513" s="583" t="s">
        <v>235</v>
      </c>
      <c r="H513" s="583" t="s">
        <v>101</v>
      </c>
      <c r="I513" s="583" t="s">
        <v>257</v>
      </c>
      <c r="J513" s="583" t="s">
        <v>297</v>
      </c>
      <c r="K513" s="583" t="s">
        <v>358</v>
      </c>
      <c r="L513" s="583" t="s">
        <v>399</v>
      </c>
      <c r="M513" s="583" t="s">
        <v>415</v>
      </c>
      <c r="N513" s="561"/>
      <c r="O513" s="583" t="s">
        <v>428</v>
      </c>
      <c r="P513" s="583" t="s">
        <v>438</v>
      </c>
      <c r="Q513" s="583" t="s">
        <v>445</v>
      </c>
      <c r="R513" s="583" t="s">
        <v>450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391.20000000000005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1186.8000000000002</v>
      </c>
      <c r="E515" s="46">
        <f>IFERROR(Y89*1,"0")+IFERROR(Y90*1,"0")+IFERROR(Y91*1,"0")+IFERROR(Y95*1,"0")+IFERROR(Y96*1,"0")+IFERROR(Y97*1,"0")+IFERROR(Y98*1,"0")+IFERROR(Y99*1,"0")+IFERROR(Y100*1,"0")</f>
        <v>1305.9000000000001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1914.3</v>
      </c>
      <c r="G515" s="46">
        <f>IFERROR(Y131*1,"0")+IFERROR(Y132*1,"0")+IFERROR(Y136*1,"0")+IFERROR(Y137*1,"0")</f>
        <v>86.56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588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1954.4999999999998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323.2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321.59999999999997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870.1</v>
      </c>
      <c r="S515" s="46">
        <f>IFERROR(Y333*1,"0")+IFERROR(Y334*1,"0")+IFERROR(Y335*1,"0")</f>
        <v>1157.1000000000001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5337</v>
      </c>
      <c r="U515" s="46">
        <f>IFERROR(Y366*1,"0")+IFERROR(Y367*1,"0")+IFERROR(Y368*1,"0")+IFERROR(Y369*1,"0")+IFERROR(Y373*1,"0")+IFERROR(Y377*1,"0")+IFERROR(Y378*1,"0")+IFERROR(Y382*1,"0")</f>
        <v>105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88.2</v>
      </c>
      <c r="W515" s="46">
        <f>IFERROR(Y407*1,"0")+IFERROR(Y411*1,"0")+IFERROR(Y412*1,"0")+IFERROR(Y413*1,"0")+IFERROR(Y414*1,"0")</f>
        <v>10.5</v>
      </c>
      <c r="X515" s="46">
        <f>IFERROR(Y419*1,"0")</f>
        <v>40.799999999999997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975.12000000000012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1026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2025-07-23T08:47:18Z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