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649AD0-F943-4E7F-B0A3-28C0CA1D51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N289" i="1"/>
  <c r="BM289" i="1"/>
  <c r="Z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N286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Y236" i="1" s="1"/>
  <c r="X233" i="1"/>
  <c r="X232" i="1"/>
  <c r="BO231" i="1"/>
  <c r="BM231" i="1"/>
  <c r="Y231" i="1"/>
  <c r="BP231" i="1" s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98" i="1" l="1"/>
  <c r="BN98" i="1"/>
  <c r="Z98" i="1"/>
  <c r="BP132" i="1"/>
  <c r="BN132" i="1"/>
  <c r="Z132" i="1"/>
  <c r="BP182" i="1"/>
  <c r="BN182" i="1"/>
  <c r="Z182" i="1"/>
  <c r="BP206" i="1"/>
  <c r="BN206" i="1"/>
  <c r="Z206" i="1"/>
  <c r="BP241" i="1"/>
  <c r="BN241" i="1"/>
  <c r="Z241" i="1"/>
  <c r="BP267" i="1"/>
  <c r="BN267" i="1"/>
  <c r="Z267" i="1"/>
  <c r="BP307" i="1"/>
  <c r="BN307" i="1"/>
  <c r="Z307" i="1"/>
  <c r="BP346" i="1"/>
  <c r="BN346" i="1"/>
  <c r="Z346" i="1"/>
  <c r="BP395" i="1"/>
  <c r="BN395" i="1"/>
  <c r="Z395" i="1"/>
  <c r="BP437" i="1"/>
  <c r="BN437" i="1"/>
  <c r="Z437" i="1"/>
  <c r="BP457" i="1"/>
  <c r="BN457" i="1"/>
  <c r="Z457" i="1"/>
  <c r="BP497" i="1"/>
  <c r="BN497" i="1"/>
  <c r="Z497" i="1"/>
  <c r="Z31" i="1"/>
  <c r="BN31" i="1"/>
  <c r="Z47" i="1"/>
  <c r="Z48" i="1" s="1"/>
  <c r="BN47" i="1"/>
  <c r="BP47" i="1"/>
  <c r="Y48" i="1"/>
  <c r="Z52" i="1"/>
  <c r="BN52" i="1"/>
  <c r="Z64" i="1"/>
  <c r="BN64" i="1"/>
  <c r="BP70" i="1"/>
  <c r="BN70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196" i="1"/>
  <c r="BN196" i="1"/>
  <c r="Z196" i="1"/>
  <c r="BP221" i="1"/>
  <c r="BN221" i="1"/>
  <c r="Z221" i="1"/>
  <c r="BP252" i="1"/>
  <c r="BN252" i="1"/>
  <c r="Z252" i="1"/>
  <c r="BP297" i="1"/>
  <c r="BN297" i="1"/>
  <c r="Z297" i="1"/>
  <c r="BP327" i="1"/>
  <c r="BN327" i="1"/>
  <c r="Z327" i="1"/>
  <c r="Y375" i="1"/>
  <c r="Y374" i="1"/>
  <c r="BP373" i="1"/>
  <c r="BN373" i="1"/>
  <c r="Z373" i="1"/>
  <c r="Z374" i="1" s="1"/>
  <c r="BP377" i="1"/>
  <c r="BN377" i="1"/>
  <c r="Z377" i="1"/>
  <c r="BP414" i="1"/>
  <c r="BN414" i="1"/>
  <c r="Z414" i="1"/>
  <c r="BP441" i="1"/>
  <c r="BN441" i="1"/>
  <c r="Z441" i="1"/>
  <c r="Y499" i="1"/>
  <c r="Y498" i="1"/>
  <c r="BP496" i="1"/>
  <c r="BN496" i="1"/>
  <c r="Z496" i="1"/>
  <c r="Z498" i="1" s="1"/>
  <c r="Y80" i="1"/>
  <c r="Y245" i="1"/>
  <c r="J9" i="1"/>
  <c r="Y44" i="1"/>
  <c r="BP295" i="1"/>
  <c r="BN295" i="1"/>
  <c r="Z295" i="1"/>
  <c r="Y311" i="1"/>
  <c r="BP305" i="1"/>
  <c r="BN305" i="1"/>
  <c r="Z305" i="1"/>
  <c r="BP315" i="1"/>
  <c r="BN315" i="1"/>
  <c r="Z315" i="1"/>
  <c r="BP321" i="1"/>
  <c r="BN321" i="1"/>
  <c r="Z321" i="1"/>
  <c r="BP344" i="1"/>
  <c r="BN344" i="1"/>
  <c r="Z344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5" i="1"/>
  <c r="BN455" i="1"/>
  <c r="Z455" i="1"/>
  <c r="Y489" i="1"/>
  <c r="Y488" i="1"/>
  <c r="BP486" i="1"/>
  <c r="BN486" i="1"/>
  <c r="Z486" i="1"/>
  <c r="F9" i="1"/>
  <c r="F10" i="1"/>
  <c r="X507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68" i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J515" i="1"/>
  <c r="Z186" i="1"/>
  <c r="BN186" i="1"/>
  <c r="BP186" i="1"/>
  <c r="Y200" i="1"/>
  <c r="Z194" i="1"/>
  <c r="BN194" i="1"/>
  <c r="Z198" i="1"/>
  <c r="BN198" i="1"/>
  <c r="Y212" i="1"/>
  <c r="Z204" i="1"/>
  <c r="BN204" i="1"/>
  <c r="Z208" i="1"/>
  <c r="BN208" i="1"/>
  <c r="Z214" i="1"/>
  <c r="BN214" i="1"/>
  <c r="BP214" i="1"/>
  <c r="K515" i="1"/>
  <c r="Z223" i="1"/>
  <c r="BN223" i="1"/>
  <c r="Z231" i="1"/>
  <c r="BN231" i="1"/>
  <c r="Z243" i="1"/>
  <c r="BN243" i="1"/>
  <c r="Y254" i="1"/>
  <c r="Z250" i="1"/>
  <c r="BN250" i="1"/>
  <c r="Z257" i="1"/>
  <c r="BN257" i="1"/>
  <c r="Z265" i="1"/>
  <c r="BN265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Z287" i="1"/>
  <c r="BN287" i="1"/>
  <c r="BP299" i="1"/>
  <c r="BN299" i="1"/>
  <c r="Z299" i="1"/>
  <c r="BP309" i="1"/>
  <c r="BN309" i="1"/>
  <c r="Z309" i="1"/>
  <c r="BP334" i="1"/>
  <c r="BN334" i="1"/>
  <c r="Z334" i="1"/>
  <c r="BP352" i="1"/>
  <c r="BN352" i="1"/>
  <c r="Z352" i="1"/>
  <c r="BP356" i="1"/>
  <c r="BN356" i="1"/>
  <c r="Z356" i="1"/>
  <c r="BP389" i="1"/>
  <c r="BN389" i="1"/>
  <c r="Z389" i="1"/>
  <c r="BP397" i="1"/>
  <c r="BN397" i="1"/>
  <c r="Z397" i="1"/>
  <c r="X515" i="1"/>
  <c r="Y420" i="1"/>
  <c r="BP419" i="1"/>
  <c r="BN419" i="1"/>
  <c r="Z419" i="1"/>
  <c r="Z420" i="1" s="1"/>
  <c r="Y426" i="1"/>
  <c r="Y515" i="1"/>
  <c r="Y425" i="1"/>
  <c r="BP424" i="1"/>
  <c r="BN424" i="1"/>
  <c r="Z424" i="1"/>
  <c r="Z425" i="1" s="1"/>
  <c r="BP430" i="1"/>
  <c r="BN430" i="1"/>
  <c r="Z430" i="1"/>
  <c r="BP439" i="1"/>
  <c r="BN439" i="1"/>
  <c r="Z439" i="1"/>
  <c r="BP443" i="1"/>
  <c r="BN443" i="1"/>
  <c r="Z443" i="1"/>
  <c r="BP459" i="1"/>
  <c r="BN459" i="1"/>
  <c r="Z459" i="1"/>
  <c r="BP487" i="1"/>
  <c r="BN487" i="1"/>
  <c r="Z487" i="1"/>
  <c r="Y317" i="1"/>
  <c r="Y316" i="1"/>
  <c r="Y403" i="1"/>
  <c r="B515" i="1"/>
  <c r="Y23" i="1"/>
  <c r="BP22" i="1"/>
  <c r="BN22" i="1"/>
  <c r="Z22" i="1"/>
  <c r="Z23" i="1" s="1"/>
  <c r="Y24" i="1"/>
  <c r="BP53" i="1"/>
  <c r="BN53" i="1"/>
  <c r="Z53" i="1"/>
  <c r="Z58" i="1" s="1"/>
  <c r="D515" i="1"/>
  <c r="Y59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33" i="1"/>
  <c r="BP26" i="1"/>
  <c r="BN26" i="1"/>
  <c r="Z26" i="1"/>
  <c r="BP30" i="1"/>
  <c r="BN30" i="1"/>
  <c r="Z30" i="1"/>
  <c r="BP57" i="1"/>
  <c r="BN57" i="1"/>
  <c r="Z57" i="1"/>
  <c r="Y66" i="1"/>
  <c r="BP61" i="1"/>
  <c r="BN61" i="1"/>
  <c r="Z61" i="1"/>
  <c r="BP69" i="1"/>
  <c r="BN69" i="1"/>
  <c r="Z69" i="1"/>
  <c r="Z71" i="1" s="1"/>
  <c r="BP77" i="1"/>
  <c r="BN77" i="1"/>
  <c r="Z77" i="1"/>
  <c r="Z92" i="1"/>
  <c r="X506" i="1"/>
  <c r="X508" i="1" s="1"/>
  <c r="X509" i="1"/>
  <c r="BP28" i="1"/>
  <c r="BN28" i="1"/>
  <c r="Z28" i="1"/>
  <c r="Y32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Y183" i="1"/>
  <c r="Y189" i="1"/>
  <c r="Y199" i="1"/>
  <c r="Y211" i="1"/>
  <c r="Y217" i="1"/>
  <c r="Y228" i="1"/>
  <c r="Y232" i="1"/>
  <c r="Y237" i="1"/>
  <c r="Y244" i="1"/>
  <c r="Y253" i="1"/>
  <c r="Y261" i="1"/>
  <c r="Y268" i="1"/>
  <c r="BP288" i="1"/>
  <c r="BN288" i="1"/>
  <c r="Z288" i="1"/>
  <c r="Z292" i="1" s="1"/>
  <c r="Y292" i="1"/>
  <c r="BP296" i="1"/>
  <c r="BN296" i="1"/>
  <c r="Z296" i="1"/>
  <c r="Z302" i="1" s="1"/>
  <c r="BP300" i="1"/>
  <c r="BN300" i="1"/>
  <c r="Z300" i="1"/>
  <c r="BP308" i="1"/>
  <c r="BN308" i="1"/>
  <c r="Z308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15" i="1"/>
  <c r="Y348" i="1"/>
  <c r="BP341" i="1"/>
  <c r="BN341" i="1"/>
  <c r="Z341" i="1"/>
  <c r="BP345" i="1"/>
  <c r="BN345" i="1"/>
  <c r="Z345" i="1"/>
  <c r="BP357" i="1"/>
  <c r="BN357" i="1"/>
  <c r="Z357" i="1"/>
  <c r="Y359" i="1"/>
  <c r="Y362" i="1"/>
  <c r="BP361" i="1"/>
  <c r="BN361" i="1"/>
  <c r="Z361" i="1"/>
  <c r="Z362" i="1" s="1"/>
  <c r="Y363" i="1"/>
  <c r="Y371" i="1"/>
  <c r="BP366" i="1"/>
  <c r="BN366" i="1"/>
  <c r="Z366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38" i="1"/>
  <c r="BN438" i="1"/>
  <c r="Z438" i="1"/>
  <c r="L515" i="1"/>
  <c r="U515" i="1"/>
  <c r="H9" i="1"/>
  <c r="X505" i="1"/>
  <c r="C515" i="1"/>
  <c r="Y45" i="1"/>
  <c r="E515" i="1"/>
  <c r="Y93" i="1"/>
  <c r="F515" i="1"/>
  <c r="Y109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BN203" i="1"/>
  <c r="Z205" i="1"/>
  <c r="BN205" i="1"/>
  <c r="Z207" i="1"/>
  <c r="BN207" i="1"/>
  <c r="Z209" i="1"/>
  <c r="BN209" i="1"/>
  <c r="Z215" i="1"/>
  <c r="BN215" i="1"/>
  <c r="Z220" i="1"/>
  <c r="BN220" i="1"/>
  <c r="BP220" i="1"/>
  <c r="Z222" i="1"/>
  <c r="BN222" i="1"/>
  <c r="Z224" i="1"/>
  <c r="BN224" i="1"/>
  <c r="Z226" i="1"/>
  <c r="BN226" i="1"/>
  <c r="Y227" i="1"/>
  <c r="Z230" i="1"/>
  <c r="BN230" i="1"/>
  <c r="BP230" i="1"/>
  <c r="Z235" i="1"/>
  <c r="Z236" i="1" s="1"/>
  <c r="BN235" i="1"/>
  <c r="BP235" i="1"/>
  <c r="Z239" i="1"/>
  <c r="BN239" i="1"/>
  <c r="BP239" i="1"/>
  <c r="Z240" i="1"/>
  <c r="BN240" i="1"/>
  <c r="Z242" i="1"/>
  <c r="BN242" i="1"/>
  <c r="Z249" i="1"/>
  <c r="BN249" i="1"/>
  <c r="Z251" i="1"/>
  <c r="BN251" i="1"/>
  <c r="M515" i="1"/>
  <c r="Z258" i="1"/>
  <c r="Z261" i="1" s="1"/>
  <c r="BN258" i="1"/>
  <c r="Y262" i="1"/>
  <c r="O515" i="1"/>
  <c r="Z266" i="1"/>
  <c r="BN266" i="1"/>
  <c r="Y269" i="1"/>
  <c r="Y274" i="1"/>
  <c r="Y283" i="1"/>
  <c r="R515" i="1"/>
  <c r="Y293" i="1"/>
  <c r="BP286" i="1"/>
  <c r="BP290" i="1"/>
  <c r="BN290" i="1"/>
  <c r="Z290" i="1"/>
  <c r="Y303" i="1"/>
  <c r="BP298" i="1"/>
  <c r="BN298" i="1"/>
  <c r="Z298" i="1"/>
  <c r="Y302" i="1"/>
  <c r="BP306" i="1"/>
  <c r="BN306" i="1"/>
  <c r="Z306" i="1"/>
  <c r="Y310" i="1"/>
  <c r="BP314" i="1"/>
  <c r="BN314" i="1"/>
  <c r="Z314" i="1"/>
  <c r="BP320" i="1"/>
  <c r="BN320" i="1"/>
  <c r="Z320" i="1"/>
  <c r="BP328" i="1"/>
  <c r="BN328" i="1"/>
  <c r="Z328" i="1"/>
  <c r="Y330" i="1"/>
  <c r="S515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Y358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6" i="1"/>
  <c r="BN436" i="1"/>
  <c r="Z436" i="1"/>
  <c r="BP444" i="1"/>
  <c r="BN444" i="1"/>
  <c r="Z444" i="1"/>
  <c r="Y446" i="1"/>
  <c r="Y451" i="1"/>
  <c r="BP448" i="1"/>
  <c r="BN448" i="1"/>
  <c r="Z448" i="1"/>
  <c r="Y452" i="1"/>
  <c r="BP456" i="1"/>
  <c r="BN456" i="1"/>
  <c r="Z456" i="1"/>
  <c r="BP460" i="1"/>
  <c r="BN460" i="1"/>
  <c r="Z460" i="1"/>
  <c r="Y462" i="1"/>
  <c r="Y467" i="1"/>
  <c r="BP464" i="1"/>
  <c r="BN464" i="1"/>
  <c r="Z464" i="1"/>
  <c r="Y468" i="1"/>
  <c r="BP480" i="1"/>
  <c r="BN480" i="1"/>
  <c r="Z480" i="1"/>
  <c r="BP482" i="1"/>
  <c r="BN482" i="1"/>
  <c r="Z482" i="1"/>
  <c r="Y484" i="1"/>
  <c r="Y493" i="1"/>
  <c r="BP491" i="1"/>
  <c r="BN491" i="1"/>
  <c r="Z491" i="1"/>
  <c r="Y494" i="1"/>
  <c r="Y421" i="1"/>
  <c r="Z515" i="1"/>
  <c r="Y445" i="1"/>
  <c r="BP440" i="1"/>
  <c r="BN440" i="1"/>
  <c r="BP442" i="1"/>
  <c r="BN442" i="1"/>
  <c r="Z442" i="1"/>
  <c r="BP450" i="1"/>
  <c r="BN450" i="1"/>
  <c r="Z450" i="1"/>
  <c r="Y461" i="1"/>
  <c r="BP454" i="1"/>
  <c r="BN454" i="1"/>
  <c r="Z454" i="1"/>
  <c r="BP458" i="1"/>
  <c r="BN458" i="1"/>
  <c r="Z458" i="1"/>
  <c r="BP466" i="1"/>
  <c r="BN466" i="1"/>
  <c r="Z466" i="1"/>
  <c r="Y483" i="1"/>
  <c r="BP479" i="1"/>
  <c r="BN479" i="1"/>
  <c r="Z479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AA515" i="1"/>
  <c r="Z268" i="1" l="1"/>
  <c r="Z445" i="1"/>
  <c r="Z253" i="1"/>
  <c r="Z109" i="1"/>
  <c r="Z488" i="1"/>
  <c r="Z336" i="1"/>
  <c r="Z316" i="1"/>
  <c r="Z310" i="1"/>
  <c r="Z244" i="1"/>
  <c r="Z232" i="1"/>
  <c r="Z227" i="1"/>
  <c r="Z216" i="1"/>
  <c r="Z211" i="1"/>
  <c r="Z358" i="1"/>
  <c r="Z80" i="1"/>
  <c r="Z44" i="1"/>
  <c r="Z199" i="1"/>
  <c r="Z398" i="1"/>
  <c r="Z329" i="1"/>
  <c r="Z323" i="1"/>
  <c r="Z101" i="1"/>
  <c r="Z65" i="1"/>
  <c r="Z32" i="1"/>
  <c r="Z173" i="1"/>
  <c r="Y507" i="1"/>
  <c r="Z483" i="1"/>
  <c r="Z461" i="1"/>
  <c r="Z493" i="1"/>
  <c r="Z467" i="1"/>
  <c r="Z451" i="1"/>
  <c r="Z370" i="1"/>
  <c r="Z348" i="1"/>
  <c r="Z167" i="1"/>
  <c r="Z122" i="1"/>
  <c r="Y505" i="1"/>
  <c r="Y506" i="1"/>
  <c r="Y509" i="1"/>
  <c r="Y508" i="1" l="1"/>
  <c r="Z510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<sst xmlns="http://schemas.openxmlformats.org/spreadsheetml/2006/main" count="2260" uniqueCount="812">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</sst>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811</v>
      </c>
      <c r="I5" s="680"/>
      <c r="J5" s="680"/>
      <c r="K5" s="680"/>
      <c r="L5" s="680"/>
      <c r="M5" s="681"/>
      <c r="N5" s="58"/>
      <c r="P5" s="24" t="s">
        <v>10</v>
      </c>
      <c r="Q5" s="619">
        <v>45863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Пятница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44">
        <v>0.375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21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33"/>
      <c r="R10" s="734"/>
      <c r="U10" s="24" t="s">
        <v>23</v>
      </c>
      <c r="V10" s="859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20"/>
      <c r="U11" s="24" t="s">
        <v>27</v>
      </c>
      <c r="V11" s="607" t="s">
        <v>28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789" t="s">
        <v>38</v>
      </c>
      <c r="D17" s="578" t="s">
        <v>39</v>
      </c>
      <c r="E17" s="60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829"/>
      <c r="R17" s="829"/>
      <c r="S17" s="829"/>
      <c r="T17" s="600"/>
      <c r="U17" s="609" t="s">
        <v>51</v>
      </c>
      <c r="V17" s="597"/>
      <c r="W17" s="578" t="s">
        <v>52</v>
      </c>
      <c r="X17" s="578" t="s">
        <v>53</v>
      </c>
      <c r="Y17" s="567" t="s">
        <v>54</v>
      </c>
      <c r="Z17" s="589" t="s">
        <v>55</v>
      </c>
      <c r="AA17" s="643" t="s">
        <v>56</v>
      </c>
      <c r="AB17" s="643" t="s">
        <v>57</v>
      </c>
      <c r="AC17" s="643" t="s">
        <v>58</v>
      </c>
      <c r="AD17" s="643" t="s">
        <v>59</v>
      </c>
      <c r="AE17" s="644"/>
      <c r="AF17" s="645"/>
      <c r="AG17" s="66"/>
      <c r="BD17" s="65" t="s">
        <v>60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61</v>
      </c>
      <c r="V18" s="67" t="s">
        <v>62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63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86" t="s">
        <v>69</v>
      </c>
      <c r="Q22" s="587"/>
      <c r="R22" s="587"/>
      <c r="S22" s="587"/>
      <c r="T22" s="588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101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70</v>
      </c>
      <c r="X42" s="563">
        <v>640</v>
      </c>
      <c r="Y42" s="564">
        <f>IFERROR(IF(X42="",0,CEILING((X42/$H42),1)*$H42),"")</f>
        <v>640</v>
      </c>
      <c r="Z42" s="36">
        <f>IFERROR(IF(Y42=0,"",ROUNDUP(Y42/H42,0)*0.00902),"")</f>
        <v>1.4432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673.6</v>
      </c>
      <c r="BN42" s="64">
        <f>IFERROR(Y42*I42/H42,"0")</f>
        <v>673.6</v>
      </c>
      <c r="BO42" s="64">
        <f>IFERROR(1/J42*(X42/H42),"0")</f>
        <v>1.2121212121212122</v>
      </c>
      <c r="BP42" s="64">
        <f>IFERROR(1/J42*(Y42/H42),"0")</f>
        <v>1.2121212121212122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5">
        <f>IFERROR(X41/H41,"0")+IFERROR(X42/H42,"0")+IFERROR(X43/H43,"0")</f>
        <v>160</v>
      </c>
      <c r="Y44" s="565">
        <f>IFERROR(Y41/H41,"0")+IFERROR(Y42/H42,"0")+IFERROR(Y43/H43,"0")</f>
        <v>160</v>
      </c>
      <c r="Z44" s="565">
        <f>IFERROR(IF(Z41="",0,Z41),"0")+IFERROR(IF(Z42="",0,Z42),"0")+IFERROR(IF(Z43="",0,Z43),"0")</f>
        <v>1.4432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5">
        <f>IFERROR(SUM(X41:X43),"0")</f>
        <v>640</v>
      </c>
      <c r="Y45" s="565">
        <f>IFERROR(SUM(Y41:Y43),"0")</f>
        <v>640</v>
      </c>
      <c r="Z45" s="37"/>
      <c r="AA45" s="566"/>
      <c r="AB45" s="566"/>
      <c r="AC45" s="566"/>
    </row>
    <row r="46" spans="1:68" ht="14.25" hidden="1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5">
        <f>IFERROR(X52/H52,"0")+IFERROR(X53/H53,"0")+IFERROR(X54/H54,"0")+IFERROR(X55/H55,"0")+IFERROR(X56/H56,"0")+IFERROR(X57/H57,"0")</f>
        <v>120</v>
      </c>
      <c r="Y58" s="565">
        <f>IFERROR(Y52/H52,"0")+IFERROR(Y53/H53,"0")+IFERROR(Y54/H54,"0")+IFERROR(Y55/H55,"0")+IFERROR(Y56/H56,"0")+IFERROR(Y57/H57,"0")</f>
        <v>120</v>
      </c>
      <c r="Z58" s="565">
        <f>IFERROR(IF(Z52="",0,Z52),"0")+IFERROR(IF(Z53="",0,Z53),"0")+IFERROR(IF(Z54="",0,Z54),"0")+IFERROR(IF(Z55="",0,Z55),"0")+IFERROR(IF(Z56="",0,Z56),"0")+IFERROR(IF(Z57="",0,Z57),"0")</f>
        <v>1.0824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5">
        <f>IFERROR(SUM(X52:X57),"0")</f>
        <v>540</v>
      </c>
      <c r="Y59" s="565">
        <f>IFERROR(SUM(Y52:Y57),"0")</f>
        <v>540</v>
      </c>
      <c r="Z59" s="37"/>
      <c r="AA59" s="566"/>
      <c r="AB59" s="566"/>
      <c r="AC59" s="566"/>
    </row>
    <row r="60" spans="1:68" ht="14.25" hidden="1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70</v>
      </c>
      <c r="X91" s="563">
        <v>900</v>
      </c>
      <c r="Y91" s="564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5">
        <f>IFERROR(X89/H89,"0")+IFERROR(X90/H90,"0")+IFERROR(X91/H91,"0")</f>
        <v>200</v>
      </c>
      <c r="Y92" s="565">
        <f>IFERROR(Y89/H89,"0")+IFERROR(Y90/H90,"0")+IFERROR(Y91/H91,"0")</f>
        <v>200</v>
      </c>
      <c r="Z92" s="565">
        <f>IFERROR(IF(Z89="",0,Z89),"0")+IFERROR(IF(Z90="",0,Z90),"0")+IFERROR(IF(Z91="",0,Z91),"0")</f>
        <v>1.804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5">
        <f>IFERROR(SUM(X89:X91),"0")</f>
        <v>900</v>
      </c>
      <c r="Y93" s="565">
        <f>IFERROR(SUM(Y89:Y91),"0")</f>
        <v>900</v>
      </c>
      <c r="Z93" s="37"/>
      <c r="AA93" s="566"/>
      <c r="AB93" s="566"/>
      <c r="AC93" s="566"/>
    </row>
    <row r="94" spans="1:68" ht="14.25" hidden="1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7"/>
      <c r="R95" s="587"/>
      <c r="S95" s="587"/>
      <c r="T95" s="588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70</v>
      </c>
      <c r="X99" s="563">
        <v>1125.9000000000001</v>
      </c>
      <c r="Y99" s="564">
        <f t="shared" si="16"/>
        <v>1125.9000000000001</v>
      </c>
      <c r="Z99" s="36">
        <f>IFERROR(IF(Y99=0,"",ROUNDUP(Y99/H99,0)*0.00651),"")</f>
        <v>2.7146699999999999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1230.9839999999999</v>
      </c>
      <c r="BN99" s="64">
        <f t="shared" si="18"/>
        <v>1230.9839999999999</v>
      </c>
      <c r="BO99" s="64">
        <f t="shared" si="19"/>
        <v>2.2912087912087915</v>
      </c>
      <c r="BP99" s="64">
        <f t="shared" si="20"/>
        <v>2.2912087912087915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72</v>
      </c>
      <c r="Q101" s="570"/>
      <c r="R101" s="570"/>
      <c r="S101" s="570"/>
      <c r="T101" s="570"/>
      <c r="U101" s="570"/>
      <c r="V101" s="571"/>
      <c r="W101" s="37" t="s">
        <v>73</v>
      </c>
      <c r="X101" s="565">
        <f>IFERROR(X95/H95,"0")+IFERROR(X96/H96,"0")+IFERROR(X97/H97,"0")+IFERROR(X98/H98,"0")+IFERROR(X99/H99,"0")+IFERROR(X100/H100,"0")</f>
        <v>417</v>
      </c>
      <c r="Y101" s="565">
        <f>IFERROR(Y95/H95,"0")+IFERROR(Y96/H96,"0")+IFERROR(Y97/H97,"0")+IFERROR(Y98/H98,"0")+IFERROR(Y99/H99,"0")+IFERROR(Y100/H100,"0")</f>
        <v>417</v>
      </c>
      <c r="Z101" s="565">
        <f>IFERROR(IF(Z95="",0,Z95),"0")+IFERROR(IF(Z96="",0,Z96),"0")+IFERROR(IF(Z97="",0,Z97),"0")+IFERROR(IF(Z98="",0,Z98),"0")+IFERROR(IF(Z99="",0,Z99),"0")+IFERROR(IF(Z100="",0,Z100),"0")</f>
        <v>2.7146699999999999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72</v>
      </c>
      <c r="Q102" s="570"/>
      <c r="R102" s="570"/>
      <c r="S102" s="570"/>
      <c r="T102" s="570"/>
      <c r="U102" s="570"/>
      <c r="V102" s="571"/>
      <c r="W102" s="37" t="s">
        <v>70</v>
      </c>
      <c r="X102" s="565">
        <f>IFERROR(SUM(X95:X100),"0")</f>
        <v>1125.9000000000001</v>
      </c>
      <c r="Y102" s="565">
        <f>IFERROR(SUM(Y95:Y100),"0")</f>
        <v>1125.9000000000001</v>
      </c>
      <c r="Z102" s="37"/>
      <c r="AA102" s="566"/>
      <c r="AB102" s="566"/>
      <c r="AC102" s="566"/>
    </row>
    <row r="103" spans="1:68" ht="16.5" hidden="1" customHeight="1" x14ac:dyDescent="0.25">
      <c r="A103" s="598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70</v>
      </c>
      <c r="X107" s="563">
        <v>1800</v>
      </c>
      <c r="Y107" s="564">
        <f>IFERROR(IF(X107="",0,CEILING((X107/$H107),1)*$H107),"")</f>
        <v>1800</v>
      </c>
      <c r="Z107" s="36">
        <f>IFERROR(IF(Y107=0,"",ROUNDUP(Y107/H107,0)*0.00902),"")</f>
        <v>3.6080000000000001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1884</v>
      </c>
      <c r="BN107" s="64">
        <f>IFERROR(Y107*I107/H107,"0")</f>
        <v>1884</v>
      </c>
      <c r="BO107" s="64">
        <f>IFERROR(1/J107*(X107/H107),"0")</f>
        <v>3.0303030303030303</v>
      </c>
      <c r="BP107" s="64">
        <f>IFERROR(1/J107*(Y107/H107),"0")</f>
        <v>3.0303030303030303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72</v>
      </c>
      <c r="Q109" s="570"/>
      <c r="R109" s="570"/>
      <c r="S109" s="570"/>
      <c r="T109" s="570"/>
      <c r="U109" s="570"/>
      <c r="V109" s="571"/>
      <c r="W109" s="37" t="s">
        <v>73</v>
      </c>
      <c r="X109" s="565">
        <f>IFERROR(X105/H105,"0")+IFERROR(X106/H106,"0")+IFERROR(X107/H107,"0")+IFERROR(X108/H108,"0")</f>
        <v>400</v>
      </c>
      <c r="Y109" s="565">
        <f>IFERROR(Y105/H105,"0")+IFERROR(Y106/H106,"0")+IFERROR(Y107/H107,"0")+IFERROR(Y108/H108,"0")</f>
        <v>400</v>
      </c>
      <c r="Z109" s="565">
        <f>IFERROR(IF(Z105="",0,Z105),"0")+IFERROR(IF(Z106="",0,Z106),"0")+IFERROR(IF(Z107="",0,Z107),"0")+IFERROR(IF(Z108="",0,Z108),"0")</f>
        <v>3.6080000000000001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72</v>
      </c>
      <c r="Q110" s="570"/>
      <c r="R110" s="570"/>
      <c r="S110" s="570"/>
      <c r="T110" s="570"/>
      <c r="U110" s="570"/>
      <c r="V110" s="571"/>
      <c r="W110" s="37" t="s">
        <v>70</v>
      </c>
      <c r="X110" s="565">
        <f>IFERROR(SUM(X105:X108),"0")</f>
        <v>1800</v>
      </c>
      <c r="Y110" s="565">
        <f>IFERROR(SUM(Y105:Y108),"0")</f>
        <v>1800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72</v>
      </c>
      <c r="Q115" s="570"/>
      <c r="R115" s="570"/>
      <c r="S115" s="570"/>
      <c r="T115" s="570"/>
      <c r="U115" s="570"/>
      <c r="V115" s="571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72</v>
      </c>
      <c r="Q116" s="570"/>
      <c r="R116" s="570"/>
      <c r="S116" s="570"/>
      <c r="T116" s="570"/>
      <c r="U116" s="570"/>
      <c r="V116" s="571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70</v>
      </c>
      <c r="X120" s="563">
        <v>1125.9000000000001</v>
      </c>
      <c r="Y120" s="564">
        <f>IFERROR(IF(X120="",0,CEILING((X120/$H120),1)*$H120),"")</f>
        <v>1125.9000000000001</v>
      </c>
      <c r="Z120" s="36">
        <f>IFERROR(IF(Y120=0,"",ROUNDUP(Y120/H120,0)*0.00651),"")</f>
        <v>2.7146699999999999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1230.9839999999999</v>
      </c>
      <c r="BN120" s="64">
        <f>IFERROR(Y120*I120/H120,"0")</f>
        <v>1230.9839999999999</v>
      </c>
      <c r="BO120" s="64">
        <f>IFERROR(1/J120*(X120/H120),"0")</f>
        <v>2.2912087912087915</v>
      </c>
      <c r="BP120" s="64">
        <f>IFERROR(1/J120*(Y120/H120),"0")</f>
        <v>2.2912087912087915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72</v>
      </c>
      <c r="Q122" s="570"/>
      <c r="R122" s="570"/>
      <c r="S122" s="570"/>
      <c r="T122" s="570"/>
      <c r="U122" s="570"/>
      <c r="V122" s="571"/>
      <c r="W122" s="37" t="s">
        <v>73</v>
      </c>
      <c r="X122" s="565">
        <f>IFERROR(X118/H118,"0")+IFERROR(X119/H119,"0")+IFERROR(X120/H120,"0")+IFERROR(X121/H121,"0")</f>
        <v>417</v>
      </c>
      <c r="Y122" s="565">
        <f>IFERROR(Y118/H118,"0")+IFERROR(Y119/H119,"0")+IFERROR(Y120/H120,"0")+IFERROR(Y121/H121,"0")</f>
        <v>417</v>
      </c>
      <c r="Z122" s="565">
        <f>IFERROR(IF(Z118="",0,Z118),"0")+IFERROR(IF(Z119="",0,Z119),"0")+IFERROR(IF(Z120="",0,Z120),"0")+IFERROR(IF(Z121="",0,Z121),"0")</f>
        <v>2.7146699999999999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72</v>
      </c>
      <c r="Q123" s="570"/>
      <c r="R123" s="570"/>
      <c r="S123" s="570"/>
      <c r="T123" s="570"/>
      <c r="U123" s="570"/>
      <c r="V123" s="571"/>
      <c r="W123" s="37" t="s">
        <v>70</v>
      </c>
      <c r="X123" s="565">
        <f>IFERROR(SUM(X118:X121),"0")</f>
        <v>1125.9000000000001</v>
      </c>
      <c r="Y123" s="565">
        <f>IFERROR(SUM(Y118:Y121),"0")</f>
        <v>1125.9000000000001</v>
      </c>
      <c r="Z123" s="37"/>
      <c r="AA123" s="566"/>
      <c r="AB123" s="566"/>
      <c r="AC123" s="566"/>
    </row>
    <row r="124" spans="1:68" ht="14.25" hidden="1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72</v>
      </c>
      <c r="Q127" s="570"/>
      <c r="R127" s="570"/>
      <c r="S127" s="570"/>
      <c r="T127" s="570"/>
      <c r="U127" s="570"/>
      <c r="V127" s="571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72</v>
      </c>
      <c r="Q128" s="570"/>
      <c r="R128" s="570"/>
      <c r="S128" s="570"/>
      <c r="T128" s="570"/>
      <c r="U128" s="570"/>
      <c r="V128" s="571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72</v>
      </c>
      <c r="Q133" s="570"/>
      <c r="R133" s="570"/>
      <c r="S133" s="570"/>
      <c r="T133" s="570"/>
      <c r="U133" s="570"/>
      <c r="V133" s="571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72</v>
      </c>
      <c r="Q134" s="570"/>
      <c r="R134" s="570"/>
      <c r="S134" s="570"/>
      <c r="T134" s="570"/>
      <c r="U134" s="570"/>
      <c r="V134" s="571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72</v>
      </c>
      <c r="Q138" s="570"/>
      <c r="R138" s="570"/>
      <c r="S138" s="570"/>
      <c r="T138" s="570"/>
      <c r="U138" s="570"/>
      <c r="V138" s="571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72</v>
      </c>
      <c r="Q139" s="570"/>
      <c r="R139" s="570"/>
      <c r="S139" s="570"/>
      <c r="T139" s="570"/>
      <c r="U139" s="570"/>
      <c r="V139" s="571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72</v>
      </c>
      <c r="Q143" s="570"/>
      <c r="R143" s="570"/>
      <c r="S143" s="570"/>
      <c r="T143" s="570"/>
      <c r="U143" s="570"/>
      <c r="V143" s="571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72</v>
      </c>
      <c r="Q144" s="570"/>
      <c r="R144" s="570"/>
      <c r="S144" s="570"/>
      <c r="T144" s="570"/>
      <c r="U144" s="570"/>
      <c r="V144" s="571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72</v>
      </c>
      <c r="Q149" s="570"/>
      <c r="R149" s="570"/>
      <c r="S149" s="570"/>
      <c r="T149" s="570"/>
      <c r="U149" s="570"/>
      <c r="V149" s="571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72</v>
      </c>
      <c r="Q150" s="570"/>
      <c r="R150" s="570"/>
      <c r="S150" s="570"/>
      <c r="T150" s="570"/>
      <c r="U150" s="570"/>
      <c r="V150" s="571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258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72</v>
      </c>
      <c r="Q155" s="570"/>
      <c r="R155" s="570"/>
      <c r="S155" s="570"/>
      <c r="T155" s="570"/>
      <c r="U155" s="570"/>
      <c r="V155" s="571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72</v>
      </c>
      <c r="Q156" s="570"/>
      <c r="R156" s="570"/>
      <c r="S156" s="570"/>
      <c r="T156" s="570"/>
      <c r="U156" s="570"/>
      <c r="V156" s="571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72</v>
      </c>
      <c r="Q167" s="570"/>
      <c r="R167" s="570"/>
      <c r="S167" s="570"/>
      <c r="T167" s="570"/>
      <c r="U167" s="570"/>
      <c r="V167" s="571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72</v>
      </c>
      <c r="Q168" s="570"/>
      <c r="R168" s="570"/>
      <c r="S168" s="570"/>
      <c r="T168" s="570"/>
      <c r="U168" s="570"/>
      <c r="V168" s="571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72</v>
      </c>
      <c r="Q173" s="570"/>
      <c r="R173" s="570"/>
      <c r="S173" s="570"/>
      <c r="T173" s="570"/>
      <c r="U173" s="570"/>
      <c r="V173" s="571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72</v>
      </c>
      <c r="Q174" s="570"/>
      <c r="R174" s="570"/>
      <c r="S174" s="570"/>
      <c r="T174" s="570"/>
      <c r="U174" s="570"/>
      <c r="V174" s="571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72</v>
      </c>
      <c r="Q183" s="570"/>
      <c r="R183" s="570"/>
      <c r="S183" s="570"/>
      <c r="T183" s="570"/>
      <c r="U183" s="570"/>
      <c r="V183" s="571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72</v>
      </c>
      <c r="Q184" s="570"/>
      <c r="R184" s="570"/>
      <c r="S184" s="570"/>
      <c r="T184" s="570"/>
      <c r="U184" s="570"/>
      <c r="V184" s="571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72</v>
      </c>
      <c r="Q188" s="570"/>
      <c r="R188" s="570"/>
      <c r="S188" s="570"/>
      <c r="T188" s="570"/>
      <c r="U188" s="570"/>
      <c r="V188" s="571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72</v>
      </c>
      <c r="Q189" s="570"/>
      <c r="R189" s="570"/>
      <c r="S189" s="570"/>
      <c r="T189" s="570"/>
      <c r="U189" s="570"/>
      <c r="V189" s="571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70</v>
      </c>
      <c r="X195" s="563">
        <v>241.2</v>
      </c>
      <c r="Y195" s="564">
        <f t="shared" si="26"/>
        <v>241.20000000000002</v>
      </c>
      <c r="Z195" s="36">
        <f>IFERROR(IF(Y195=0,"",ROUNDUP(Y195/H195,0)*0.00502),"")</f>
        <v>0.67268000000000006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258.61999999999995</v>
      </c>
      <c r="BN195" s="64">
        <f t="shared" si="28"/>
        <v>258.62</v>
      </c>
      <c r="BO195" s="64">
        <f t="shared" si="29"/>
        <v>0.57264957264957272</v>
      </c>
      <c r="BP195" s="64">
        <f t="shared" si="30"/>
        <v>0.57264957264957272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70</v>
      </c>
      <c r="X197" s="563">
        <v>52.2</v>
      </c>
      <c r="Y197" s="564">
        <f t="shared" si="26"/>
        <v>52.2</v>
      </c>
      <c r="Z197" s="36">
        <f>IFERROR(IF(Y197=0,"",ROUNDUP(Y197/H197,0)*0.00502),"")</f>
        <v>0.14558000000000001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55.1</v>
      </c>
      <c r="BN197" s="64">
        <f t="shared" si="28"/>
        <v>55.1</v>
      </c>
      <c r="BO197" s="64">
        <f t="shared" si="29"/>
        <v>0.12393162393162395</v>
      </c>
      <c r="BP197" s="64">
        <f t="shared" si="30"/>
        <v>0.12393162393162395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72</v>
      </c>
      <c r="Q199" s="570"/>
      <c r="R199" s="570"/>
      <c r="S199" s="570"/>
      <c r="T199" s="570"/>
      <c r="U199" s="570"/>
      <c r="V199" s="571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163</v>
      </c>
      <c r="Y199" s="565">
        <f>IFERROR(Y191/H191,"0")+IFERROR(Y192/H192,"0")+IFERROR(Y193/H193,"0")+IFERROR(Y194/H194,"0")+IFERROR(Y195/H195,"0")+IFERROR(Y196/H196,"0")+IFERROR(Y197/H197,"0")+IFERROR(Y198/H198,"0")</f>
        <v>163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0.8182600000000001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72</v>
      </c>
      <c r="Q200" s="570"/>
      <c r="R200" s="570"/>
      <c r="S200" s="570"/>
      <c r="T200" s="570"/>
      <c r="U200" s="570"/>
      <c r="V200" s="571"/>
      <c r="W200" s="37" t="s">
        <v>70</v>
      </c>
      <c r="X200" s="565">
        <f>IFERROR(SUM(X191:X198),"0")</f>
        <v>293.39999999999998</v>
      </c>
      <c r="Y200" s="565">
        <f>IFERROR(SUM(Y191:Y198),"0")</f>
        <v>293.40000000000003</v>
      </c>
      <c r="Z200" s="37"/>
      <c r="AA200" s="566"/>
      <c r="AB200" s="566"/>
      <c r="AC200" s="566"/>
    </row>
    <row r="201" spans="1:68" ht="14.25" hidden="1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70</v>
      </c>
      <c r="X205" s="563">
        <v>600</v>
      </c>
      <c r="Y205" s="564">
        <f t="shared" si="31"/>
        <v>600</v>
      </c>
      <c r="Z205" s="36">
        <f t="shared" ref="Z205:Z210" si="36">IFERROR(IF(Y205=0,"",ROUNDUP(Y205/H205,0)*0.00651),"")</f>
        <v>1.6274999999999999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667.5</v>
      </c>
      <c r="BN205" s="64">
        <f t="shared" si="33"/>
        <v>667.5</v>
      </c>
      <c r="BO205" s="64">
        <f t="shared" si="34"/>
        <v>1.3736263736263736</v>
      </c>
      <c r="BP205" s="64">
        <f t="shared" si="35"/>
        <v>1.3736263736263736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70</v>
      </c>
      <c r="X207" s="563">
        <v>480</v>
      </c>
      <c r="Y207" s="564">
        <f t="shared" si="31"/>
        <v>480</v>
      </c>
      <c r="Z207" s="36">
        <f t="shared" si="36"/>
        <v>1.302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530.40000000000009</v>
      </c>
      <c r="BN207" s="64">
        <f t="shared" si="33"/>
        <v>530.40000000000009</v>
      </c>
      <c r="BO207" s="64">
        <f t="shared" si="34"/>
        <v>1.098901098901099</v>
      </c>
      <c r="BP207" s="64">
        <f t="shared" si="35"/>
        <v>1.098901098901099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72</v>
      </c>
      <c r="Q211" s="570"/>
      <c r="R211" s="570"/>
      <c r="S211" s="570"/>
      <c r="T211" s="570"/>
      <c r="U211" s="570"/>
      <c r="V211" s="571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450</v>
      </c>
      <c r="Y211" s="565">
        <f>IFERROR(Y202/H202,"0")+IFERROR(Y203/H203,"0")+IFERROR(Y204/H204,"0")+IFERROR(Y205/H205,"0")+IFERROR(Y206/H206,"0")+IFERROR(Y207/H207,"0")+IFERROR(Y208/H208,"0")+IFERROR(Y209/H209,"0")+IFERROR(Y210/H210,"0")</f>
        <v>450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2.9295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72</v>
      </c>
      <c r="Q212" s="570"/>
      <c r="R212" s="570"/>
      <c r="S212" s="570"/>
      <c r="T212" s="570"/>
      <c r="U212" s="570"/>
      <c r="V212" s="571"/>
      <c r="W212" s="37" t="s">
        <v>70</v>
      </c>
      <c r="X212" s="565">
        <f>IFERROR(SUM(X202:X210),"0")</f>
        <v>1080</v>
      </c>
      <c r="Y212" s="565">
        <f>IFERROR(SUM(Y202:Y210),"0")</f>
        <v>1080</v>
      </c>
      <c r="Z212" s="37"/>
      <c r="AA212" s="566"/>
      <c r="AB212" s="566"/>
      <c r="AC212" s="566"/>
    </row>
    <row r="213" spans="1:68" ht="14.25" hidden="1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72</v>
      </c>
      <c r="Q216" s="570"/>
      <c r="R216" s="570"/>
      <c r="S216" s="570"/>
      <c r="T216" s="570"/>
      <c r="U216" s="570"/>
      <c r="V216" s="571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72</v>
      </c>
      <c r="Q217" s="570"/>
      <c r="R217" s="570"/>
      <c r="S217" s="570"/>
      <c r="T217" s="570"/>
      <c r="U217" s="570"/>
      <c r="V217" s="571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72</v>
      </c>
      <c r="Q227" s="570"/>
      <c r="R227" s="570"/>
      <c r="S227" s="570"/>
      <c r="T227" s="570"/>
      <c r="U227" s="570"/>
      <c r="V227" s="571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72</v>
      </c>
      <c r="Q228" s="570"/>
      <c r="R228" s="570"/>
      <c r="S228" s="570"/>
      <c r="T228" s="570"/>
      <c r="U228" s="570"/>
      <c r="V228" s="571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72</v>
      </c>
      <c r="Q232" s="570"/>
      <c r="R232" s="570"/>
      <c r="S232" s="570"/>
      <c r="T232" s="570"/>
      <c r="U232" s="570"/>
      <c r="V232" s="571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72</v>
      </c>
      <c r="Q233" s="570"/>
      <c r="R233" s="570"/>
      <c r="S233" s="570"/>
      <c r="T233" s="570"/>
      <c r="U233" s="570"/>
      <c r="V233" s="571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7" t="s">
        <v>386</v>
      </c>
      <c r="Q235" s="587"/>
      <c r="R235" s="587"/>
      <c r="S235" s="587"/>
      <c r="T235" s="588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72</v>
      </c>
      <c r="Q236" s="570"/>
      <c r="R236" s="570"/>
      <c r="S236" s="570"/>
      <c r="T236" s="570"/>
      <c r="U236" s="570"/>
      <c r="V236" s="571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72</v>
      </c>
      <c r="Q237" s="570"/>
      <c r="R237" s="570"/>
      <c r="S237" s="570"/>
      <c r="T237" s="570"/>
      <c r="U237" s="570"/>
      <c r="V237" s="571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7"/>
      <c r="R240" s="587"/>
      <c r="S240" s="587"/>
      <c r="T240" s="588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72</v>
      </c>
      <c r="Q244" s="570"/>
      <c r="R244" s="570"/>
      <c r="S244" s="570"/>
      <c r="T244" s="570"/>
      <c r="U244" s="570"/>
      <c r="V244" s="571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72</v>
      </c>
      <c r="Q245" s="570"/>
      <c r="R245" s="570"/>
      <c r="S245" s="570"/>
      <c r="T245" s="570"/>
      <c r="U245" s="570"/>
      <c r="V245" s="571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72</v>
      </c>
      <c r="Q253" s="570"/>
      <c r="R253" s="570"/>
      <c r="S253" s="570"/>
      <c r="T253" s="570"/>
      <c r="U253" s="570"/>
      <c r="V253" s="571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72</v>
      </c>
      <c r="Q254" s="570"/>
      <c r="R254" s="570"/>
      <c r="S254" s="570"/>
      <c r="T254" s="570"/>
      <c r="U254" s="570"/>
      <c r="V254" s="571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0" t="s">
        <v>428</v>
      </c>
      <c r="Q260" s="587"/>
      <c r="R260" s="587"/>
      <c r="S260" s="587"/>
      <c r="T260" s="588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72</v>
      </c>
      <c r="Q261" s="570"/>
      <c r="R261" s="570"/>
      <c r="S261" s="570"/>
      <c r="T261" s="570"/>
      <c r="U261" s="570"/>
      <c r="V261" s="571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72</v>
      </c>
      <c r="Q262" s="570"/>
      <c r="R262" s="570"/>
      <c r="S262" s="570"/>
      <c r="T262" s="570"/>
      <c r="U262" s="570"/>
      <c r="V262" s="571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125</v>
      </c>
      <c r="M267" s="33" t="s">
        <v>78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127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72</v>
      </c>
      <c r="Q268" s="570"/>
      <c r="R268" s="570"/>
      <c r="S268" s="570"/>
      <c r="T268" s="570"/>
      <c r="U268" s="570"/>
      <c r="V268" s="571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72</v>
      </c>
      <c r="Q269" s="570"/>
      <c r="R269" s="570"/>
      <c r="S269" s="570"/>
      <c r="T269" s="570"/>
      <c r="U269" s="570"/>
      <c r="V269" s="571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98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72</v>
      </c>
      <c r="Q273" s="570"/>
      <c r="R273" s="570"/>
      <c r="S273" s="570"/>
      <c r="T273" s="570"/>
      <c r="U273" s="570"/>
      <c r="V273" s="571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72</v>
      </c>
      <c r="Q274" s="570"/>
      <c r="R274" s="570"/>
      <c r="S274" s="570"/>
      <c r="T274" s="570"/>
      <c r="U274" s="570"/>
      <c r="V274" s="571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72</v>
      </c>
      <c r="Q277" s="570"/>
      <c r="R277" s="570"/>
      <c r="S277" s="570"/>
      <c r="T277" s="570"/>
      <c r="U277" s="570"/>
      <c r="V277" s="571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72</v>
      </c>
      <c r="Q278" s="570"/>
      <c r="R278" s="570"/>
      <c r="S278" s="570"/>
      <c r="T278" s="570"/>
      <c r="U278" s="570"/>
      <c r="V278" s="571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72</v>
      </c>
      <c r="Q282" s="570"/>
      <c r="R282" s="570"/>
      <c r="S282" s="570"/>
      <c r="T282" s="570"/>
      <c r="U282" s="570"/>
      <c r="V282" s="571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72</v>
      </c>
      <c r="Q283" s="570"/>
      <c r="R283" s="570"/>
      <c r="S283" s="570"/>
      <c r="T283" s="570"/>
      <c r="U283" s="570"/>
      <c r="V283" s="571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4301011911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11.28</v>
      </c>
      <c r="J287" s="32">
        <v>48</v>
      </c>
      <c r="K287" s="32" t="s">
        <v>106</v>
      </c>
      <c r="L287" s="32"/>
      <c r="M287" s="33" t="s">
        <v>458</v>
      </c>
      <c r="N287" s="33"/>
      <c r="O287" s="32">
        <v>55</v>
      </c>
      <c r="P287" s="8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IFERROR(IF(Y287=0,"",ROUNDUP(Y287/H287,0)*0.02039),"")</f>
        <v/>
      </c>
      <c r="AA287" s="56"/>
      <c r="AB287" s="57"/>
      <c r="AC287" s="331" t="s">
        <v>459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460</v>
      </c>
      <c r="C288" s="31">
        <v>4301012016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11.234999999999999</v>
      </c>
      <c r="J288" s="32">
        <v>64</v>
      </c>
      <c r="K288" s="32" t="s">
        <v>106</v>
      </c>
      <c r="L288" s="32"/>
      <c r="M288" s="33" t="s">
        <v>78</v>
      </c>
      <c r="N288" s="33"/>
      <c r="O288" s="32">
        <v>55</v>
      </c>
      <c r="P288" s="6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IFERROR(IF(Y288=0,"",ROUNDUP(Y288/H288,0)*0.01898),"")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72</v>
      </c>
      <c r="Q292" s="570"/>
      <c r="R292" s="570"/>
      <c r="S292" s="570"/>
      <c r="T292" s="570"/>
      <c r="U292" s="570"/>
      <c r="V292" s="571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72</v>
      </c>
      <c r="Q293" s="570"/>
      <c r="R293" s="570"/>
      <c r="S293" s="570"/>
      <c r="T293" s="570"/>
      <c r="U293" s="570"/>
      <c r="V293" s="571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72</v>
      </c>
      <c r="Q302" s="570"/>
      <c r="R302" s="570"/>
      <c r="S302" s="570"/>
      <c r="T302" s="570"/>
      <c r="U302" s="570"/>
      <c r="V302" s="571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72</v>
      </c>
      <c r="Q303" s="570"/>
      <c r="R303" s="570"/>
      <c r="S303" s="570"/>
      <c r="T303" s="570"/>
      <c r="U303" s="570"/>
      <c r="V303" s="571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72</v>
      </c>
      <c r="Q310" s="570"/>
      <c r="R310" s="570"/>
      <c r="S310" s="570"/>
      <c r="T310" s="570"/>
      <c r="U310" s="570"/>
      <c r="V310" s="571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72</v>
      </c>
      <c r="Q311" s="570"/>
      <c r="R311" s="570"/>
      <c r="S311" s="570"/>
      <c r="T311" s="570"/>
      <c r="U311" s="570"/>
      <c r="V311" s="571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507</v>
      </c>
      <c r="B314" s="54" t="s">
        <v>508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72</v>
      </c>
      <c r="Q316" s="570"/>
      <c r="R316" s="570"/>
      <c r="S316" s="570"/>
      <c r="T316" s="570"/>
      <c r="U316" s="570"/>
      <c r="V316" s="571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hidden="1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72</v>
      </c>
      <c r="Q317" s="570"/>
      <c r="R317" s="570"/>
      <c r="S317" s="570"/>
      <c r="T317" s="570"/>
      <c r="U317" s="570"/>
      <c r="V317" s="571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hidden="1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617" t="s">
        <v>515</v>
      </c>
      <c r="Q319" s="587"/>
      <c r="R319" s="587"/>
      <c r="S319" s="587"/>
      <c r="T319" s="588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38" t="s">
        <v>519</v>
      </c>
      <c r="Q320" s="587"/>
      <c r="R320" s="587"/>
      <c r="S320" s="587"/>
      <c r="T320" s="588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72</v>
      </c>
      <c r="Q323" s="570"/>
      <c r="R323" s="570"/>
      <c r="S323" s="570"/>
      <c r="T323" s="570"/>
      <c r="U323" s="570"/>
      <c r="V323" s="571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72</v>
      </c>
      <c r="Q324" s="570"/>
      <c r="R324" s="570"/>
      <c r="S324" s="570"/>
      <c r="T324" s="570"/>
      <c r="U324" s="570"/>
      <c r="V324" s="571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72</v>
      </c>
      <c r="Q329" s="570"/>
      <c r="R329" s="570"/>
      <c r="S329" s="570"/>
      <c r="T329" s="570"/>
      <c r="U329" s="570"/>
      <c r="V329" s="571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72</v>
      </c>
      <c r="Q330" s="570"/>
      <c r="R330" s="570"/>
      <c r="S330" s="570"/>
      <c r="T330" s="570"/>
      <c r="U330" s="570"/>
      <c r="V330" s="571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70</v>
      </c>
      <c r="X334" s="563">
        <v>1050</v>
      </c>
      <c r="Y334" s="564">
        <f>IFERROR(IF(X334="",0,CEILING((X334/$H334),1)*$H334),"")</f>
        <v>1050</v>
      </c>
      <c r="Z334" s="36">
        <f>IFERROR(IF(Y334=0,"",ROUNDUP(Y334/H334,0)*0.00651),"")</f>
        <v>3.2549999999999999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1176</v>
      </c>
      <c r="BN334" s="64">
        <f>IFERROR(Y334*I334/H334,"0")</f>
        <v>1176</v>
      </c>
      <c r="BO334" s="64">
        <f>IFERROR(1/J334*(X334/H334),"0")</f>
        <v>2.7472527472527473</v>
      </c>
      <c r="BP334" s="64">
        <f>IFERROR(1/J334*(Y334/H334),"0")</f>
        <v>2.7472527472527473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70</v>
      </c>
      <c r="X335" s="563">
        <v>491.4</v>
      </c>
      <c r="Y335" s="564">
        <f>IFERROR(IF(X335="",0,CEILING((X335/$H335),1)*$H335),"")</f>
        <v>491.40000000000003</v>
      </c>
      <c r="Z335" s="36">
        <f>IFERROR(IF(Y335=0,"",ROUNDUP(Y335/H335,0)*0.00651),"")</f>
        <v>1.5233400000000001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547.55999999999995</v>
      </c>
      <c r="BN335" s="64">
        <f>IFERROR(Y335*I335/H335,"0")</f>
        <v>547.55999999999995</v>
      </c>
      <c r="BO335" s="64">
        <f>IFERROR(1/J335*(X335/H335),"0")</f>
        <v>1.2857142857142856</v>
      </c>
      <c r="BP335" s="64">
        <f>IFERROR(1/J335*(Y335/H335),"0")</f>
        <v>1.2857142857142858</v>
      </c>
    </row>
    <row r="336" spans="1:68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72</v>
      </c>
      <c r="Q336" s="570"/>
      <c r="R336" s="570"/>
      <c r="S336" s="570"/>
      <c r="T336" s="570"/>
      <c r="U336" s="570"/>
      <c r="V336" s="571"/>
      <c r="W336" s="37" t="s">
        <v>73</v>
      </c>
      <c r="X336" s="565">
        <f>IFERROR(X333/H333,"0")+IFERROR(X334/H334,"0")+IFERROR(X335/H335,"0")</f>
        <v>734</v>
      </c>
      <c r="Y336" s="565">
        <f>IFERROR(Y333/H333,"0")+IFERROR(Y334/H334,"0")+IFERROR(Y335/H335,"0")</f>
        <v>734</v>
      </c>
      <c r="Z336" s="565">
        <f>IFERROR(IF(Z333="",0,Z333),"0")+IFERROR(IF(Z334="",0,Z334),"0")+IFERROR(IF(Z335="",0,Z335),"0")</f>
        <v>4.77834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72</v>
      </c>
      <c r="Q337" s="570"/>
      <c r="R337" s="570"/>
      <c r="S337" s="570"/>
      <c r="T337" s="570"/>
      <c r="U337" s="570"/>
      <c r="V337" s="571"/>
      <c r="W337" s="37" t="s">
        <v>70</v>
      </c>
      <c r="X337" s="565">
        <f>IFERROR(SUM(X333:X335),"0")</f>
        <v>1541.4</v>
      </c>
      <c r="Y337" s="565">
        <f>IFERROR(SUM(Y333:Y335),"0")</f>
        <v>1541.4</v>
      </c>
      <c r="Z337" s="37"/>
      <c r="AA337" s="566"/>
      <c r="AB337" s="566"/>
      <c r="AC337" s="566"/>
    </row>
    <row r="338" spans="1:68" ht="27.75" hidden="1" customHeight="1" x14ac:dyDescent="0.2">
      <c r="A338" s="593" t="s">
        <v>544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70</v>
      </c>
      <c r="X341" s="563">
        <v>60</v>
      </c>
      <c r="Y341" s="564">
        <f t="shared" ref="Y341:Y347" si="52">IFERROR(IF(X341="",0,CEILING((X341/$H341),1)*$H341),"")</f>
        <v>60</v>
      </c>
      <c r="Z341" s="36">
        <f>IFERROR(IF(Y341=0,"",ROUNDUP(Y341/H341,0)*0.02175),"")</f>
        <v>8.6999999999999994E-2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61.92</v>
      </c>
      <c r="BN341" s="64">
        <f t="shared" ref="BN341:BN347" si="54">IFERROR(Y341*I341/H341,"0")</f>
        <v>61.92</v>
      </c>
      <c r="BO341" s="64">
        <f t="shared" ref="BO341:BO347" si="55">IFERROR(1/J341*(X341/H341),"0")</f>
        <v>8.3333333333333329E-2</v>
      </c>
      <c r="BP341" s="64">
        <f t="shared" ref="BP341:BP347" si="56">IFERROR(1/J341*(Y341/H341),"0")</f>
        <v>8.3333333333333329E-2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70</v>
      </c>
      <c r="X344" s="563">
        <v>60</v>
      </c>
      <c r="Y344" s="564">
        <f t="shared" si="52"/>
        <v>60</v>
      </c>
      <c r="Z344" s="36">
        <f>IFERROR(IF(Y344=0,"",ROUNDUP(Y344/H344,0)*0.02175),"")</f>
        <v>8.6999999999999994E-2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61.92</v>
      </c>
      <c r="BN344" s="64">
        <f t="shared" si="54"/>
        <v>61.92</v>
      </c>
      <c r="BO344" s="64">
        <f t="shared" si="55"/>
        <v>8.3333333333333329E-2</v>
      </c>
      <c r="BP344" s="64">
        <f t="shared" si="56"/>
        <v>8.3333333333333329E-2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72</v>
      </c>
      <c r="Q348" s="570"/>
      <c r="R348" s="570"/>
      <c r="S348" s="570"/>
      <c r="T348" s="570"/>
      <c r="U348" s="570"/>
      <c r="V348" s="571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</v>
      </c>
      <c r="Y348" s="565">
        <f>IFERROR(Y341/H341,"0")+IFERROR(Y342/H342,"0")+IFERROR(Y343/H343,"0")+IFERROR(Y344/H344,"0")+IFERROR(Y345/H345,"0")+IFERROR(Y346/H346,"0")+IFERROR(Y347/H347,"0")</f>
        <v>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0.17399999999999999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72</v>
      </c>
      <c r="Q349" s="570"/>
      <c r="R349" s="570"/>
      <c r="S349" s="570"/>
      <c r="T349" s="570"/>
      <c r="U349" s="570"/>
      <c r="V349" s="571"/>
      <c r="W349" s="37" t="s">
        <v>70</v>
      </c>
      <c r="X349" s="565">
        <f>IFERROR(SUM(X341:X347),"0")</f>
        <v>120</v>
      </c>
      <c r="Y349" s="565">
        <f>IFERROR(SUM(Y341:Y347),"0")</f>
        <v>120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hidden="1" customHeight="1" x14ac:dyDescent="0.25">
      <c r="A351" s="54" t="s">
        <v>565</v>
      </c>
      <c r="B351" s="54" t="s">
        <v>566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72</v>
      </c>
      <c r="Q353" s="570"/>
      <c r="R353" s="570"/>
      <c r="S353" s="570"/>
      <c r="T353" s="570"/>
      <c r="U353" s="570"/>
      <c r="V353" s="571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72</v>
      </c>
      <c r="Q354" s="570"/>
      <c r="R354" s="570"/>
      <c r="S354" s="570"/>
      <c r="T354" s="570"/>
      <c r="U354" s="570"/>
      <c r="V354" s="571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72</v>
      </c>
      <c r="Q358" s="570"/>
      <c r="R358" s="570"/>
      <c r="S358" s="570"/>
      <c r="T358" s="570"/>
      <c r="U358" s="570"/>
      <c r="V358" s="571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72</v>
      </c>
      <c r="Q359" s="570"/>
      <c r="R359" s="570"/>
      <c r="S359" s="570"/>
      <c r="T359" s="570"/>
      <c r="U359" s="570"/>
      <c r="V359" s="571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72</v>
      </c>
      <c r="Q362" s="570"/>
      <c r="R362" s="570"/>
      <c r="S362" s="570"/>
      <c r="T362" s="570"/>
      <c r="U362" s="570"/>
      <c r="V362" s="571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72</v>
      </c>
      <c r="Q363" s="570"/>
      <c r="R363" s="570"/>
      <c r="S363" s="570"/>
      <c r="T363" s="570"/>
      <c r="U363" s="570"/>
      <c r="V363" s="571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72</v>
      </c>
      <c r="Q370" s="570"/>
      <c r="R370" s="570"/>
      <c r="S370" s="570"/>
      <c r="T370" s="570"/>
      <c r="U370" s="570"/>
      <c r="V370" s="571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72</v>
      </c>
      <c r="Q371" s="570"/>
      <c r="R371" s="570"/>
      <c r="S371" s="570"/>
      <c r="T371" s="570"/>
      <c r="U371" s="570"/>
      <c r="V371" s="571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72</v>
      </c>
      <c r="Q374" s="570"/>
      <c r="R374" s="570"/>
      <c r="S374" s="570"/>
      <c r="T374" s="570"/>
      <c r="U374" s="570"/>
      <c r="V374" s="571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72</v>
      </c>
      <c r="Q375" s="570"/>
      <c r="R375" s="570"/>
      <c r="S375" s="570"/>
      <c r="T375" s="570"/>
      <c r="U375" s="570"/>
      <c r="V375" s="571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72</v>
      </c>
      <c r="Q379" s="570"/>
      <c r="R379" s="570"/>
      <c r="S379" s="570"/>
      <c r="T379" s="570"/>
      <c r="U379" s="570"/>
      <c r="V379" s="571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72</v>
      </c>
      <c r="Q380" s="570"/>
      <c r="R380" s="570"/>
      <c r="S380" s="570"/>
      <c r="T380" s="570"/>
      <c r="U380" s="570"/>
      <c r="V380" s="571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72</v>
      </c>
      <c r="Q383" s="570"/>
      <c r="R383" s="570"/>
      <c r="S383" s="570"/>
      <c r="T383" s="570"/>
      <c r="U383" s="570"/>
      <c r="V383" s="571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72</v>
      </c>
      <c r="Q384" s="570"/>
      <c r="R384" s="570"/>
      <c r="S384" s="570"/>
      <c r="T384" s="570"/>
      <c r="U384" s="570"/>
      <c r="V384" s="571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601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72</v>
      </c>
      <c r="Q398" s="570"/>
      <c r="R398" s="570"/>
      <c r="S398" s="570"/>
      <c r="T398" s="570"/>
      <c r="U398" s="570"/>
      <c r="V398" s="571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72</v>
      </c>
      <c r="Q399" s="570"/>
      <c r="R399" s="570"/>
      <c r="S399" s="570"/>
      <c r="T399" s="570"/>
      <c r="U399" s="570"/>
      <c r="V399" s="571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72</v>
      </c>
      <c r="Q403" s="570"/>
      <c r="R403" s="570"/>
      <c r="S403" s="570"/>
      <c r="T403" s="570"/>
      <c r="U403" s="570"/>
      <c r="V403" s="571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72</v>
      </c>
      <c r="Q404" s="570"/>
      <c r="R404" s="570"/>
      <c r="S404" s="570"/>
      <c r="T404" s="570"/>
      <c r="U404" s="570"/>
      <c r="V404" s="571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72</v>
      </c>
      <c r="Q408" s="570"/>
      <c r="R408" s="570"/>
      <c r="S408" s="570"/>
      <c r="T408" s="570"/>
      <c r="U408" s="570"/>
      <c r="V408" s="571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72</v>
      </c>
      <c r="Q409" s="570"/>
      <c r="R409" s="570"/>
      <c r="S409" s="570"/>
      <c r="T409" s="570"/>
      <c r="U409" s="570"/>
      <c r="V409" s="571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72</v>
      </c>
      <c r="Q415" s="570"/>
      <c r="R415" s="570"/>
      <c r="S415" s="570"/>
      <c r="T415" s="570"/>
      <c r="U415" s="570"/>
      <c r="V415" s="571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72</v>
      </c>
      <c r="Q416" s="570"/>
      <c r="R416" s="570"/>
      <c r="S416" s="570"/>
      <c r="T416" s="570"/>
      <c r="U416" s="570"/>
      <c r="V416" s="571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98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72</v>
      </c>
      <c r="Q420" s="570"/>
      <c r="R420" s="570"/>
      <c r="S420" s="570"/>
      <c r="T420" s="570"/>
      <c r="U420" s="570"/>
      <c r="V420" s="571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72</v>
      </c>
      <c r="Q421" s="570"/>
      <c r="R421" s="570"/>
      <c r="S421" s="570"/>
      <c r="T421" s="570"/>
      <c r="U421" s="570"/>
      <c r="V421" s="571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72</v>
      </c>
      <c r="Q425" s="570"/>
      <c r="R425" s="570"/>
      <c r="S425" s="570"/>
      <c r="T425" s="570"/>
      <c r="U425" s="570"/>
      <c r="V425" s="571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72</v>
      </c>
      <c r="Q426" s="570"/>
      <c r="R426" s="570"/>
      <c r="S426" s="570"/>
      <c r="T426" s="570"/>
      <c r="U426" s="570"/>
      <c r="V426" s="571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657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1" t="s">
        <v>669</v>
      </c>
      <c r="Q433" s="587"/>
      <c r="R433" s="587"/>
      <c r="S433" s="587"/>
      <c r="T433" s="588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87"/>
      <c r="R440" s="587"/>
      <c r="S440" s="587"/>
      <c r="T440" s="588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idden="1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72</v>
      </c>
      <c r="Q445" s="570"/>
      <c r="R445" s="570"/>
      <c r="S445" s="570"/>
      <c r="T445" s="570"/>
      <c r="U445" s="570"/>
      <c r="V445" s="571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hidden="1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72</v>
      </c>
      <c r="Q446" s="570"/>
      <c r="R446" s="570"/>
      <c r="S446" s="570"/>
      <c r="T446" s="570"/>
      <c r="U446" s="570"/>
      <c r="V446" s="571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hidden="1" customHeight="1" x14ac:dyDescent="0.25">
      <c r="A448" s="54" t="s">
        <v>695</v>
      </c>
      <c r="B448" s="54" t="s">
        <v>696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72</v>
      </c>
      <c r="Q451" s="570"/>
      <c r="R451" s="570"/>
      <c r="S451" s="570"/>
      <c r="T451" s="570"/>
      <c r="U451" s="570"/>
      <c r="V451" s="571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72</v>
      </c>
      <c r="Q452" s="570"/>
      <c r="R452" s="570"/>
      <c r="S452" s="570"/>
      <c r="T452" s="570"/>
      <c r="U452" s="570"/>
      <c r="V452" s="571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idden="1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72</v>
      </c>
      <c r="Q461" s="570"/>
      <c r="R461" s="570"/>
      <c r="S461" s="570"/>
      <c r="T461" s="570"/>
      <c r="U461" s="570"/>
      <c r="V461" s="571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hidden="1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72</v>
      </c>
      <c r="Q462" s="570"/>
      <c r="R462" s="570"/>
      <c r="S462" s="570"/>
      <c r="T462" s="570"/>
      <c r="U462" s="570"/>
      <c r="V462" s="571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hidden="1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72</v>
      </c>
      <c r="Q467" s="570"/>
      <c r="R467" s="570"/>
      <c r="S467" s="570"/>
      <c r="T467" s="570"/>
      <c r="U467" s="570"/>
      <c r="V467" s="571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72</v>
      </c>
      <c r="Q468" s="570"/>
      <c r="R468" s="570"/>
      <c r="S468" s="570"/>
      <c r="T468" s="570"/>
      <c r="U468" s="570"/>
      <c r="V468" s="571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727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5" t="s">
        <v>730</v>
      </c>
      <c r="Q472" s="587"/>
      <c r="R472" s="587"/>
      <c r="S472" s="587"/>
      <c r="T472" s="588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7"/>
      <c r="R473" s="587"/>
      <c r="S473" s="587"/>
      <c r="T473" s="588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21" t="s">
        <v>738</v>
      </c>
      <c r="Q474" s="587"/>
      <c r="R474" s="587"/>
      <c r="S474" s="587"/>
      <c r="T474" s="588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6" t="s">
        <v>742</v>
      </c>
      <c r="Q475" s="587"/>
      <c r="R475" s="587"/>
      <c r="S475" s="587"/>
      <c r="T475" s="588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72</v>
      </c>
      <c r="Q476" s="570"/>
      <c r="R476" s="570"/>
      <c r="S476" s="570"/>
      <c r="T476" s="570"/>
      <c r="U476" s="570"/>
      <c r="V476" s="571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72</v>
      </c>
      <c r="Q477" s="570"/>
      <c r="R477" s="570"/>
      <c r="S477" s="570"/>
      <c r="T477" s="570"/>
      <c r="U477" s="570"/>
      <c r="V477" s="571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15" t="s">
        <v>745</v>
      </c>
      <c r="Q479" s="587"/>
      <c r="R479" s="587"/>
      <c r="S479" s="587"/>
      <c r="T479" s="588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96" t="s">
        <v>748</v>
      </c>
      <c r="Q480" s="587"/>
      <c r="R480" s="587"/>
      <c r="S480" s="587"/>
      <c r="T480" s="588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7" t="s">
        <v>752</v>
      </c>
      <c r="Q481" s="587"/>
      <c r="R481" s="587"/>
      <c r="S481" s="587"/>
      <c r="T481" s="588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7"/>
      <c r="R482" s="587"/>
      <c r="S482" s="587"/>
      <c r="T482" s="588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72</v>
      </c>
      <c r="Q483" s="570"/>
      <c r="R483" s="570"/>
      <c r="S483" s="570"/>
      <c r="T483" s="570"/>
      <c r="U483" s="570"/>
      <c r="V483" s="571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72</v>
      </c>
      <c r="Q484" s="570"/>
      <c r="R484" s="570"/>
      <c r="S484" s="570"/>
      <c r="T484" s="570"/>
      <c r="U484" s="570"/>
      <c r="V484" s="571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65" t="s">
        <v>759</v>
      </c>
      <c r="Q486" s="587"/>
      <c r="R486" s="587"/>
      <c r="S486" s="587"/>
      <c r="T486" s="588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5" t="s">
        <v>763</v>
      </c>
      <c r="Q487" s="587"/>
      <c r="R487" s="587"/>
      <c r="S487" s="587"/>
      <c r="T487" s="588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72</v>
      </c>
      <c r="Q488" s="570"/>
      <c r="R488" s="570"/>
      <c r="S488" s="570"/>
      <c r="T488" s="570"/>
      <c r="U488" s="570"/>
      <c r="V488" s="571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72</v>
      </c>
      <c r="Q489" s="570"/>
      <c r="R489" s="570"/>
      <c r="S489" s="570"/>
      <c r="T489" s="570"/>
      <c r="U489" s="570"/>
      <c r="V489" s="571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8" t="s">
        <v>767</v>
      </c>
      <c r="Q491" s="587"/>
      <c r="R491" s="587"/>
      <c r="S491" s="587"/>
      <c r="T491" s="588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33" t="s">
        <v>771</v>
      </c>
      <c r="Q492" s="587"/>
      <c r="R492" s="587"/>
      <c r="S492" s="587"/>
      <c r="T492" s="588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72</v>
      </c>
      <c r="Q493" s="570"/>
      <c r="R493" s="570"/>
      <c r="S493" s="570"/>
      <c r="T493" s="570"/>
      <c r="U493" s="570"/>
      <c r="V493" s="571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72</v>
      </c>
      <c r="Q494" s="570"/>
      <c r="R494" s="570"/>
      <c r="S494" s="570"/>
      <c r="T494" s="570"/>
      <c r="U494" s="570"/>
      <c r="V494" s="571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0" t="s">
        <v>774</v>
      </c>
      <c r="Q496" s="587"/>
      <c r="R496" s="587"/>
      <c r="S496" s="587"/>
      <c r="T496" s="588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21" t="s">
        <v>778</v>
      </c>
      <c r="Q497" s="587"/>
      <c r="R497" s="587"/>
      <c r="S497" s="587"/>
      <c r="T497" s="588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72</v>
      </c>
      <c r="Q498" s="570"/>
      <c r="R498" s="570"/>
      <c r="S498" s="570"/>
      <c r="T498" s="570"/>
      <c r="U498" s="570"/>
      <c r="V498" s="571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72</v>
      </c>
      <c r="Q499" s="570"/>
      <c r="R499" s="570"/>
      <c r="S499" s="570"/>
      <c r="T499" s="570"/>
      <c r="U499" s="570"/>
      <c r="V499" s="571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7"/>
      <c r="R502" s="587"/>
      <c r="S502" s="587"/>
      <c r="T502" s="588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72</v>
      </c>
      <c r="Q503" s="570"/>
      <c r="R503" s="570"/>
      <c r="S503" s="570"/>
      <c r="T503" s="570"/>
      <c r="U503" s="570"/>
      <c r="V503" s="571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72</v>
      </c>
      <c r="Q504" s="570"/>
      <c r="R504" s="570"/>
      <c r="S504" s="570"/>
      <c r="T504" s="570"/>
      <c r="U504" s="570"/>
      <c r="V504" s="571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785</v>
      </c>
      <c r="Q505" s="596"/>
      <c r="R505" s="596"/>
      <c r="S505" s="596"/>
      <c r="T505" s="596"/>
      <c r="U505" s="596"/>
      <c r="V505" s="597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9166.5999999999985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9166.5999999999985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786</v>
      </c>
      <c r="Q506" s="596"/>
      <c r="R506" s="596"/>
      <c r="S506" s="596"/>
      <c r="T506" s="596"/>
      <c r="U506" s="596"/>
      <c r="V506" s="597"/>
      <c r="W506" s="37" t="s">
        <v>70</v>
      </c>
      <c r="X506" s="565">
        <f>IFERROR(SUM(BM22:BM502),"0")</f>
        <v>9885.7880000000005</v>
      </c>
      <c r="Y506" s="565">
        <f>IFERROR(SUM(BN22:BN502),"0")</f>
        <v>9885.7880000000005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787</v>
      </c>
      <c r="Q507" s="596"/>
      <c r="R507" s="596"/>
      <c r="S507" s="596"/>
      <c r="T507" s="596"/>
      <c r="U507" s="596"/>
      <c r="V507" s="597"/>
      <c r="W507" s="37" t="s">
        <v>788</v>
      </c>
      <c r="X507" s="38">
        <f>ROUNDUP(SUM(BO22:BO502),0)</f>
        <v>19</v>
      </c>
      <c r="Y507" s="38">
        <f>ROUNDUP(SUM(BP22:BP502),0)</f>
        <v>19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789</v>
      </c>
      <c r="Q508" s="596"/>
      <c r="R508" s="596"/>
      <c r="S508" s="596"/>
      <c r="T508" s="596"/>
      <c r="U508" s="596"/>
      <c r="V508" s="597"/>
      <c r="W508" s="37" t="s">
        <v>70</v>
      </c>
      <c r="X508" s="565">
        <f>GrossWeightTotal+PalletQtyTotal*25</f>
        <v>10360.788</v>
      </c>
      <c r="Y508" s="565">
        <f>GrossWeightTotalR+PalletQtyTotalR*25</f>
        <v>10360.788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790</v>
      </c>
      <c r="Q509" s="596"/>
      <c r="R509" s="596"/>
      <c r="S509" s="596"/>
      <c r="T509" s="596"/>
      <c r="U509" s="596"/>
      <c r="V509" s="597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3069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3069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791</v>
      </c>
      <c r="Q510" s="596"/>
      <c r="R510" s="596"/>
      <c r="S510" s="596"/>
      <c r="T510" s="596"/>
      <c r="U510" s="596"/>
      <c r="V510" s="597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22.067039999999999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613" t="s">
        <v>101</v>
      </c>
      <c r="D512" s="641"/>
      <c r="E512" s="641"/>
      <c r="F512" s="641"/>
      <c r="G512" s="641"/>
      <c r="H512" s="642"/>
      <c r="I512" s="613" t="s">
        <v>258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544</v>
      </c>
      <c r="U512" s="642"/>
      <c r="V512" s="613" t="s">
        <v>601</v>
      </c>
      <c r="W512" s="641"/>
      <c r="X512" s="641"/>
      <c r="Y512" s="642"/>
      <c r="Z512" s="560" t="s">
        <v>657</v>
      </c>
      <c r="AA512" s="613" t="s">
        <v>727</v>
      </c>
      <c r="AB512" s="642"/>
      <c r="AC512" s="52"/>
      <c r="AF512" s="561"/>
    </row>
    <row r="513" spans="1:32" ht="14.25" customHeight="1" thickTop="1" x14ac:dyDescent="0.2">
      <c r="A513" s="889" t="s">
        <v>794</v>
      </c>
      <c r="B513" s="613" t="s">
        <v>63</v>
      </c>
      <c r="C513" s="613" t="s">
        <v>102</v>
      </c>
      <c r="D513" s="613" t="s">
        <v>119</v>
      </c>
      <c r="E513" s="613" t="s">
        <v>181</v>
      </c>
      <c r="F513" s="613" t="s">
        <v>204</v>
      </c>
      <c r="G513" s="613" t="s">
        <v>237</v>
      </c>
      <c r="H513" s="613" t="s">
        <v>101</v>
      </c>
      <c r="I513" s="613" t="s">
        <v>259</v>
      </c>
      <c r="J513" s="613" t="s">
        <v>299</v>
      </c>
      <c r="K513" s="613" t="s">
        <v>360</v>
      </c>
      <c r="L513" s="613" t="s">
        <v>401</v>
      </c>
      <c r="M513" s="613" t="s">
        <v>417</v>
      </c>
      <c r="N513" s="561"/>
      <c r="O513" s="613" t="s">
        <v>430</v>
      </c>
      <c r="P513" s="613" t="s">
        <v>440</v>
      </c>
      <c r="Q513" s="613" t="s">
        <v>447</v>
      </c>
      <c r="R513" s="613" t="s">
        <v>452</v>
      </c>
      <c r="S513" s="613" t="s">
        <v>534</v>
      </c>
      <c r="T513" s="613" t="s">
        <v>545</v>
      </c>
      <c r="U513" s="613" t="s">
        <v>579</v>
      </c>
      <c r="V513" s="613" t="s">
        <v>602</v>
      </c>
      <c r="W513" s="613" t="s">
        <v>634</v>
      </c>
      <c r="X513" s="613" t="s">
        <v>649</v>
      </c>
      <c r="Y513" s="613" t="s">
        <v>653</v>
      </c>
      <c r="Z513" s="613" t="s">
        <v>657</v>
      </c>
      <c r="AA513" s="613" t="s">
        <v>727</v>
      </c>
      <c r="AB513" s="613" t="s">
        <v>780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640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540</v>
      </c>
      <c r="E515" s="46">
        <f>IFERROR(Y89*1,"0")+IFERROR(Y90*1,"0")+IFERROR(Y91*1,"0")+IFERROR(Y95*1,"0")+IFERROR(Y96*1,"0")+IFERROR(Y97*1,"0")+IFERROR(Y98*1,"0")+IFERROR(Y99*1,"0")+IFERROR(Y100*1,"0")</f>
        <v>2025.9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2925.9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1373.4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1541.4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120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mYRN8WmvGlTnt5sfq4LdZaNYWRBYx3BjbknmXuN5YsQ4ZSemPcyEYlWMpuRNomek71GeMtDtXzY25Txg7tLgsg==" saltValue="6uXilr+I+P1CEvXT3SUxk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80,00"/>
        <filter val="1 125,90"/>
        <filter val="1 541,40"/>
        <filter val="1 800,00"/>
        <filter val="10 360,79"/>
        <filter val="120,00"/>
        <filter val="160,00"/>
        <filter val="163,00"/>
        <filter val="19"/>
        <filter val="200,00"/>
        <filter val="241,20"/>
        <filter val="293,40"/>
        <filter val="3 069,00"/>
        <filter val="400,00"/>
        <filter val="417,00"/>
        <filter val="450,00"/>
        <filter val="480,00"/>
        <filter val="491,40"/>
        <filter val="52,20"/>
        <filter val="540,00"/>
        <filter val="60,00"/>
        <filter val="600,00"/>
        <filter val="640,00"/>
        <filter val="734,00"/>
        <filter val="8,00"/>
        <filter val="9 166,60"/>
        <filter val="9 885,79"/>
        <filter val="900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67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3o9CVLuyvXAj5JVZEj4bUGrNjzxHBKig3EvEqHUe+akcSxjOb9T7RwagEsuJeJB/rsBpcbIX+1KVdjmRzP4bbA==" saltValue="GkVchfq4t+eNVMs1wIi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