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5,08,25 Гурджий\"/>
    </mc:Choice>
  </mc:AlternateContent>
  <xr:revisionPtr revIDLastSave="0" documentId="13_ncr:1_{D194A95E-FDC2-4A39-8A2B-67955D0293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J9" i="1"/>
  <c r="F9" i="1"/>
  <c r="A9" i="1"/>
  <c r="A10" i="1" s="1"/>
  <c r="D7" i="1"/>
  <c r="Q6" i="1"/>
  <c r="P2" i="1"/>
  <c r="BP163" i="1" l="1"/>
  <c r="BN163" i="1"/>
  <c r="Z163" i="1"/>
  <c r="BP200" i="1"/>
  <c r="BN200" i="1"/>
  <c r="Z200" i="1"/>
  <c r="BP225" i="1"/>
  <c r="BN225" i="1"/>
  <c r="Z225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BP113" i="1"/>
  <c r="BN113" i="1"/>
  <c r="BP125" i="1"/>
  <c r="BN125" i="1"/>
  <c r="Z125" i="1"/>
  <c r="BP130" i="1"/>
  <c r="BN130" i="1"/>
  <c r="Z130" i="1"/>
  <c r="BP175" i="1"/>
  <c r="BN175" i="1"/>
  <c r="Z175" i="1"/>
  <c r="BP210" i="1"/>
  <c r="BN210" i="1"/>
  <c r="Z210" i="1"/>
  <c r="BP252" i="1"/>
  <c r="BN252" i="1"/>
  <c r="Z252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Y383" i="1"/>
  <c r="Z142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79" i="1" l="1"/>
  <c r="Z495" i="1"/>
  <c r="Z485" i="1"/>
  <c r="Z464" i="1"/>
  <c r="Z352" i="1"/>
  <c r="Z177" i="1"/>
  <c r="Z132" i="1"/>
  <c r="Z448" i="1"/>
  <c r="Z58" i="1"/>
  <c r="Z320" i="1"/>
  <c r="Z314" i="1"/>
  <c r="Z247" i="1"/>
  <c r="Z80" i="1"/>
  <c r="Z65" i="1"/>
  <c r="Z256" i="1"/>
  <c r="Z215" i="1"/>
  <c r="Z137" i="1"/>
  <c r="Z402" i="1"/>
  <c r="Y509" i="1"/>
  <c r="Z306" i="1"/>
  <c r="Z203" i="1"/>
  <c r="Z296" i="1"/>
  <c r="Z470" i="1"/>
  <c r="Z454" i="1"/>
  <c r="Z419" i="1"/>
  <c r="Z108" i="1"/>
  <c r="Z100" i="1"/>
  <c r="Z32" i="1"/>
  <c r="Y511" i="1"/>
  <c r="Y508" i="1"/>
  <c r="Z271" i="1"/>
  <c r="Z264" i="1"/>
  <c r="Z231" i="1"/>
  <c r="Z171" i="1"/>
  <c r="Y507" i="1"/>
  <c r="Y510" i="1" l="1"/>
  <c r="Z512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<sst xmlns="http://schemas.openxmlformats.org/spreadsheetml/2006/main" count="2260" uniqueCount="812">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</sst>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Z513" sqref="Z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818" t="s">
        <v>0</v>
      </c>
      <c r="E1" s="616"/>
      <c r="F1" s="616"/>
      <c r="G1" s="12" t="s">
        <v>1</v>
      </c>
      <c r="H1" s="818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7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845" t="s">
        <v>8</v>
      </c>
      <c r="B5" s="680"/>
      <c r="C5" s="620"/>
      <c r="D5" s="696"/>
      <c r="E5" s="698"/>
      <c r="F5" s="635" t="s">
        <v>9</v>
      </c>
      <c r="G5" s="620"/>
      <c r="H5" s="696"/>
      <c r="I5" s="697"/>
      <c r="J5" s="697"/>
      <c r="K5" s="697"/>
      <c r="L5" s="697"/>
      <c r="M5" s="698"/>
      <c r="N5" s="58"/>
      <c r="P5" s="24" t="s">
        <v>10</v>
      </c>
      <c r="Q5" s="609">
        <v>45876</v>
      </c>
      <c r="R5" s="610"/>
      <c r="T5" s="763" t="s">
        <v>11</v>
      </c>
      <c r="U5" s="764"/>
      <c r="V5" s="766" t="s">
        <v>12</v>
      </c>
      <c r="W5" s="610"/>
      <c r="AB5" s="51"/>
      <c r="AC5" s="51"/>
      <c r="AD5" s="51"/>
      <c r="AE5" s="51"/>
    </row>
    <row r="6" spans="1:32" s="555" customFormat="1" ht="24" customHeight="1" x14ac:dyDescent="0.2">
      <c r="A6" s="845" t="s">
        <v>13</v>
      </c>
      <c r="B6" s="680"/>
      <c r="C6" s="620"/>
      <c r="D6" s="704" t="s">
        <v>14</v>
      </c>
      <c r="E6" s="705"/>
      <c r="F6" s="705"/>
      <c r="G6" s="705"/>
      <c r="H6" s="705"/>
      <c r="I6" s="705"/>
      <c r="J6" s="705"/>
      <c r="K6" s="705"/>
      <c r="L6" s="705"/>
      <c r="M6" s="610"/>
      <c r="N6" s="59"/>
      <c r="P6" s="24" t="s">
        <v>15</v>
      </c>
      <c r="Q6" s="615" t="str">
        <f>IF(Q5=0," ",CHOOSE(WEEKDAY(Q5,2),"Понедельник","Вторник","Среда","Четверг","Пятница","Суббота","Воскресенье"))</f>
        <v>Четверг</v>
      </c>
      <c r="R6" s="578"/>
      <c r="T6" s="774" t="s">
        <v>16</v>
      </c>
      <c r="U6" s="764"/>
      <c r="V6" s="708" t="s">
        <v>17</v>
      </c>
      <c r="W6" s="709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852" t="str">
        <f>IFERROR(VLOOKUP(DeliveryAddress,Table,3,0),1)</f>
        <v>1</v>
      </c>
      <c r="E7" s="853"/>
      <c r="F7" s="853"/>
      <c r="G7" s="853"/>
      <c r="H7" s="853"/>
      <c r="I7" s="853"/>
      <c r="J7" s="853"/>
      <c r="K7" s="853"/>
      <c r="L7" s="853"/>
      <c r="M7" s="770"/>
      <c r="N7" s="60"/>
      <c r="P7" s="24"/>
      <c r="Q7" s="42"/>
      <c r="R7" s="42"/>
      <c r="T7" s="569"/>
      <c r="U7" s="764"/>
      <c r="V7" s="710"/>
      <c r="W7" s="711"/>
      <c r="AB7" s="51"/>
      <c r="AC7" s="51"/>
      <c r="AD7" s="51"/>
      <c r="AE7" s="51"/>
    </row>
    <row r="8" spans="1:32" s="555" customFormat="1" ht="25.5" customHeight="1" x14ac:dyDescent="0.2">
      <c r="A8" s="622" t="s">
        <v>18</v>
      </c>
      <c r="B8" s="566"/>
      <c r="C8" s="567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769">
        <v>0.41666666666666669</v>
      </c>
      <c r="R8" s="770"/>
      <c r="T8" s="569"/>
      <c r="U8" s="764"/>
      <c r="V8" s="710"/>
      <c r="W8" s="711"/>
      <c r="AB8" s="51"/>
      <c r="AC8" s="51"/>
      <c r="AD8" s="51"/>
      <c r="AE8" s="51"/>
    </row>
    <row r="9" spans="1:32" s="555" customFormat="1" ht="39.950000000000003" customHeight="1" x14ac:dyDescent="0.2">
      <c r="A9" s="5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49"/>
      <c r="E9" s="650"/>
      <c r="F9" s="5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735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3"/>
      <c r="P9" s="26" t="s">
        <v>21</v>
      </c>
      <c r="Q9" s="802"/>
      <c r="R9" s="639"/>
      <c r="T9" s="569"/>
      <c r="U9" s="764"/>
      <c r="V9" s="712"/>
      <c r="W9" s="71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5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49"/>
      <c r="E10" s="650"/>
      <c r="F10" s="5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21" t="str">
        <f>IFERROR(VLOOKUP($D$10,Proxy,2,FALSE),"")</f>
        <v/>
      </c>
      <c r="I10" s="569"/>
      <c r="J10" s="569"/>
      <c r="K10" s="569"/>
      <c r="L10" s="569"/>
      <c r="M10" s="569"/>
      <c r="N10" s="554"/>
      <c r="P10" s="26" t="s">
        <v>22</v>
      </c>
      <c r="Q10" s="757"/>
      <c r="R10" s="758"/>
      <c r="U10" s="24" t="s">
        <v>23</v>
      </c>
      <c r="V10" s="872" t="s">
        <v>24</v>
      </c>
      <c r="W10" s="709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5"/>
      <c r="R11" s="610"/>
      <c r="U11" s="24" t="s">
        <v>27</v>
      </c>
      <c r="V11" s="638" t="s">
        <v>28</v>
      </c>
      <c r="W11" s="639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42" t="s">
        <v>29</v>
      </c>
      <c r="B12" s="680"/>
      <c r="C12" s="680"/>
      <c r="D12" s="680"/>
      <c r="E12" s="680"/>
      <c r="F12" s="680"/>
      <c r="G12" s="680"/>
      <c r="H12" s="680"/>
      <c r="I12" s="680"/>
      <c r="J12" s="680"/>
      <c r="K12" s="680"/>
      <c r="L12" s="680"/>
      <c r="M12" s="620"/>
      <c r="N12" s="62"/>
      <c r="P12" s="24" t="s">
        <v>30</v>
      </c>
      <c r="Q12" s="769"/>
      <c r="R12" s="770"/>
      <c r="S12" s="23"/>
      <c r="U12" s="24"/>
      <c r="V12" s="616"/>
      <c r="W12" s="569"/>
      <c r="AB12" s="51"/>
      <c r="AC12" s="51"/>
      <c r="AD12" s="51"/>
      <c r="AE12" s="51"/>
    </row>
    <row r="13" spans="1:32" s="555" customFormat="1" ht="23.25" customHeight="1" x14ac:dyDescent="0.2">
      <c r="A13" s="742" t="s">
        <v>31</v>
      </c>
      <c r="B13" s="680"/>
      <c r="C13" s="680"/>
      <c r="D13" s="680"/>
      <c r="E13" s="680"/>
      <c r="F13" s="680"/>
      <c r="G13" s="680"/>
      <c r="H13" s="680"/>
      <c r="I13" s="680"/>
      <c r="J13" s="680"/>
      <c r="K13" s="680"/>
      <c r="L13" s="680"/>
      <c r="M13" s="620"/>
      <c r="N13" s="62"/>
      <c r="O13" s="26"/>
      <c r="P13" s="26" t="s">
        <v>32</v>
      </c>
      <c r="Q13" s="638"/>
      <c r="R13" s="6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42" t="s">
        <v>33</v>
      </c>
      <c r="B14" s="680"/>
      <c r="C14" s="680"/>
      <c r="D14" s="680"/>
      <c r="E14" s="680"/>
      <c r="F14" s="680"/>
      <c r="G14" s="680"/>
      <c r="H14" s="680"/>
      <c r="I14" s="680"/>
      <c r="J14" s="680"/>
      <c r="K14" s="680"/>
      <c r="L14" s="680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4" t="s">
        <v>34</v>
      </c>
      <c r="B15" s="680"/>
      <c r="C15" s="680"/>
      <c r="D15" s="680"/>
      <c r="E15" s="680"/>
      <c r="F15" s="680"/>
      <c r="G15" s="680"/>
      <c r="H15" s="680"/>
      <c r="I15" s="680"/>
      <c r="J15" s="680"/>
      <c r="K15" s="680"/>
      <c r="L15" s="680"/>
      <c r="M15" s="620"/>
      <c r="N15" s="63"/>
      <c r="P15" s="846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788" t="s">
        <v>38</v>
      </c>
      <c r="D17" s="580" t="s">
        <v>39</v>
      </c>
      <c r="E17" s="581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823"/>
      <c r="R17" s="823"/>
      <c r="S17" s="823"/>
      <c r="T17" s="581"/>
      <c r="U17" s="619" t="s">
        <v>51</v>
      </c>
      <c r="V17" s="620"/>
      <c r="W17" s="580" t="s">
        <v>52</v>
      </c>
      <c r="X17" s="580" t="s">
        <v>53</v>
      </c>
      <c r="Y17" s="617" t="s">
        <v>54</v>
      </c>
      <c r="Z17" s="717" t="s">
        <v>55</v>
      </c>
      <c r="AA17" s="629" t="s">
        <v>56</v>
      </c>
      <c r="AB17" s="629" t="s">
        <v>57</v>
      </c>
      <c r="AC17" s="629" t="s">
        <v>58</v>
      </c>
      <c r="AD17" s="629" t="s">
        <v>59</v>
      </c>
      <c r="AE17" s="630"/>
      <c r="AF17" s="631"/>
      <c r="AG17" s="66"/>
      <c r="BD17" s="65" t="s">
        <v>60</v>
      </c>
    </row>
    <row r="18" spans="1:68" ht="14.25" customHeight="1" x14ac:dyDescent="0.2">
      <c r="A18" s="588"/>
      <c r="B18" s="588"/>
      <c r="C18" s="588"/>
      <c r="D18" s="582"/>
      <c r="E18" s="583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582"/>
      <c r="Q18" s="824"/>
      <c r="R18" s="824"/>
      <c r="S18" s="824"/>
      <c r="T18" s="583"/>
      <c r="U18" s="67" t="s">
        <v>61</v>
      </c>
      <c r="V18" s="67" t="s">
        <v>62</v>
      </c>
      <c r="W18" s="588"/>
      <c r="X18" s="588"/>
      <c r="Y18" s="618"/>
      <c r="Z18" s="718"/>
      <c r="AA18" s="720"/>
      <c r="AB18" s="720"/>
      <c r="AC18" s="720"/>
      <c r="AD18" s="632"/>
      <c r="AE18" s="633"/>
      <c r="AF18" s="634"/>
      <c r="AG18" s="66"/>
      <c r="BD18" s="65"/>
    </row>
    <row r="19" spans="1:68" ht="27.75" customHeight="1" x14ac:dyDescent="0.2">
      <c r="A19" s="681" t="s">
        <v>63</v>
      </c>
      <c r="B19" s="682"/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48"/>
      <c r="AB19" s="48"/>
      <c r="AC19" s="48"/>
    </row>
    <row r="20" spans="1:68" ht="16.5" customHeight="1" x14ac:dyDescent="0.25">
      <c r="A20" s="568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6"/>
      <c r="AB20" s="556"/>
      <c r="AC20" s="556"/>
    </row>
    <row r="21" spans="1:68" ht="14.25" customHeight="1" x14ac:dyDescent="0.25">
      <c r="A21" s="570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16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6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6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0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6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6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0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6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6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81" t="s">
        <v>101</v>
      </c>
      <c r="B38" s="682"/>
      <c r="C38" s="682"/>
      <c r="D38" s="682"/>
      <c r="E38" s="682"/>
      <c r="F38" s="682"/>
      <c r="G38" s="682"/>
      <c r="H38" s="682"/>
      <c r="I38" s="682"/>
      <c r="J38" s="682"/>
      <c r="K38" s="682"/>
      <c r="L38" s="682"/>
      <c r="M38" s="682"/>
      <c r="N38" s="682"/>
      <c r="O38" s="682"/>
      <c r="P38" s="682"/>
      <c r="Q38" s="682"/>
      <c r="R38" s="682"/>
      <c r="S38" s="682"/>
      <c r="T38" s="682"/>
      <c r="U38" s="682"/>
      <c r="V38" s="682"/>
      <c r="W38" s="682"/>
      <c r="X38" s="682"/>
      <c r="Y38" s="682"/>
      <c r="Z38" s="682"/>
      <c r="AA38" s="48"/>
      <c r="AB38" s="48"/>
      <c r="AC38" s="48"/>
    </row>
    <row r="39" spans="1:68" ht="16.5" customHeight="1" x14ac:dyDescent="0.25">
      <c r="A39" s="568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6"/>
      <c r="AB39" s="556"/>
      <c r="AC39" s="556"/>
    </row>
    <row r="40" spans="1:68" ht="14.25" customHeight="1" x14ac:dyDescent="0.25">
      <c r="A40" s="570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20</v>
      </c>
      <c r="Y42" s="56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6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3">
        <f>IFERROR(X41/H41,"0")+IFERROR(X42/H42,"0")+IFERROR(X43/H43,"0")</f>
        <v>5</v>
      </c>
      <c r="Y44" s="563">
        <f>IFERROR(Y41/H41,"0")+IFERROR(Y42/H42,"0")+IFERROR(Y43/H43,"0")</f>
        <v>5</v>
      </c>
      <c r="Z44" s="563">
        <f>IFERROR(IF(Z41="",0,Z41),"0")+IFERROR(IF(Z42="",0,Z42),"0")+IFERROR(IF(Z43="",0,Z43),"0")</f>
        <v>4.5100000000000001E-2</v>
      </c>
      <c r="AA44" s="564"/>
      <c r="AB44" s="564"/>
      <c r="AC44" s="5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6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3">
        <f>IFERROR(SUM(X41:X43),"0")</f>
        <v>20</v>
      </c>
      <c r="Y45" s="563">
        <f>IFERROR(SUM(Y41:Y43),"0")</f>
        <v>20</v>
      </c>
      <c r="Z45" s="37"/>
      <c r="AA45" s="564"/>
      <c r="AB45" s="564"/>
      <c r="AC45" s="564"/>
    </row>
    <row r="46" spans="1:68" ht="14.25" customHeight="1" x14ac:dyDescent="0.25">
      <c r="A46" s="570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6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6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68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6"/>
      <c r="AB50" s="556"/>
      <c r="AC50" s="556"/>
    </row>
    <row r="51" spans="1:68" ht="14.25" customHeight="1" x14ac:dyDescent="0.25">
      <c r="A51" s="570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450</v>
      </c>
      <c r="Y57" s="562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75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6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3">
        <f>IFERROR(X52/H52,"0")+IFERROR(X53/H53,"0")+IFERROR(X54/H54,"0")+IFERROR(X55/H55,"0")+IFERROR(X56/H56,"0")+IFERROR(X57/H57,"0")</f>
        <v>100</v>
      </c>
      <c r="Y58" s="563">
        <f>IFERROR(Y52/H52,"0")+IFERROR(Y53/H53,"0")+IFERROR(Y54/H54,"0")+IFERROR(Y55/H55,"0")+IFERROR(Y56/H56,"0")+IFERROR(Y57/H57,"0")</f>
        <v>100</v>
      </c>
      <c r="Z58" s="563">
        <f>IFERROR(IF(Z52="",0,Z52),"0")+IFERROR(IF(Z53="",0,Z53),"0")+IFERROR(IF(Z54="",0,Z54),"0")+IFERROR(IF(Z55="",0,Z55),"0")+IFERROR(IF(Z56="",0,Z56),"0")+IFERROR(IF(Z57="",0,Z57),"0")</f>
        <v>0.90200000000000002</v>
      </c>
      <c r="AA58" s="564"/>
      <c r="AB58" s="564"/>
      <c r="AC58" s="5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6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3">
        <f>IFERROR(SUM(X52:X57),"0")</f>
        <v>450</v>
      </c>
      <c r="Y59" s="563">
        <f>IFERROR(SUM(Y52:Y57),"0")</f>
        <v>450</v>
      </c>
      <c r="Z59" s="37"/>
      <c r="AA59" s="564"/>
      <c r="AB59" s="564"/>
      <c r="AC59" s="564"/>
    </row>
    <row r="60" spans="1:68" ht="14.25" customHeight="1" x14ac:dyDescent="0.25">
      <c r="A60" s="570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600</v>
      </c>
      <c r="Y61" s="562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162</v>
      </c>
      <c r="Y64" s="562">
        <f>IFERROR(IF(X64="",0,CEILING((X64/$H64),1)*$H64),"")</f>
        <v>162</v>
      </c>
      <c r="Z64" s="36">
        <f>IFERROR(IF(Y64=0,"",ROUNDUP(Y64/H64,0)*0.00651),"")</f>
        <v>0.3906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172.79999999999998</v>
      </c>
      <c r="BN64" s="64">
        <f>IFERROR(Y64*I64/H64,"0")</f>
        <v>172.79999999999998</v>
      </c>
      <c r="BO64" s="64">
        <f>IFERROR(1/J64*(X64/H64),"0")</f>
        <v>0.32967032967032966</v>
      </c>
      <c r="BP64" s="64">
        <f>IFERROR(1/J64*(Y64/H64),"0")</f>
        <v>0.32967032967032966</v>
      </c>
    </row>
    <row r="65" spans="1:68" x14ac:dyDescent="0.2">
      <c r="A65" s="575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6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3">
        <f>IFERROR(X61/H61,"0")+IFERROR(X62/H62,"0")+IFERROR(X63/H63,"0")+IFERROR(X64/H64,"0")</f>
        <v>115.55555555555554</v>
      </c>
      <c r="Y65" s="563">
        <f>IFERROR(Y61/H61,"0")+IFERROR(Y62/H62,"0")+IFERROR(Y63/H63,"0")+IFERROR(Y64/H64,"0")</f>
        <v>116</v>
      </c>
      <c r="Z65" s="563">
        <f>IFERROR(IF(Z61="",0,Z61),"0")+IFERROR(IF(Z62="",0,Z62),"0")+IFERROR(IF(Z63="",0,Z63),"0")+IFERROR(IF(Z64="",0,Z64),"0")</f>
        <v>1.4534800000000001</v>
      </c>
      <c r="AA65" s="564"/>
      <c r="AB65" s="564"/>
      <c r="AC65" s="5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6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3">
        <f>IFERROR(SUM(X61:X64),"0")</f>
        <v>762</v>
      </c>
      <c r="Y66" s="563">
        <f>IFERROR(SUM(Y61:Y64),"0")</f>
        <v>766.80000000000007</v>
      </c>
      <c r="Z66" s="37"/>
      <c r="AA66" s="564"/>
      <c r="AB66" s="564"/>
      <c r="AC66" s="564"/>
    </row>
    <row r="67" spans="1:68" ht="14.25" customHeight="1" x14ac:dyDescent="0.25">
      <c r="A67" s="570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6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6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0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6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6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0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6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6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68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6"/>
      <c r="AB87" s="556"/>
      <c r="AC87" s="556"/>
    </row>
    <row r="88" spans="1:68" ht="14.25" customHeight="1" x14ac:dyDescent="0.25">
      <c r="A88" s="570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6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6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customHeight="1" x14ac:dyDescent="0.25">
      <c r="A94" s="570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4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100</v>
      </c>
      <c r="Y95" s="562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106.4074074074074</v>
      </c>
      <c r="BN95" s="64">
        <f>IFERROR(Y95*I95/H95,"0")</f>
        <v>112.047</v>
      </c>
      <c r="BO95" s="64">
        <f>IFERROR(1/J95*(X95/H95),"0")</f>
        <v>0.19290123456790123</v>
      </c>
      <c r="BP95" s="64">
        <f>IFERROR(1/J95*(Y95/H95),"0")</f>
        <v>0.203125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6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3">
        <f>IFERROR(X95/H95,"0")+IFERROR(X96/H96,"0")+IFERROR(X97/H97,"0")+IFERROR(X98/H98,"0")+IFERROR(X99/H99,"0")</f>
        <v>12.345679012345679</v>
      </c>
      <c r="Y100" s="563">
        <f>IFERROR(Y95/H95,"0")+IFERROR(Y96/H96,"0")+IFERROR(Y97/H97,"0")+IFERROR(Y98/H98,"0")+IFERROR(Y99/H99,"0")</f>
        <v>13</v>
      </c>
      <c r="Z100" s="563">
        <f>IFERROR(IF(Z95="",0,Z95),"0")+IFERROR(IF(Z96="",0,Z96),"0")+IFERROR(IF(Z97="",0,Z97),"0")+IFERROR(IF(Z98="",0,Z98),"0")+IFERROR(IF(Z99="",0,Z99),"0")</f>
        <v>0.24674000000000001</v>
      </c>
      <c r="AA100" s="564"/>
      <c r="AB100" s="564"/>
      <c r="AC100" s="5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6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3">
        <f>IFERROR(SUM(X95:X99),"0")</f>
        <v>100</v>
      </c>
      <c r="Y101" s="563">
        <f>IFERROR(SUM(Y95:Y99),"0")</f>
        <v>105.3</v>
      </c>
      <c r="Z101" s="37"/>
      <c r="AA101" s="564"/>
      <c r="AB101" s="564"/>
      <c r="AC101" s="564"/>
    </row>
    <row r="102" spans="1:68" ht="16.5" customHeight="1" x14ac:dyDescent="0.25">
      <c r="A102" s="568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6"/>
      <c r="AB102" s="556"/>
      <c r="AC102" s="556"/>
    </row>
    <row r="103" spans="1:68" ht="14.25" customHeight="1" x14ac:dyDescent="0.25">
      <c r="A103" s="570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6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6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0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6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6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0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70</v>
      </c>
      <c r="Y117" s="562">
        <f>IFERROR(IF(X117="",0,CEILING((X117/$H117),1)*$H117),"")</f>
        <v>72.899999999999991</v>
      </c>
      <c r="Z117" s="36">
        <f>IFERROR(IF(Y117=0,"",ROUNDUP(Y117/H117,0)*0.01898),"")</f>
        <v>0.17082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74.433333333333337</v>
      </c>
      <c r="BN117" s="64">
        <f>IFERROR(Y117*I117/H117,"0")</f>
        <v>77.516999999999982</v>
      </c>
      <c r="BO117" s="64">
        <f>IFERROR(1/J117*(X117/H117),"0")</f>
        <v>0.13503086419753088</v>
      </c>
      <c r="BP117" s="64">
        <f>IFERROR(1/J117*(Y117/H117),"0")</f>
        <v>0.140625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6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3">
        <f>IFERROR(X117/H117,"0")+IFERROR(X118/H118,"0")+IFERROR(X119/H119,"0")+IFERROR(X120/H120,"0")</f>
        <v>8.6419753086419764</v>
      </c>
      <c r="Y121" s="563">
        <f>IFERROR(Y117/H117,"0")+IFERROR(Y118/H118,"0")+IFERROR(Y119/H119,"0")+IFERROR(Y120/H120,"0")</f>
        <v>9</v>
      </c>
      <c r="Z121" s="563">
        <f>IFERROR(IF(Z117="",0,Z117),"0")+IFERROR(IF(Z118="",0,Z118),"0")+IFERROR(IF(Z119="",0,Z119),"0")+IFERROR(IF(Z120="",0,Z120),"0")</f>
        <v>0.17082</v>
      </c>
      <c r="AA121" s="564"/>
      <c r="AB121" s="564"/>
      <c r="AC121" s="5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6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3">
        <f>IFERROR(SUM(X117:X120),"0")</f>
        <v>70</v>
      </c>
      <c r="Y122" s="563">
        <f>IFERROR(SUM(Y117:Y120),"0")</f>
        <v>72.899999999999991</v>
      </c>
      <c r="Z122" s="37"/>
      <c r="AA122" s="564"/>
      <c r="AB122" s="564"/>
      <c r="AC122" s="564"/>
    </row>
    <row r="123" spans="1:68" ht="14.25" customHeight="1" x14ac:dyDescent="0.25">
      <c r="A123" s="570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6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6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6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68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6"/>
      <c r="AB128" s="556"/>
      <c r="AC128" s="556"/>
    </row>
    <row r="129" spans="1:68" ht="14.25" customHeight="1" x14ac:dyDescent="0.25">
      <c r="A129" s="570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6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6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0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5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6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6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0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6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6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68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6"/>
      <c r="AB144" s="556"/>
      <c r="AC144" s="556"/>
    </row>
    <row r="145" spans="1:68" ht="14.25" customHeight="1" x14ac:dyDescent="0.25">
      <c r="A145" s="570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6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6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0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45</v>
      </c>
      <c r="Y150" s="562">
        <f>IFERROR(IF(X150="",0,CEILING((X150/$H150),1)*$H150),"")</f>
        <v>45</v>
      </c>
      <c r="Z150" s="36">
        <f>IFERROR(IF(Y150=0,"",ROUNDUP(Y150/H150,0)*0.01898),"")</f>
        <v>9.4899999999999998E-2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47.925000000000004</v>
      </c>
      <c r="BN150" s="64">
        <f>IFERROR(Y150*I150/H150,"0")</f>
        <v>47.925000000000004</v>
      </c>
      <c r="BO150" s="64">
        <f>IFERROR(1/J150*(X150/H150),"0")</f>
        <v>7.8125E-2</v>
      </c>
      <c r="BP150" s="64">
        <f>IFERROR(1/J150*(Y150/H150),"0")</f>
        <v>7.8125E-2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40</v>
      </c>
      <c r="Y152" s="562">
        <f>IFERROR(IF(X152="",0,CEILING((X152/$H152),1)*$H152),"")</f>
        <v>45</v>
      </c>
      <c r="Z152" s="36">
        <f>IFERROR(IF(Y152=0,"",ROUNDUP(Y152/H152,0)*0.01898),"")</f>
        <v>9.4899999999999998E-2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42.6</v>
      </c>
      <c r="BN152" s="64">
        <f>IFERROR(Y152*I152/H152,"0")</f>
        <v>47.925000000000004</v>
      </c>
      <c r="BO152" s="64">
        <f>IFERROR(1/J152*(X152/H152),"0")</f>
        <v>6.9444444444444448E-2</v>
      </c>
      <c r="BP152" s="64">
        <f>IFERROR(1/J152*(Y152/H152),"0")</f>
        <v>7.8125E-2</v>
      </c>
    </row>
    <row r="153" spans="1:68" x14ac:dyDescent="0.2">
      <c r="A153" s="575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6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3">
        <f>IFERROR(X150/H150,"0")+IFERROR(X151/H151,"0")+IFERROR(X152/H152,"0")</f>
        <v>9.4444444444444446</v>
      </c>
      <c r="Y153" s="563">
        <f>IFERROR(Y150/H150,"0")+IFERROR(Y151/H151,"0")+IFERROR(Y152/H152,"0")</f>
        <v>10</v>
      </c>
      <c r="Z153" s="563">
        <f>IFERROR(IF(Z150="",0,Z150),"0")+IFERROR(IF(Z151="",0,Z151),"0")+IFERROR(IF(Z152="",0,Z152),"0")</f>
        <v>0.1898</v>
      </c>
      <c r="AA153" s="564"/>
      <c r="AB153" s="564"/>
      <c r="AC153" s="5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6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3">
        <f>IFERROR(SUM(X150:X152),"0")</f>
        <v>85</v>
      </c>
      <c r="Y154" s="563">
        <f>IFERROR(SUM(Y150:Y152),"0")</f>
        <v>90</v>
      </c>
      <c r="Z154" s="37"/>
      <c r="AA154" s="564"/>
      <c r="AB154" s="564"/>
      <c r="AC154" s="564"/>
    </row>
    <row r="155" spans="1:68" ht="27.75" customHeight="1" x14ac:dyDescent="0.2">
      <c r="A155" s="681" t="s">
        <v>260</v>
      </c>
      <c r="B155" s="682"/>
      <c r="C155" s="682"/>
      <c r="D155" s="682"/>
      <c r="E155" s="682"/>
      <c r="F155" s="682"/>
      <c r="G155" s="682"/>
      <c r="H155" s="682"/>
      <c r="I155" s="682"/>
      <c r="J155" s="682"/>
      <c r="K155" s="682"/>
      <c r="L155" s="682"/>
      <c r="M155" s="682"/>
      <c r="N155" s="682"/>
      <c r="O155" s="682"/>
      <c r="P155" s="682"/>
      <c r="Q155" s="682"/>
      <c r="R155" s="682"/>
      <c r="S155" s="682"/>
      <c r="T155" s="682"/>
      <c r="U155" s="682"/>
      <c r="V155" s="682"/>
      <c r="W155" s="682"/>
      <c r="X155" s="682"/>
      <c r="Y155" s="682"/>
      <c r="Z155" s="682"/>
      <c r="AA155" s="48"/>
      <c r="AB155" s="48"/>
      <c r="AC155" s="48"/>
    </row>
    <row r="156" spans="1:68" ht="16.5" customHeight="1" x14ac:dyDescent="0.25">
      <c r="A156" s="568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6"/>
      <c r="AB156" s="556"/>
      <c r="AC156" s="556"/>
    </row>
    <row r="157" spans="1:68" ht="14.25" customHeight="1" x14ac:dyDescent="0.25">
      <c r="A157" s="570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6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6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0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6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6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0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8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6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6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0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6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6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68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6"/>
      <c r="AB183" s="556"/>
      <c r="AC183" s="556"/>
    </row>
    <row r="184" spans="1:68" ht="14.25" customHeight="1" x14ac:dyDescent="0.25">
      <c r="A184" s="570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6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6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0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6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6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0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6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6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0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6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6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customHeight="1" x14ac:dyDescent="0.25">
      <c r="A217" s="570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8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6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6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68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6"/>
      <c r="AB222" s="556"/>
      <c r="AC222" s="556"/>
    </row>
    <row r="223" spans="1:68" ht="14.25" customHeight="1" x14ac:dyDescent="0.25">
      <c r="A223" s="570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7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6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6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0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6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6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0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6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6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0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4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9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9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5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6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6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68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6"/>
      <c r="AB249" s="556"/>
      <c r="AC249" s="556"/>
    </row>
    <row r="250" spans="1:68" ht="14.25" customHeight="1" x14ac:dyDescent="0.25">
      <c r="A250" s="570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150</v>
      </c>
      <c r="Y252" s="562">
        <f>IFERROR(IF(X252="",0,CEILING((X252/$H252),1)*$H252),"")</f>
        <v>151.20000000000002</v>
      </c>
      <c r="Z252" s="36">
        <f>IFERROR(IF(Y252=0,"",ROUNDUP(Y252/H252,0)*0.01898),"")</f>
        <v>0.26572000000000001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156.04166666666666</v>
      </c>
      <c r="BN252" s="64">
        <f>IFERROR(Y252*I252/H252,"0")</f>
        <v>157.29000000000002</v>
      </c>
      <c r="BO252" s="64">
        <f>IFERROR(1/J252*(X252/H252),"0")</f>
        <v>0.21701388888888887</v>
      </c>
      <c r="BP252" s="64">
        <f>IFERROR(1/J252*(Y252/H252),"0")</f>
        <v>0.21875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6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3">
        <f>IFERROR(X251/H251,"0")+IFERROR(X252/H252,"0")+IFERROR(X253/H253,"0")+IFERROR(X254/H254,"0")+IFERROR(X255/H255,"0")</f>
        <v>13.888888888888888</v>
      </c>
      <c r="Y256" s="563">
        <f>IFERROR(Y251/H251,"0")+IFERROR(Y252/H252,"0")+IFERROR(Y253/H253,"0")+IFERROR(Y254/H254,"0")+IFERROR(Y255/H255,"0")</f>
        <v>14</v>
      </c>
      <c r="Z256" s="563">
        <f>IFERROR(IF(Z251="",0,Z251),"0")+IFERROR(IF(Z252="",0,Z252),"0")+IFERROR(IF(Z253="",0,Z253),"0")+IFERROR(IF(Z254="",0,Z254),"0")+IFERROR(IF(Z255="",0,Z255),"0")</f>
        <v>0.26572000000000001</v>
      </c>
      <c r="AA256" s="564"/>
      <c r="AB256" s="564"/>
      <c r="AC256" s="5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6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3">
        <f>IFERROR(SUM(X251:X255),"0")</f>
        <v>150</v>
      </c>
      <c r="Y257" s="563">
        <f>IFERROR(SUM(Y251:Y255),"0")</f>
        <v>151.20000000000002</v>
      </c>
      <c r="Z257" s="37"/>
      <c r="AA257" s="564"/>
      <c r="AB257" s="564"/>
      <c r="AC257" s="564"/>
    </row>
    <row r="258" spans="1:68" ht="16.5" customHeight="1" x14ac:dyDescent="0.25">
      <c r="A258" s="568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6"/>
      <c r="AB258" s="556"/>
      <c r="AC258" s="556"/>
    </row>
    <row r="259" spans="1:68" ht="14.25" customHeight="1" x14ac:dyDescent="0.25">
      <c r="A259" s="570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7">
        <v>4680115885691</v>
      </c>
      <c r="E261" s="578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7">
        <v>4680115885660</v>
      </c>
      <c r="E262" s="578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7">
        <v>4680115886773</v>
      </c>
      <c r="E263" s="578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598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5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6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6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68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6"/>
      <c r="AB266" s="556"/>
      <c r="AC266" s="556"/>
    </row>
    <row r="267" spans="1:68" ht="14.25" customHeight="1" x14ac:dyDescent="0.25">
      <c r="A267" s="570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7">
        <v>4680115886186</v>
      </c>
      <c r="E268" s="578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7">
        <v>4680115881228</v>
      </c>
      <c r="E269" s="578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7">
        <v>4680115881211</v>
      </c>
      <c r="E270" s="578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5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6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6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68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6"/>
      <c r="AB273" s="556"/>
      <c r="AC273" s="556"/>
    </row>
    <row r="274" spans="1:68" ht="14.25" customHeight="1" x14ac:dyDescent="0.25">
      <c r="A274" s="570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7">
        <v>4680115880344</v>
      </c>
      <c r="E275" s="578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5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6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6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0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7">
        <v>4680115884618</v>
      </c>
      <c r="E279" s="578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5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6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6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68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6"/>
      <c r="AB282" s="556"/>
      <c r="AC282" s="556"/>
    </row>
    <row r="283" spans="1:68" ht="14.25" customHeight="1" x14ac:dyDescent="0.25">
      <c r="A283" s="570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7">
        <v>4680115883703</v>
      </c>
      <c r="E284" s="578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5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6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6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68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6"/>
      <c r="AB287" s="556"/>
      <c r="AC287" s="556"/>
    </row>
    <row r="288" spans="1:68" ht="14.25" customHeight="1" x14ac:dyDescent="0.25">
      <c r="A288" s="570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7">
        <v>4607091386004</v>
      </c>
      <c r="E289" s="578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7">
        <v>4680115885615</v>
      </c>
      <c r="E290" s="578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100</v>
      </c>
      <c r="Y290" s="562">
        <f t="shared" si="37"/>
        <v>108</v>
      </c>
      <c r="Z290" s="36">
        <f>IFERROR(IF(Y290=0,"",ROUNDUP(Y290/H290,0)*0.01898),"")</f>
        <v>0.1898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104.02777777777777</v>
      </c>
      <c r="BN290" s="64">
        <f t="shared" si="39"/>
        <v>112.34999999999998</v>
      </c>
      <c r="BO290" s="64">
        <f t="shared" si="40"/>
        <v>0.14467592592592593</v>
      </c>
      <c r="BP290" s="64">
        <f t="shared" si="41"/>
        <v>0.15625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7">
        <v>4680115885554</v>
      </c>
      <c r="E291" s="578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500</v>
      </c>
      <c r="Y291" s="562">
        <f t="shared" si="37"/>
        <v>507.6</v>
      </c>
      <c r="Z291" s="36">
        <f>IFERROR(IF(Y291=0,"",ROUNDUP(Y291/H291,0)*0.01898),"")</f>
        <v>0.89205999999999996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520.1388888888888</v>
      </c>
      <c r="BN291" s="64">
        <f t="shared" si="39"/>
        <v>528.04499999999996</v>
      </c>
      <c r="BO291" s="64">
        <f t="shared" si="40"/>
        <v>0.72337962962962954</v>
      </c>
      <c r="BP291" s="64">
        <f t="shared" si="41"/>
        <v>0.734375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7">
        <v>4680115885554</v>
      </c>
      <c r="E292" s="578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6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7">
        <v>4680115885646</v>
      </c>
      <c r="E293" s="578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7">
        <v>4680115885622</v>
      </c>
      <c r="E294" s="578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5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7">
        <v>4680115885608</v>
      </c>
      <c r="E295" s="578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5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6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3">
        <f>IFERROR(X289/H289,"0")+IFERROR(X290/H290,"0")+IFERROR(X291/H291,"0")+IFERROR(X292/H292,"0")+IFERROR(X293/H293,"0")+IFERROR(X294/H294,"0")+IFERROR(X295/H295,"0")</f>
        <v>55.55555555555555</v>
      </c>
      <c r="Y296" s="563">
        <f>IFERROR(Y289/H289,"0")+IFERROR(Y290/H290,"0")+IFERROR(Y291/H291,"0")+IFERROR(Y292/H292,"0")+IFERROR(Y293/H293,"0")+IFERROR(Y294/H294,"0")+IFERROR(Y295/H295,"0")</f>
        <v>57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1.08186</v>
      </c>
      <c r="AA296" s="564"/>
      <c r="AB296" s="564"/>
      <c r="AC296" s="564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6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3">
        <f>IFERROR(SUM(X289:X295),"0")</f>
        <v>600</v>
      </c>
      <c r="Y297" s="563">
        <f>IFERROR(SUM(Y289:Y295),"0")</f>
        <v>615.6</v>
      </c>
      <c r="Z297" s="37"/>
      <c r="AA297" s="564"/>
      <c r="AB297" s="564"/>
      <c r="AC297" s="564"/>
    </row>
    <row r="298" spans="1:68" ht="14.25" customHeight="1" x14ac:dyDescent="0.25">
      <c r="A298" s="570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7">
        <v>4607091387193</v>
      </c>
      <c r="E299" s="578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150</v>
      </c>
      <c r="Y299" s="562">
        <f t="shared" ref="Y299:Y305" si="42">IFERROR(IF(X299="",0,CEILING((X299/$H299),1)*$H299),"")</f>
        <v>151.20000000000002</v>
      </c>
      <c r="Z299" s="36">
        <f>IFERROR(IF(Y299=0,"",ROUNDUP(Y299/H299,0)*0.00902),"")</f>
        <v>0.32472000000000001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159.64285714285714</v>
      </c>
      <c r="BN299" s="64">
        <f t="shared" ref="BN299:BN305" si="44">IFERROR(Y299*I299/H299,"0")</f>
        <v>160.91999999999999</v>
      </c>
      <c r="BO299" s="64">
        <f t="shared" ref="BO299:BO305" si="45">IFERROR(1/J299*(X299/H299),"0")</f>
        <v>0.27056277056277056</v>
      </c>
      <c r="BP299" s="64">
        <f t="shared" ref="BP299:BP305" si="46">IFERROR(1/J299*(Y299/H299),"0")</f>
        <v>0.27272727272727271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7">
        <v>4607091387230</v>
      </c>
      <c r="E300" s="578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200</v>
      </c>
      <c r="Y300" s="562">
        <f t="shared" si="42"/>
        <v>201.60000000000002</v>
      </c>
      <c r="Z300" s="36">
        <f>IFERROR(IF(Y300=0,"",ROUNDUP(Y300/H300,0)*0.00902),"")</f>
        <v>0.43296000000000001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212.85714285714286</v>
      </c>
      <c r="BN300" s="64">
        <f t="shared" si="44"/>
        <v>214.56</v>
      </c>
      <c r="BO300" s="64">
        <f t="shared" si="45"/>
        <v>0.36075036075036077</v>
      </c>
      <c r="BP300" s="64">
        <f t="shared" si="46"/>
        <v>0.36363636363636365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7">
        <v>4607091387292</v>
      </c>
      <c r="E301" s="578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6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7">
        <v>4607091387285</v>
      </c>
      <c r="E302" s="578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7">
        <v>4607091389845</v>
      </c>
      <c r="E303" s="578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7">
        <v>4680115882881</v>
      </c>
      <c r="E304" s="578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7">
        <v>4607091383836</v>
      </c>
      <c r="E305" s="578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8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6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3">
        <f>IFERROR(X299/H299,"0")+IFERROR(X300/H300,"0")+IFERROR(X301/H301,"0")+IFERROR(X302/H302,"0")+IFERROR(X303/H303,"0")+IFERROR(X304/H304,"0")+IFERROR(X305/H305,"0")</f>
        <v>83.333333333333343</v>
      </c>
      <c r="Y306" s="563">
        <f>IFERROR(Y299/H299,"0")+IFERROR(Y300/H300,"0")+IFERROR(Y301/H301,"0")+IFERROR(Y302/H302,"0")+IFERROR(Y303/H303,"0")+IFERROR(Y304/H304,"0")+IFERROR(Y305/H305,"0")</f>
        <v>84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0.75768000000000002</v>
      </c>
      <c r="AA306" s="564"/>
      <c r="AB306" s="564"/>
      <c r="AC306" s="564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6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3">
        <f>IFERROR(SUM(X299:X305),"0")</f>
        <v>350</v>
      </c>
      <c r="Y307" s="563">
        <f>IFERROR(SUM(Y299:Y305),"0")</f>
        <v>352.80000000000007</v>
      </c>
      <c r="Z307" s="37"/>
      <c r="AA307" s="564"/>
      <c r="AB307" s="564"/>
      <c r="AC307" s="564"/>
    </row>
    <row r="308" spans="1:68" ht="14.25" customHeight="1" x14ac:dyDescent="0.25">
      <c r="A308" s="570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7">
        <v>4607091387766</v>
      </c>
      <c r="E309" s="578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8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2350</v>
      </c>
      <c r="Y309" s="562">
        <f>IFERROR(IF(X309="",0,CEILING((X309/$H309),1)*$H309),"")</f>
        <v>2355.6</v>
      </c>
      <c r="Z309" s="36">
        <f>IFERROR(IF(Y309=0,"",ROUNDUP(Y309/H309,0)*0.01898),"")</f>
        <v>5.7319599999999999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2504.5576923076928</v>
      </c>
      <c r="BN309" s="64">
        <f>IFERROR(Y309*I309/H309,"0")</f>
        <v>2510.5260000000003</v>
      </c>
      <c r="BO309" s="64">
        <f>IFERROR(1/J309*(X309/H309),"0")</f>
        <v>4.7075320512820511</v>
      </c>
      <c r="BP309" s="64">
        <f>IFERROR(1/J309*(Y309/H309),"0")</f>
        <v>4.71875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7">
        <v>4607091387957</v>
      </c>
      <c r="E310" s="578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7">
        <v>4607091387964</v>
      </c>
      <c r="E311" s="578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7">
        <v>4680115884588</v>
      </c>
      <c r="E312" s="578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7">
        <v>4607091387513</v>
      </c>
      <c r="E313" s="578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6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3">
        <f>IFERROR(X309/H309,"0")+IFERROR(X310/H310,"0")+IFERROR(X311/H311,"0")+IFERROR(X312/H312,"0")+IFERROR(X313/H313,"0")</f>
        <v>301.28205128205127</v>
      </c>
      <c r="Y314" s="563">
        <f>IFERROR(Y309/H309,"0")+IFERROR(Y310/H310,"0")+IFERROR(Y311/H311,"0")+IFERROR(Y312/H312,"0")+IFERROR(Y313/H313,"0")</f>
        <v>302</v>
      </c>
      <c r="Z314" s="563">
        <f>IFERROR(IF(Z309="",0,Z309),"0")+IFERROR(IF(Z310="",0,Z310),"0")+IFERROR(IF(Z311="",0,Z311),"0")+IFERROR(IF(Z312="",0,Z312),"0")+IFERROR(IF(Z313="",0,Z313),"0")</f>
        <v>5.7319599999999999</v>
      </c>
      <c r="AA314" s="564"/>
      <c r="AB314" s="564"/>
      <c r="AC314" s="564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6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3">
        <f>IFERROR(SUM(X309:X313),"0")</f>
        <v>2350</v>
      </c>
      <c r="Y315" s="563">
        <f>IFERROR(SUM(Y309:Y313),"0")</f>
        <v>2355.6</v>
      </c>
      <c r="Z315" s="37"/>
      <c r="AA315" s="564"/>
      <c r="AB315" s="564"/>
      <c r="AC315" s="564"/>
    </row>
    <row r="316" spans="1:68" ht="14.25" customHeight="1" x14ac:dyDescent="0.25">
      <c r="A316" s="570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7">
        <v>4607091380880</v>
      </c>
      <c r="E317" s="578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7">
        <v>4607091384482</v>
      </c>
      <c r="E318" s="578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50</v>
      </c>
      <c r="Y318" s="562">
        <f>IFERROR(IF(X318="",0,CEILING((X318/$H318),1)*$H318),"")</f>
        <v>54.6</v>
      </c>
      <c r="Z318" s="36">
        <f>IFERROR(IF(Y318=0,"",ROUNDUP(Y318/H318,0)*0.01898),"")</f>
        <v>0.13286000000000001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53.326923076923087</v>
      </c>
      <c r="BN318" s="64">
        <f>IFERROR(Y318*I318/H318,"0")</f>
        <v>58.233000000000011</v>
      </c>
      <c r="BO318" s="64">
        <f>IFERROR(1/J318*(X318/H318),"0")</f>
        <v>0.10016025641025642</v>
      </c>
      <c r="BP318" s="64">
        <f>IFERROR(1/J318*(Y318/H318),"0")</f>
        <v>0.109375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7">
        <v>4607091380897</v>
      </c>
      <c r="E319" s="578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5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6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3">
        <f>IFERROR(X317/H317,"0")+IFERROR(X318/H318,"0")+IFERROR(X319/H319,"0")</f>
        <v>6.4102564102564106</v>
      </c>
      <c r="Y320" s="563">
        <f>IFERROR(Y317/H317,"0")+IFERROR(Y318/H318,"0")+IFERROR(Y319/H319,"0")</f>
        <v>7</v>
      </c>
      <c r="Z320" s="563">
        <f>IFERROR(IF(Z317="",0,Z317),"0")+IFERROR(IF(Z318="",0,Z318),"0")+IFERROR(IF(Z319="",0,Z319),"0")</f>
        <v>0.13286000000000001</v>
      </c>
      <c r="AA320" s="564"/>
      <c r="AB320" s="564"/>
      <c r="AC320" s="564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6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3">
        <f>IFERROR(SUM(X317:X319),"0")</f>
        <v>50</v>
      </c>
      <c r="Y321" s="563">
        <f>IFERROR(SUM(Y317:Y319),"0")</f>
        <v>54.6</v>
      </c>
      <c r="Z321" s="37"/>
      <c r="AA321" s="564"/>
      <c r="AB321" s="564"/>
      <c r="AC321" s="564"/>
    </row>
    <row r="322" spans="1:68" ht="14.25" customHeight="1" x14ac:dyDescent="0.25">
      <c r="A322" s="570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7">
        <v>4607091388381</v>
      </c>
      <c r="E323" s="578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75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7">
        <v>4607091388374</v>
      </c>
      <c r="E324" s="578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9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7">
        <v>4607091383102</v>
      </c>
      <c r="E325" s="578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3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7">
        <v>4607091388404</v>
      </c>
      <c r="E326" s="578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5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6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6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0" t="s">
        <v>529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7">
        <v>4680115881808</v>
      </c>
      <c r="E330" s="578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7">
        <v>4680115881822</v>
      </c>
      <c r="E331" s="578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7">
        <v>4680115880016</v>
      </c>
      <c r="E332" s="578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5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6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6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68" t="s">
        <v>538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6"/>
      <c r="AB335" s="556"/>
      <c r="AC335" s="556"/>
    </row>
    <row r="336" spans="1:68" ht="14.25" customHeight="1" x14ac:dyDescent="0.25">
      <c r="A336" s="570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7">
        <v>4607091387919</v>
      </c>
      <c r="E337" s="578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40</v>
      </c>
      <c r="Y337" s="562">
        <f>IFERROR(IF(X337="",0,CEILING((X337/$H337),1)*$H337),"")</f>
        <v>40.5</v>
      </c>
      <c r="Z337" s="36">
        <f>IFERROR(IF(Y337=0,"",ROUNDUP(Y337/H337,0)*0.01898),"")</f>
        <v>9.4899999999999998E-2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42.562962962962963</v>
      </c>
      <c r="BN337" s="64">
        <f>IFERROR(Y337*I337/H337,"0")</f>
        <v>43.095000000000006</v>
      </c>
      <c r="BO337" s="64">
        <f>IFERROR(1/J337*(X337/H337),"0")</f>
        <v>7.7160493827160503E-2</v>
      </c>
      <c r="BP337" s="64">
        <f>IFERROR(1/J337*(Y337/H337),"0")</f>
        <v>7.8125E-2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7">
        <v>4680115883604</v>
      </c>
      <c r="E338" s="578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7">
        <v>4680115883567</v>
      </c>
      <c r="E339" s="578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5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6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3">
        <f>IFERROR(X337/H337,"0")+IFERROR(X338/H338,"0")+IFERROR(X339/H339,"0")</f>
        <v>4.9382716049382722</v>
      </c>
      <c r="Y340" s="563">
        <f>IFERROR(Y337/H337,"0")+IFERROR(Y338/H338,"0")+IFERROR(Y339/H339,"0")</f>
        <v>5</v>
      </c>
      <c r="Z340" s="563">
        <f>IFERROR(IF(Z337="",0,Z337),"0")+IFERROR(IF(Z338="",0,Z338),"0")+IFERROR(IF(Z339="",0,Z339),"0")</f>
        <v>9.4899999999999998E-2</v>
      </c>
      <c r="AA340" s="564"/>
      <c r="AB340" s="564"/>
      <c r="AC340" s="564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6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3">
        <f>IFERROR(SUM(X337:X339),"0")</f>
        <v>40</v>
      </c>
      <c r="Y341" s="563">
        <f>IFERROR(SUM(Y337:Y339),"0")</f>
        <v>40.5</v>
      </c>
      <c r="Z341" s="37"/>
      <c r="AA341" s="564"/>
      <c r="AB341" s="564"/>
      <c r="AC341" s="564"/>
    </row>
    <row r="342" spans="1:68" ht="27.75" customHeight="1" x14ac:dyDescent="0.2">
      <c r="A342" s="681" t="s">
        <v>548</v>
      </c>
      <c r="B342" s="682"/>
      <c r="C342" s="682"/>
      <c r="D342" s="682"/>
      <c r="E342" s="682"/>
      <c r="F342" s="682"/>
      <c r="G342" s="682"/>
      <c r="H342" s="682"/>
      <c r="I342" s="682"/>
      <c r="J342" s="682"/>
      <c r="K342" s="682"/>
      <c r="L342" s="682"/>
      <c r="M342" s="682"/>
      <c r="N342" s="682"/>
      <c r="O342" s="682"/>
      <c r="P342" s="682"/>
      <c r="Q342" s="682"/>
      <c r="R342" s="682"/>
      <c r="S342" s="682"/>
      <c r="T342" s="682"/>
      <c r="U342" s="682"/>
      <c r="V342" s="682"/>
      <c r="W342" s="682"/>
      <c r="X342" s="682"/>
      <c r="Y342" s="682"/>
      <c r="Z342" s="682"/>
      <c r="AA342" s="48"/>
      <c r="AB342" s="48"/>
      <c r="AC342" s="48"/>
    </row>
    <row r="343" spans="1:68" ht="16.5" customHeight="1" x14ac:dyDescent="0.25">
      <c r="A343" s="568" t="s">
        <v>549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6"/>
      <c r="AB343" s="556"/>
      <c r="AC343" s="556"/>
    </row>
    <row r="344" spans="1:68" ht="14.25" customHeight="1" x14ac:dyDescent="0.25">
      <c r="A344" s="570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7">
        <v>4680115884847</v>
      </c>
      <c r="E345" s="578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100</v>
      </c>
      <c r="Y345" s="562">
        <f t="shared" ref="Y345:Y351" si="47">IFERROR(IF(X345="",0,CEILING((X345/$H345),1)*$H345),"")</f>
        <v>105</v>
      </c>
      <c r="Z345" s="36">
        <f>IFERROR(IF(Y345=0,"",ROUNDUP(Y345/H345,0)*0.02175),"")</f>
        <v>0.15225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103.2</v>
      </c>
      <c r="BN345" s="64">
        <f t="shared" ref="BN345:BN351" si="49">IFERROR(Y345*I345/H345,"0")</f>
        <v>108.36</v>
      </c>
      <c r="BO345" s="64">
        <f t="shared" ref="BO345:BO351" si="50">IFERROR(1/J345*(X345/H345),"0")</f>
        <v>0.1388888888888889</v>
      </c>
      <c r="BP345" s="64">
        <f t="shared" ref="BP345:BP351" si="51">IFERROR(1/J345*(Y345/H345),"0")</f>
        <v>0.14583333333333331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7">
        <v>4680115884854</v>
      </c>
      <c r="E346" s="578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300</v>
      </c>
      <c r="Y346" s="562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7">
        <v>4607091383997</v>
      </c>
      <c r="E347" s="578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7">
        <v>4680115884830</v>
      </c>
      <c r="E348" s="578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1500</v>
      </c>
      <c r="Y348" s="562">
        <f t="shared" si="47"/>
        <v>1500</v>
      </c>
      <c r="Z348" s="36">
        <f>IFERROR(IF(Y348=0,"",ROUNDUP(Y348/H348,0)*0.02175),"")</f>
        <v>2.1749999999999998</v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1548</v>
      </c>
      <c r="BN348" s="64">
        <f t="shared" si="49"/>
        <v>1548</v>
      </c>
      <c r="BO348" s="64">
        <f t="shared" si="50"/>
        <v>2.083333333333333</v>
      </c>
      <c r="BP348" s="64">
        <f t="shared" si="51"/>
        <v>2.083333333333333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7">
        <v>4680115882638</v>
      </c>
      <c r="E349" s="578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7">
        <v>4680115884922</v>
      </c>
      <c r="E350" s="578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7">
        <v>4680115884861</v>
      </c>
      <c r="E351" s="578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6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126.66666666666667</v>
      </c>
      <c r="Y352" s="563">
        <f>IFERROR(Y345/H345,"0")+IFERROR(Y346/H346,"0")+IFERROR(Y347/H347,"0")+IFERROR(Y348/H348,"0")+IFERROR(Y349/H349,"0")+IFERROR(Y350/H350,"0")+IFERROR(Y351/H351,"0")</f>
        <v>127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2.7622499999999999</v>
      </c>
      <c r="AA352" s="564"/>
      <c r="AB352" s="564"/>
      <c r="AC352" s="564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6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3">
        <f>IFERROR(SUM(X345:X351),"0")</f>
        <v>1900</v>
      </c>
      <c r="Y353" s="563">
        <f>IFERROR(SUM(Y345:Y351),"0")</f>
        <v>1905</v>
      </c>
      <c r="Z353" s="37"/>
      <c r="AA353" s="564"/>
      <c r="AB353" s="564"/>
      <c r="AC353" s="564"/>
    </row>
    <row r="354" spans="1:68" ht="14.25" customHeight="1" x14ac:dyDescent="0.25">
      <c r="A354" s="570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7">
        <v>4607091383980</v>
      </c>
      <c r="E355" s="578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1000</v>
      </c>
      <c r="Y355" s="562">
        <f>IFERROR(IF(X355="",0,CEILING((X355/$H355),1)*$H355),"")</f>
        <v>1005</v>
      </c>
      <c r="Z355" s="36">
        <f>IFERROR(IF(Y355=0,"",ROUNDUP(Y355/H355,0)*0.02175),"")</f>
        <v>1.4572499999999999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1032</v>
      </c>
      <c r="BN355" s="64">
        <f>IFERROR(Y355*I355/H355,"0")</f>
        <v>1037.1600000000001</v>
      </c>
      <c r="BO355" s="64">
        <f>IFERROR(1/J355*(X355/H355),"0")</f>
        <v>1.3888888888888888</v>
      </c>
      <c r="BP355" s="64">
        <f>IFERROR(1/J355*(Y355/H355),"0")</f>
        <v>1.3958333333333333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7">
        <v>4607091384178</v>
      </c>
      <c r="E356" s="578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6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3">
        <f>IFERROR(X355/H355,"0")+IFERROR(X356/H356,"0")</f>
        <v>66.666666666666671</v>
      </c>
      <c r="Y357" s="563">
        <f>IFERROR(Y355/H355,"0")+IFERROR(Y356/H356,"0")</f>
        <v>67</v>
      </c>
      <c r="Z357" s="563">
        <f>IFERROR(IF(Z355="",0,Z355),"0")+IFERROR(IF(Z356="",0,Z356),"0")</f>
        <v>1.4572499999999999</v>
      </c>
      <c r="AA357" s="564"/>
      <c r="AB357" s="564"/>
      <c r="AC357" s="564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6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3">
        <f>IFERROR(SUM(X355:X356),"0")</f>
        <v>1000</v>
      </c>
      <c r="Y358" s="563">
        <f>IFERROR(SUM(Y355:Y356),"0")</f>
        <v>1005</v>
      </c>
      <c r="Z358" s="37"/>
      <c r="AA358" s="564"/>
      <c r="AB358" s="564"/>
      <c r="AC358" s="564"/>
    </row>
    <row r="359" spans="1:68" ht="14.25" customHeight="1" x14ac:dyDescent="0.25">
      <c r="A359" s="570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7">
        <v>4607091383928</v>
      </c>
      <c r="E360" s="578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6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7">
        <v>4607091384260</v>
      </c>
      <c r="E361" s="578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5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6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6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0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7">
        <v>4607091384673</v>
      </c>
      <c r="E365" s="578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62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5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6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6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68" t="s">
        <v>583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6"/>
      <c r="AB368" s="556"/>
      <c r="AC368" s="556"/>
    </row>
    <row r="369" spans="1:68" ht="14.25" customHeight="1" x14ac:dyDescent="0.25">
      <c r="A369" s="570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7">
        <v>4680115881907</v>
      </c>
      <c r="E370" s="578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7">
        <v>4680115884892</v>
      </c>
      <c r="E371" s="578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7">
        <v>4680115884885</v>
      </c>
      <c r="E372" s="578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7">
        <v>4680115884908</v>
      </c>
      <c r="E373" s="578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6"/>
      <c r="P374" s="565" t="s">
        <v>72</v>
      </c>
      <c r="Q374" s="566"/>
      <c r="R374" s="566"/>
      <c r="S374" s="566"/>
      <c r="T374" s="566"/>
      <c r="U374" s="566"/>
      <c r="V374" s="567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76"/>
      <c r="P375" s="565" t="s">
        <v>72</v>
      </c>
      <c r="Q375" s="566"/>
      <c r="R375" s="566"/>
      <c r="S375" s="566"/>
      <c r="T375" s="566"/>
      <c r="U375" s="566"/>
      <c r="V375" s="567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0" t="s">
        <v>64</v>
      </c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69"/>
      <c r="P376" s="569"/>
      <c r="Q376" s="569"/>
      <c r="R376" s="569"/>
      <c r="S376" s="569"/>
      <c r="T376" s="569"/>
      <c r="U376" s="569"/>
      <c r="V376" s="569"/>
      <c r="W376" s="569"/>
      <c r="X376" s="569"/>
      <c r="Y376" s="569"/>
      <c r="Z376" s="569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7">
        <v>4607091384802</v>
      </c>
      <c r="E377" s="578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75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6"/>
      <c r="P378" s="565" t="s">
        <v>72</v>
      </c>
      <c r="Q378" s="566"/>
      <c r="R378" s="566"/>
      <c r="S378" s="566"/>
      <c r="T378" s="566"/>
      <c r="U378" s="566"/>
      <c r="V378" s="567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69"/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76"/>
      <c r="P379" s="565" t="s">
        <v>72</v>
      </c>
      <c r="Q379" s="566"/>
      <c r="R379" s="566"/>
      <c r="S379" s="566"/>
      <c r="T379" s="566"/>
      <c r="U379" s="566"/>
      <c r="V379" s="567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0" t="s">
        <v>74</v>
      </c>
      <c r="B380" s="569"/>
      <c r="C380" s="569"/>
      <c r="D380" s="569"/>
      <c r="E380" s="569"/>
      <c r="F380" s="569"/>
      <c r="G380" s="569"/>
      <c r="H380" s="569"/>
      <c r="I380" s="569"/>
      <c r="J380" s="569"/>
      <c r="K380" s="569"/>
      <c r="L380" s="569"/>
      <c r="M380" s="569"/>
      <c r="N380" s="569"/>
      <c r="O380" s="569"/>
      <c r="P380" s="569"/>
      <c r="Q380" s="569"/>
      <c r="R380" s="569"/>
      <c r="S380" s="569"/>
      <c r="T380" s="569"/>
      <c r="U380" s="569"/>
      <c r="V380" s="569"/>
      <c r="W380" s="569"/>
      <c r="X380" s="569"/>
      <c r="Y380" s="569"/>
      <c r="Z380" s="569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7">
        <v>4607091384246</v>
      </c>
      <c r="E381" s="578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8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7">
        <v>4607091384253</v>
      </c>
      <c r="E382" s="578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6"/>
      <c r="P383" s="565" t="s">
        <v>72</v>
      </c>
      <c r="Q383" s="566"/>
      <c r="R383" s="566"/>
      <c r="S383" s="566"/>
      <c r="T383" s="566"/>
      <c r="U383" s="566"/>
      <c r="V383" s="567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x14ac:dyDescent="0.2">
      <c r="A384" s="569"/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76"/>
      <c r="P384" s="565" t="s">
        <v>72</v>
      </c>
      <c r="Q384" s="566"/>
      <c r="R384" s="566"/>
      <c r="S384" s="566"/>
      <c r="T384" s="566"/>
      <c r="U384" s="566"/>
      <c r="V384" s="567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customHeight="1" x14ac:dyDescent="0.25">
      <c r="A385" s="570" t="s">
        <v>174</v>
      </c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69"/>
      <c r="P385" s="569"/>
      <c r="Q385" s="569"/>
      <c r="R385" s="569"/>
      <c r="S385" s="569"/>
      <c r="T385" s="569"/>
      <c r="U385" s="569"/>
      <c r="V385" s="569"/>
      <c r="W385" s="569"/>
      <c r="X385" s="569"/>
      <c r="Y385" s="569"/>
      <c r="Z385" s="569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7">
        <v>4607091389357</v>
      </c>
      <c r="E386" s="578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75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6"/>
      <c r="P387" s="565" t="s">
        <v>72</v>
      </c>
      <c r="Q387" s="566"/>
      <c r="R387" s="566"/>
      <c r="S387" s="566"/>
      <c r="T387" s="566"/>
      <c r="U387" s="566"/>
      <c r="V387" s="567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76"/>
      <c r="P388" s="565" t="s">
        <v>72</v>
      </c>
      <c r="Q388" s="566"/>
      <c r="R388" s="566"/>
      <c r="S388" s="566"/>
      <c r="T388" s="566"/>
      <c r="U388" s="566"/>
      <c r="V388" s="567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81" t="s">
        <v>605</v>
      </c>
      <c r="B389" s="682"/>
      <c r="C389" s="682"/>
      <c r="D389" s="682"/>
      <c r="E389" s="682"/>
      <c r="F389" s="682"/>
      <c r="G389" s="682"/>
      <c r="H389" s="682"/>
      <c r="I389" s="682"/>
      <c r="J389" s="682"/>
      <c r="K389" s="682"/>
      <c r="L389" s="682"/>
      <c r="M389" s="682"/>
      <c r="N389" s="682"/>
      <c r="O389" s="682"/>
      <c r="P389" s="682"/>
      <c r="Q389" s="682"/>
      <c r="R389" s="682"/>
      <c r="S389" s="682"/>
      <c r="T389" s="682"/>
      <c r="U389" s="682"/>
      <c r="V389" s="682"/>
      <c r="W389" s="682"/>
      <c r="X389" s="682"/>
      <c r="Y389" s="682"/>
      <c r="Z389" s="682"/>
      <c r="AA389" s="48"/>
      <c r="AB389" s="48"/>
      <c r="AC389" s="48"/>
    </row>
    <row r="390" spans="1:68" ht="16.5" customHeight="1" x14ac:dyDescent="0.25">
      <c r="A390" s="568" t="s">
        <v>606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6"/>
      <c r="AB390" s="556"/>
      <c r="AC390" s="556"/>
    </row>
    <row r="391" spans="1:68" ht="14.25" customHeight="1" x14ac:dyDescent="0.25">
      <c r="A391" s="570" t="s">
        <v>64</v>
      </c>
      <c r="B391" s="569"/>
      <c r="C391" s="569"/>
      <c r="D391" s="569"/>
      <c r="E391" s="569"/>
      <c r="F391" s="569"/>
      <c r="G391" s="569"/>
      <c r="H391" s="569"/>
      <c r="I391" s="569"/>
      <c r="J391" s="569"/>
      <c r="K391" s="569"/>
      <c r="L391" s="569"/>
      <c r="M391" s="569"/>
      <c r="N391" s="569"/>
      <c r="O391" s="569"/>
      <c r="P391" s="569"/>
      <c r="Q391" s="569"/>
      <c r="R391" s="569"/>
      <c r="S391" s="569"/>
      <c r="T391" s="569"/>
      <c r="U391" s="569"/>
      <c r="V391" s="569"/>
      <c r="W391" s="569"/>
      <c r="X391" s="569"/>
      <c r="Y391" s="569"/>
      <c r="Z391" s="569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7">
        <v>4680115886100</v>
      </c>
      <c r="E392" s="578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7">
        <v>4680115886117</v>
      </c>
      <c r="E393" s="578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7">
        <v>4680115886117</v>
      </c>
      <c r="E394" s="578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7">
        <v>4680115886124</v>
      </c>
      <c r="E395" s="578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7">
        <v>4680115883147</v>
      </c>
      <c r="E396" s="578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0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7">
        <v>4607091384338</v>
      </c>
      <c r="E397" s="578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7">
        <v>4607091389524</v>
      </c>
      <c r="E398" s="578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7">
        <v>4680115883161</v>
      </c>
      <c r="E399" s="578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7">
        <v>4607091389531</v>
      </c>
      <c r="E400" s="578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7">
        <v>4607091384345</v>
      </c>
      <c r="E401" s="578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75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6"/>
      <c r="P402" s="565" t="s">
        <v>72</v>
      </c>
      <c r="Q402" s="566"/>
      <c r="R402" s="566"/>
      <c r="S402" s="566"/>
      <c r="T402" s="566"/>
      <c r="U402" s="566"/>
      <c r="V402" s="567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76"/>
      <c r="P403" s="565" t="s">
        <v>72</v>
      </c>
      <c r="Q403" s="566"/>
      <c r="R403" s="566"/>
      <c r="S403" s="566"/>
      <c r="T403" s="566"/>
      <c r="U403" s="566"/>
      <c r="V403" s="567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0" t="s">
        <v>74</v>
      </c>
      <c r="B404" s="569"/>
      <c r="C404" s="569"/>
      <c r="D404" s="569"/>
      <c r="E404" s="569"/>
      <c r="F404" s="569"/>
      <c r="G404" s="569"/>
      <c r="H404" s="569"/>
      <c r="I404" s="569"/>
      <c r="J404" s="569"/>
      <c r="K404" s="569"/>
      <c r="L404" s="569"/>
      <c r="M404" s="569"/>
      <c r="N404" s="569"/>
      <c r="O404" s="569"/>
      <c r="P404" s="569"/>
      <c r="Q404" s="569"/>
      <c r="R404" s="569"/>
      <c r="S404" s="569"/>
      <c r="T404" s="569"/>
      <c r="U404" s="569"/>
      <c r="V404" s="569"/>
      <c r="W404" s="569"/>
      <c r="X404" s="569"/>
      <c r="Y404" s="569"/>
      <c r="Z404" s="569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7">
        <v>4607091384352</v>
      </c>
      <c r="E405" s="578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8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7">
        <v>4607091389654</v>
      </c>
      <c r="E406" s="578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75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6"/>
      <c r="P407" s="565" t="s">
        <v>72</v>
      </c>
      <c r="Q407" s="566"/>
      <c r="R407" s="566"/>
      <c r="S407" s="566"/>
      <c r="T407" s="566"/>
      <c r="U407" s="566"/>
      <c r="V407" s="567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69"/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76"/>
      <c r="P408" s="565" t="s">
        <v>72</v>
      </c>
      <c r="Q408" s="566"/>
      <c r="R408" s="566"/>
      <c r="S408" s="566"/>
      <c r="T408" s="566"/>
      <c r="U408" s="566"/>
      <c r="V408" s="567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68" t="s">
        <v>638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6"/>
      <c r="AB409" s="556"/>
      <c r="AC409" s="556"/>
    </row>
    <row r="410" spans="1:68" ht="14.25" customHeight="1" x14ac:dyDescent="0.25">
      <c r="A410" s="570" t="s">
        <v>139</v>
      </c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69"/>
      <c r="P410" s="569"/>
      <c r="Q410" s="569"/>
      <c r="R410" s="569"/>
      <c r="S410" s="569"/>
      <c r="T410" s="569"/>
      <c r="U410" s="569"/>
      <c r="V410" s="569"/>
      <c r="W410" s="569"/>
      <c r="X410" s="569"/>
      <c r="Y410" s="569"/>
      <c r="Z410" s="569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7">
        <v>4680115885240</v>
      </c>
      <c r="E411" s="578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75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6"/>
      <c r="P412" s="565" t="s">
        <v>72</v>
      </c>
      <c r="Q412" s="566"/>
      <c r="R412" s="566"/>
      <c r="S412" s="566"/>
      <c r="T412" s="566"/>
      <c r="U412" s="566"/>
      <c r="V412" s="567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69"/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76"/>
      <c r="P413" s="565" t="s">
        <v>72</v>
      </c>
      <c r="Q413" s="566"/>
      <c r="R413" s="566"/>
      <c r="S413" s="566"/>
      <c r="T413" s="566"/>
      <c r="U413" s="566"/>
      <c r="V413" s="567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0" t="s">
        <v>64</v>
      </c>
      <c r="B414" s="569"/>
      <c r="C414" s="569"/>
      <c r="D414" s="569"/>
      <c r="E414" s="569"/>
      <c r="F414" s="569"/>
      <c r="G414" s="569"/>
      <c r="H414" s="569"/>
      <c r="I414" s="569"/>
      <c r="J414" s="569"/>
      <c r="K414" s="569"/>
      <c r="L414" s="569"/>
      <c r="M414" s="569"/>
      <c r="N414" s="569"/>
      <c r="O414" s="569"/>
      <c r="P414" s="569"/>
      <c r="Q414" s="569"/>
      <c r="R414" s="569"/>
      <c r="S414" s="569"/>
      <c r="T414" s="569"/>
      <c r="U414" s="569"/>
      <c r="V414" s="569"/>
      <c r="W414" s="569"/>
      <c r="X414" s="569"/>
      <c r="Y414" s="569"/>
      <c r="Z414" s="569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7">
        <v>4680115886094</v>
      </c>
      <c r="E415" s="578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7">
        <v>4607091389425</v>
      </c>
      <c r="E416" s="578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7">
        <v>4680115880771</v>
      </c>
      <c r="E417" s="578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7">
        <v>4607091389500</v>
      </c>
      <c r="E418" s="578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75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6"/>
      <c r="P419" s="565" t="s">
        <v>72</v>
      </c>
      <c r="Q419" s="566"/>
      <c r="R419" s="566"/>
      <c r="S419" s="566"/>
      <c r="T419" s="566"/>
      <c r="U419" s="566"/>
      <c r="V419" s="567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69"/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76"/>
      <c r="P420" s="565" t="s">
        <v>72</v>
      </c>
      <c r="Q420" s="566"/>
      <c r="R420" s="566"/>
      <c r="S420" s="566"/>
      <c r="T420" s="566"/>
      <c r="U420" s="566"/>
      <c r="V420" s="567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68" t="s">
        <v>653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6"/>
      <c r="AB421" s="556"/>
      <c r="AC421" s="556"/>
    </row>
    <row r="422" spans="1:68" ht="14.25" customHeight="1" x14ac:dyDescent="0.25">
      <c r="A422" s="570" t="s">
        <v>64</v>
      </c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69"/>
      <c r="P422" s="569"/>
      <c r="Q422" s="569"/>
      <c r="R422" s="569"/>
      <c r="S422" s="569"/>
      <c r="T422" s="569"/>
      <c r="U422" s="569"/>
      <c r="V422" s="569"/>
      <c r="W422" s="569"/>
      <c r="X422" s="569"/>
      <c r="Y422" s="569"/>
      <c r="Z422" s="569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7">
        <v>4680115885110</v>
      </c>
      <c r="E423" s="578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83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75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6"/>
      <c r="P424" s="565" t="s">
        <v>72</v>
      </c>
      <c r="Q424" s="566"/>
      <c r="R424" s="566"/>
      <c r="S424" s="566"/>
      <c r="T424" s="566"/>
      <c r="U424" s="566"/>
      <c r="V424" s="567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76"/>
      <c r="P425" s="565" t="s">
        <v>72</v>
      </c>
      <c r="Q425" s="566"/>
      <c r="R425" s="566"/>
      <c r="S425" s="566"/>
      <c r="T425" s="566"/>
      <c r="U425" s="566"/>
      <c r="V425" s="567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68" t="s">
        <v>657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6"/>
      <c r="AB426" s="556"/>
      <c r="AC426" s="556"/>
    </row>
    <row r="427" spans="1:68" ht="14.25" customHeight="1" x14ac:dyDescent="0.25">
      <c r="A427" s="570" t="s">
        <v>64</v>
      </c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69"/>
      <c r="P427" s="569"/>
      <c r="Q427" s="569"/>
      <c r="R427" s="569"/>
      <c r="S427" s="569"/>
      <c r="T427" s="569"/>
      <c r="U427" s="569"/>
      <c r="V427" s="569"/>
      <c r="W427" s="569"/>
      <c r="X427" s="569"/>
      <c r="Y427" s="569"/>
      <c r="Z427" s="569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7">
        <v>4680115885103</v>
      </c>
      <c r="E428" s="578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75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6"/>
      <c r="P429" s="565" t="s">
        <v>72</v>
      </c>
      <c r="Q429" s="566"/>
      <c r="R429" s="566"/>
      <c r="S429" s="566"/>
      <c r="T429" s="566"/>
      <c r="U429" s="566"/>
      <c r="V429" s="567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76"/>
      <c r="P430" s="565" t="s">
        <v>72</v>
      </c>
      <c r="Q430" s="566"/>
      <c r="R430" s="566"/>
      <c r="S430" s="566"/>
      <c r="T430" s="566"/>
      <c r="U430" s="566"/>
      <c r="V430" s="567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81" t="s">
        <v>661</v>
      </c>
      <c r="B431" s="682"/>
      <c r="C431" s="682"/>
      <c r="D431" s="682"/>
      <c r="E431" s="682"/>
      <c r="F431" s="682"/>
      <c r="G431" s="682"/>
      <c r="H431" s="682"/>
      <c r="I431" s="682"/>
      <c r="J431" s="682"/>
      <c r="K431" s="682"/>
      <c r="L431" s="682"/>
      <c r="M431" s="682"/>
      <c r="N431" s="682"/>
      <c r="O431" s="682"/>
      <c r="P431" s="682"/>
      <c r="Q431" s="682"/>
      <c r="R431" s="682"/>
      <c r="S431" s="682"/>
      <c r="T431" s="682"/>
      <c r="U431" s="682"/>
      <c r="V431" s="682"/>
      <c r="W431" s="682"/>
      <c r="X431" s="682"/>
      <c r="Y431" s="682"/>
      <c r="Z431" s="682"/>
      <c r="AA431" s="48"/>
      <c r="AB431" s="48"/>
      <c r="AC431" s="48"/>
    </row>
    <row r="432" spans="1:68" ht="16.5" customHeight="1" x14ac:dyDescent="0.25">
      <c r="A432" s="568" t="s">
        <v>661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6"/>
      <c r="AB432" s="556"/>
      <c r="AC432" s="556"/>
    </row>
    <row r="433" spans="1:68" ht="14.25" customHeight="1" x14ac:dyDescent="0.25">
      <c r="A433" s="570" t="s">
        <v>103</v>
      </c>
      <c r="B433" s="569"/>
      <c r="C433" s="569"/>
      <c r="D433" s="569"/>
      <c r="E433" s="569"/>
      <c r="F433" s="569"/>
      <c r="G433" s="569"/>
      <c r="H433" s="569"/>
      <c r="I433" s="569"/>
      <c r="J433" s="569"/>
      <c r="K433" s="569"/>
      <c r="L433" s="569"/>
      <c r="M433" s="569"/>
      <c r="N433" s="569"/>
      <c r="O433" s="569"/>
      <c r="P433" s="569"/>
      <c r="Q433" s="569"/>
      <c r="R433" s="569"/>
      <c r="S433" s="569"/>
      <c r="T433" s="569"/>
      <c r="U433" s="569"/>
      <c r="V433" s="569"/>
      <c r="W433" s="569"/>
      <c r="X433" s="569"/>
      <c r="Y433" s="569"/>
      <c r="Z433" s="569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7">
        <v>4607091389067</v>
      </c>
      <c r="E434" s="578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500</v>
      </c>
      <c r="Y434" s="562">
        <f t="shared" ref="Y434:Y447" si="58">IFERROR(IF(X434="",0,CEILING((X434/$H434),1)*$H434),"")</f>
        <v>501.6</v>
      </c>
      <c r="Z434" s="36">
        <f t="shared" ref="Z434:Z440" si="59">IFERROR(IF(Y434=0,"",ROUNDUP(Y434/H434,0)*0.01196),"")</f>
        <v>1.1362000000000001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534.09090909090912</v>
      </c>
      <c r="BN434" s="64">
        <f t="shared" ref="BN434:BN447" si="61">IFERROR(Y434*I434/H434,"0")</f>
        <v>535.79999999999995</v>
      </c>
      <c r="BO434" s="64">
        <f t="shared" ref="BO434:BO447" si="62">IFERROR(1/J434*(X434/H434),"0")</f>
        <v>0.91054778554778548</v>
      </c>
      <c r="BP434" s="64">
        <f t="shared" ref="BP434:BP447" si="63">IFERROR(1/J434*(Y434/H434),"0")</f>
        <v>0.91346153846153855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7">
        <v>4680115885271</v>
      </c>
      <c r="E435" s="578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7">
        <v>4680115885226</v>
      </c>
      <c r="E436" s="578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7">
        <v>4607091383522</v>
      </c>
      <c r="E437" s="578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6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7">
        <v>4680115884502</v>
      </c>
      <c r="E438" s="578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7">
        <v>4607091389104</v>
      </c>
      <c r="E439" s="578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150</v>
      </c>
      <c r="Y439" s="562">
        <f t="shared" si="58"/>
        <v>153.12</v>
      </c>
      <c r="Z439" s="36">
        <f t="shared" si="59"/>
        <v>0.34683999999999998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160.22727272727272</v>
      </c>
      <c r="BN439" s="64">
        <f t="shared" si="61"/>
        <v>163.56</v>
      </c>
      <c r="BO439" s="64">
        <f t="shared" si="62"/>
        <v>0.27316433566433568</v>
      </c>
      <c r="BP439" s="64">
        <f t="shared" si="63"/>
        <v>0.27884615384615385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7">
        <v>4680115884519</v>
      </c>
      <c r="E440" s="578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7">
        <v>4680115886391</v>
      </c>
      <c r="E441" s="578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7">
        <v>4680115880603</v>
      </c>
      <c r="E442" s="578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7">
        <v>4607091389999</v>
      </c>
      <c r="E443" s="578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76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7">
        <v>4680115882782</v>
      </c>
      <c r="E444" s="578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5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7">
        <v>4680115885479</v>
      </c>
      <c r="E445" s="578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6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7">
        <v>4607091389982</v>
      </c>
      <c r="E446" s="578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7">
        <v>4607091389982</v>
      </c>
      <c r="E447" s="578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75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6"/>
      <c r="P448" s="565" t="s">
        <v>72</v>
      </c>
      <c r="Q448" s="566"/>
      <c r="R448" s="566"/>
      <c r="S448" s="566"/>
      <c r="T448" s="566"/>
      <c r="U448" s="566"/>
      <c r="V448" s="567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123.10606060606059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124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1.4830400000000001</v>
      </c>
      <c r="AA448" s="564"/>
      <c r="AB448" s="564"/>
      <c r="AC448" s="564"/>
    </row>
    <row r="449" spans="1:68" x14ac:dyDescent="0.2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76"/>
      <c r="P449" s="565" t="s">
        <v>72</v>
      </c>
      <c r="Q449" s="566"/>
      <c r="R449" s="566"/>
      <c r="S449" s="566"/>
      <c r="T449" s="566"/>
      <c r="U449" s="566"/>
      <c r="V449" s="567"/>
      <c r="W449" s="37" t="s">
        <v>70</v>
      </c>
      <c r="X449" s="563">
        <f>IFERROR(SUM(X434:X447),"0")</f>
        <v>650</v>
      </c>
      <c r="Y449" s="563">
        <f>IFERROR(SUM(Y434:Y447),"0")</f>
        <v>654.72</v>
      </c>
      <c r="Z449" s="37"/>
      <c r="AA449" s="564"/>
      <c r="AB449" s="564"/>
      <c r="AC449" s="564"/>
    </row>
    <row r="450" spans="1:68" ht="14.25" customHeight="1" x14ac:dyDescent="0.25">
      <c r="A450" s="570" t="s">
        <v>139</v>
      </c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9"/>
      <c r="P450" s="569"/>
      <c r="Q450" s="569"/>
      <c r="R450" s="569"/>
      <c r="S450" s="569"/>
      <c r="T450" s="569"/>
      <c r="U450" s="569"/>
      <c r="V450" s="569"/>
      <c r="W450" s="569"/>
      <c r="X450" s="569"/>
      <c r="Y450" s="569"/>
      <c r="Z450" s="569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7">
        <v>4607091388930</v>
      </c>
      <c r="E451" s="578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250</v>
      </c>
      <c r="Y451" s="562">
        <f>IFERROR(IF(X451="",0,CEILING((X451/$H451),1)*$H451),"")</f>
        <v>253.44</v>
      </c>
      <c r="Z451" s="36">
        <f>IFERROR(IF(Y451=0,"",ROUNDUP(Y451/H451,0)*0.01196),"")</f>
        <v>0.57408000000000003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267.04545454545456</v>
      </c>
      <c r="BN451" s="64">
        <f>IFERROR(Y451*I451/H451,"0")</f>
        <v>270.71999999999997</v>
      </c>
      <c r="BO451" s="64">
        <f>IFERROR(1/J451*(X451/H451),"0")</f>
        <v>0.45527389277389274</v>
      </c>
      <c r="BP451" s="64">
        <f>IFERROR(1/J451*(Y451/H451),"0")</f>
        <v>0.46153846153846156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7">
        <v>4680115886407</v>
      </c>
      <c r="E452" s="578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8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7">
        <v>4680115880054</v>
      </c>
      <c r="E453" s="578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75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6"/>
      <c r="P454" s="565" t="s">
        <v>72</v>
      </c>
      <c r="Q454" s="566"/>
      <c r="R454" s="566"/>
      <c r="S454" s="566"/>
      <c r="T454" s="566"/>
      <c r="U454" s="566"/>
      <c r="V454" s="567"/>
      <c r="W454" s="37" t="s">
        <v>73</v>
      </c>
      <c r="X454" s="563">
        <f>IFERROR(X451/H451,"0")+IFERROR(X452/H452,"0")+IFERROR(X453/H453,"0")</f>
        <v>47.348484848484844</v>
      </c>
      <c r="Y454" s="563">
        <f>IFERROR(Y451/H451,"0")+IFERROR(Y452/H452,"0")+IFERROR(Y453/H453,"0")</f>
        <v>48</v>
      </c>
      <c r="Z454" s="563">
        <f>IFERROR(IF(Z451="",0,Z451),"0")+IFERROR(IF(Z452="",0,Z452),"0")+IFERROR(IF(Z453="",0,Z453),"0")</f>
        <v>0.57408000000000003</v>
      </c>
      <c r="AA454" s="564"/>
      <c r="AB454" s="564"/>
      <c r="AC454" s="564"/>
    </row>
    <row r="455" spans="1:68" x14ac:dyDescent="0.2">
      <c r="A455" s="569"/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76"/>
      <c r="P455" s="565" t="s">
        <v>72</v>
      </c>
      <c r="Q455" s="566"/>
      <c r="R455" s="566"/>
      <c r="S455" s="566"/>
      <c r="T455" s="566"/>
      <c r="U455" s="566"/>
      <c r="V455" s="567"/>
      <c r="W455" s="37" t="s">
        <v>70</v>
      </c>
      <c r="X455" s="563">
        <f>IFERROR(SUM(X451:X453),"0")</f>
        <v>250</v>
      </c>
      <c r="Y455" s="563">
        <f>IFERROR(SUM(Y451:Y453),"0")</f>
        <v>253.44</v>
      </c>
      <c r="Z455" s="37"/>
      <c r="AA455" s="564"/>
      <c r="AB455" s="564"/>
      <c r="AC455" s="564"/>
    </row>
    <row r="456" spans="1:68" ht="14.25" customHeight="1" x14ac:dyDescent="0.25">
      <c r="A456" s="570" t="s">
        <v>64</v>
      </c>
      <c r="B456" s="569"/>
      <c r="C456" s="569"/>
      <c r="D456" s="569"/>
      <c r="E456" s="569"/>
      <c r="F456" s="569"/>
      <c r="G456" s="569"/>
      <c r="H456" s="569"/>
      <c r="I456" s="569"/>
      <c r="J456" s="569"/>
      <c r="K456" s="569"/>
      <c r="L456" s="569"/>
      <c r="M456" s="569"/>
      <c r="N456" s="569"/>
      <c r="O456" s="569"/>
      <c r="P456" s="569"/>
      <c r="Q456" s="569"/>
      <c r="R456" s="569"/>
      <c r="S456" s="569"/>
      <c r="T456" s="569"/>
      <c r="U456" s="569"/>
      <c r="V456" s="569"/>
      <c r="W456" s="569"/>
      <c r="X456" s="569"/>
      <c r="Y456" s="569"/>
      <c r="Z456" s="569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7">
        <v>4680115883116</v>
      </c>
      <c r="E457" s="578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40</v>
      </c>
      <c r="Y457" s="562">
        <f t="shared" ref="Y457:Y463" si="64">IFERROR(IF(X457="",0,CEILING((X457/$H457),1)*$H457),"")</f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42.727272727272727</v>
      </c>
      <c r="BN457" s="64">
        <f t="shared" ref="BN457:BN463" si="66">IFERROR(Y457*I457/H457,"0")</f>
        <v>45.12</v>
      </c>
      <c r="BO457" s="64">
        <f t="shared" ref="BO457:BO463" si="67">IFERROR(1/J457*(X457/H457),"0")</f>
        <v>7.2843822843822847E-2</v>
      </c>
      <c r="BP457" s="64">
        <f t="shared" ref="BP457:BP463" si="68">IFERROR(1/J457*(Y457/H457),"0")</f>
        <v>7.6923076923076927E-2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7">
        <v>4680115883093</v>
      </c>
      <c r="E458" s="578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50</v>
      </c>
      <c r="Y458" s="562">
        <f t="shared" si="64"/>
        <v>52.800000000000004</v>
      </c>
      <c r="Z458" s="36">
        <f>IFERROR(IF(Y458=0,"",ROUNDUP(Y458/H458,0)*0.01196),"")</f>
        <v>0.1196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53.409090909090907</v>
      </c>
      <c r="BN458" s="64">
        <f t="shared" si="66"/>
        <v>56.400000000000006</v>
      </c>
      <c r="BO458" s="64">
        <f t="shared" si="67"/>
        <v>9.1054778554778545E-2</v>
      </c>
      <c r="BP458" s="64">
        <f t="shared" si="68"/>
        <v>9.6153846153846159E-2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7">
        <v>4680115883109</v>
      </c>
      <c r="E459" s="578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3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70</v>
      </c>
      <c r="Y459" s="562">
        <f t="shared" si="64"/>
        <v>73.92</v>
      </c>
      <c r="Z459" s="36">
        <f>IFERROR(IF(Y459=0,"",ROUNDUP(Y459/H459,0)*0.01196),"")</f>
        <v>0.16744000000000001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74.772727272727266</v>
      </c>
      <c r="BN459" s="64">
        <f t="shared" si="66"/>
        <v>78.959999999999994</v>
      </c>
      <c r="BO459" s="64">
        <f t="shared" si="67"/>
        <v>0.12747668997668998</v>
      </c>
      <c r="BP459" s="64">
        <f t="shared" si="68"/>
        <v>0.13461538461538464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7">
        <v>4680115882072</v>
      </c>
      <c r="E460" s="578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7">
        <v>4680115882072</v>
      </c>
      <c r="E461" s="578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7">
        <v>4680115882102</v>
      </c>
      <c r="E462" s="578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7">
        <v>4680115882096</v>
      </c>
      <c r="E463" s="578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6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75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6"/>
      <c r="P464" s="565" t="s">
        <v>72</v>
      </c>
      <c r="Q464" s="566"/>
      <c r="R464" s="566"/>
      <c r="S464" s="566"/>
      <c r="T464" s="566"/>
      <c r="U464" s="566"/>
      <c r="V464" s="567"/>
      <c r="W464" s="37" t="s">
        <v>73</v>
      </c>
      <c r="X464" s="563">
        <f>IFERROR(X457/H457,"0")+IFERROR(X458/H458,"0")+IFERROR(X459/H459,"0")+IFERROR(X460/H460,"0")+IFERROR(X461/H461,"0")+IFERROR(X462/H462,"0")+IFERROR(X463/H463,"0")</f>
        <v>30.303030303030301</v>
      </c>
      <c r="Y464" s="563">
        <f>IFERROR(Y457/H457,"0")+IFERROR(Y458/H458,"0")+IFERROR(Y459/H459,"0")+IFERROR(Y460/H460,"0")+IFERROR(Y461/H461,"0")+IFERROR(Y462/H462,"0")+IFERROR(Y463/H463,"0")</f>
        <v>32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0.38272</v>
      </c>
      <c r="AA464" s="564"/>
      <c r="AB464" s="564"/>
      <c r="AC464" s="564"/>
    </row>
    <row r="465" spans="1:68" x14ac:dyDescent="0.2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76"/>
      <c r="P465" s="565" t="s">
        <v>72</v>
      </c>
      <c r="Q465" s="566"/>
      <c r="R465" s="566"/>
      <c r="S465" s="566"/>
      <c r="T465" s="566"/>
      <c r="U465" s="566"/>
      <c r="V465" s="567"/>
      <c r="W465" s="37" t="s">
        <v>70</v>
      </c>
      <c r="X465" s="563">
        <f>IFERROR(SUM(X457:X463),"0")</f>
        <v>160</v>
      </c>
      <c r="Y465" s="563">
        <f>IFERROR(SUM(Y457:Y463),"0")</f>
        <v>168.96</v>
      </c>
      <c r="Z465" s="37"/>
      <c r="AA465" s="564"/>
      <c r="AB465" s="564"/>
      <c r="AC465" s="564"/>
    </row>
    <row r="466" spans="1:68" ht="14.25" customHeight="1" x14ac:dyDescent="0.25">
      <c r="A466" s="570" t="s">
        <v>74</v>
      </c>
      <c r="B466" s="569"/>
      <c r="C466" s="569"/>
      <c r="D466" s="569"/>
      <c r="E466" s="569"/>
      <c r="F466" s="569"/>
      <c r="G466" s="569"/>
      <c r="H466" s="569"/>
      <c r="I466" s="569"/>
      <c r="J466" s="569"/>
      <c r="K466" s="569"/>
      <c r="L466" s="569"/>
      <c r="M466" s="569"/>
      <c r="N466" s="569"/>
      <c r="O466" s="569"/>
      <c r="P466" s="569"/>
      <c r="Q466" s="569"/>
      <c r="R466" s="569"/>
      <c r="S466" s="569"/>
      <c r="T466" s="569"/>
      <c r="U466" s="569"/>
      <c r="V466" s="569"/>
      <c r="W466" s="569"/>
      <c r="X466" s="569"/>
      <c r="Y466" s="569"/>
      <c r="Z466" s="569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7">
        <v>4607091383409</v>
      </c>
      <c r="E467" s="578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7">
        <v>4607091383416</v>
      </c>
      <c r="E468" s="578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7">
        <v>4680115883536</v>
      </c>
      <c r="E469" s="578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8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75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6"/>
      <c r="P470" s="565" t="s">
        <v>72</v>
      </c>
      <c r="Q470" s="566"/>
      <c r="R470" s="566"/>
      <c r="S470" s="566"/>
      <c r="T470" s="566"/>
      <c r="U470" s="566"/>
      <c r="V470" s="567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69"/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76"/>
      <c r="P471" s="565" t="s">
        <v>72</v>
      </c>
      <c r="Q471" s="566"/>
      <c r="R471" s="566"/>
      <c r="S471" s="566"/>
      <c r="T471" s="566"/>
      <c r="U471" s="566"/>
      <c r="V471" s="567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81" t="s">
        <v>730</v>
      </c>
      <c r="B472" s="682"/>
      <c r="C472" s="682"/>
      <c r="D472" s="682"/>
      <c r="E472" s="682"/>
      <c r="F472" s="682"/>
      <c r="G472" s="682"/>
      <c r="H472" s="682"/>
      <c r="I472" s="682"/>
      <c r="J472" s="682"/>
      <c r="K472" s="682"/>
      <c r="L472" s="682"/>
      <c r="M472" s="682"/>
      <c r="N472" s="682"/>
      <c r="O472" s="682"/>
      <c r="P472" s="682"/>
      <c r="Q472" s="682"/>
      <c r="R472" s="682"/>
      <c r="S472" s="682"/>
      <c r="T472" s="682"/>
      <c r="U472" s="682"/>
      <c r="V472" s="682"/>
      <c r="W472" s="682"/>
      <c r="X472" s="682"/>
      <c r="Y472" s="682"/>
      <c r="Z472" s="682"/>
      <c r="AA472" s="48"/>
      <c r="AB472" s="48"/>
      <c r="AC472" s="48"/>
    </row>
    <row r="473" spans="1:68" ht="16.5" customHeight="1" x14ac:dyDescent="0.25">
      <c r="A473" s="568" t="s">
        <v>730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6"/>
      <c r="AB473" s="556"/>
      <c r="AC473" s="556"/>
    </row>
    <row r="474" spans="1:68" ht="14.25" customHeight="1" x14ac:dyDescent="0.25">
      <c r="A474" s="570" t="s">
        <v>103</v>
      </c>
      <c r="B474" s="569"/>
      <c r="C474" s="569"/>
      <c r="D474" s="569"/>
      <c r="E474" s="569"/>
      <c r="F474" s="569"/>
      <c r="G474" s="569"/>
      <c r="H474" s="569"/>
      <c r="I474" s="569"/>
      <c r="J474" s="569"/>
      <c r="K474" s="569"/>
      <c r="L474" s="569"/>
      <c r="M474" s="569"/>
      <c r="N474" s="569"/>
      <c r="O474" s="569"/>
      <c r="P474" s="569"/>
      <c r="Q474" s="569"/>
      <c r="R474" s="569"/>
      <c r="S474" s="569"/>
      <c r="T474" s="569"/>
      <c r="U474" s="569"/>
      <c r="V474" s="569"/>
      <c r="W474" s="569"/>
      <c r="X474" s="569"/>
      <c r="Y474" s="569"/>
      <c r="Z474" s="569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7">
        <v>4640242181011</v>
      </c>
      <c r="E475" s="578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690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7">
        <v>4640242180441</v>
      </c>
      <c r="E476" s="578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50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7">
        <v>4640242180564</v>
      </c>
      <c r="E477" s="578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3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7">
        <v>4640242181189</v>
      </c>
      <c r="E478" s="578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65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6"/>
      <c r="P479" s="565" t="s">
        <v>72</v>
      </c>
      <c r="Q479" s="566"/>
      <c r="R479" s="566"/>
      <c r="S479" s="566"/>
      <c r="T479" s="566"/>
      <c r="U479" s="566"/>
      <c r="V479" s="567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76"/>
      <c r="P480" s="565" t="s">
        <v>72</v>
      </c>
      <c r="Q480" s="566"/>
      <c r="R480" s="566"/>
      <c r="S480" s="566"/>
      <c r="T480" s="566"/>
      <c r="U480" s="566"/>
      <c r="V480" s="567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0" t="s">
        <v>139</v>
      </c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569"/>
      <c r="P481" s="569"/>
      <c r="Q481" s="569"/>
      <c r="R481" s="569"/>
      <c r="S481" s="569"/>
      <c r="T481" s="569"/>
      <c r="U481" s="569"/>
      <c r="V481" s="569"/>
      <c r="W481" s="569"/>
      <c r="X481" s="569"/>
      <c r="Y481" s="569"/>
      <c r="Z481" s="569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7">
        <v>4640242180519</v>
      </c>
      <c r="E482" s="578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6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7">
        <v>4640242180526</v>
      </c>
      <c r="E483" s="578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8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7">
        <v>4640242181363</v>
      </c>
      <c r="E484" s="578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25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5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6"/>
      <c r="P485" s="565" t="s">
        <v>72</v>
      </c>
      <c r="Q485" s="566"/>
      <c r="R485" s="566"/>
      <c r="S485" s="566"/>
      <c r="T485" s="566"/>
      <c r="U485" s="566"/>
      <c r="V485" s="567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69"/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76"/>
      <c r="P486" s="565" t="s">
        <v>72</v>
      </c>
      <c r="Q486" s="566"/>
      <c r="R486" s="566"/>
      <c r="S486" s="566"/>
      <c r="T486" s="566"/>
      <c r="U486" s="566"/>
      <c r="V486" s="567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0" t="s">
        <v>64</v>
      </c>
      <c r="B487" s="569"/>
      <c r="C487" s="569"/>
      <c r="D487" s="569"/>
      <c r="E487" s="569"/>
      <c r="F487" s="569"/>
      <c r="G487" s="569"/>
      <c r="H487" s="569"/>
      <c r="I487" s="569"/>
      <c r="J487" s="569"/>
      <c r="K487" s="569"/>
      <c r="L487" s="569"/>
      <c r="M487" s="569"/>
      <c r="N487" s="569"/>
      <c r="O487" s="569"/>
      <c r="P487" s="569"/>
      <c r="Q487" s="569"/>
      <c r="R487" s="569"/>
      <c r="S487" s="569"/>
      <c r="T487" s="569"/>
      <c r="U487" s="569"/>
      <c r="V487" s="569"/>
      <c r="W487" s="569"/>
      <c r="X487" s="569"/>
      <c r="Y487" s="569"/>
      <c r="Z487" s="569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7">
        <v>4640242180816</v>
      </c>
      <c r="E488" s="578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78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7">
        <v>4640242180595</v>
      </c>
      <c r="E489" s="578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60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400</v>
      </c>
      <c r="Y489" s="562">
        <f>IFERROR(IF(X489="",0,CEILING((X489/$H489),1)*$H489),"")</f>
        <v>403.20000000000005</v>
      </c>
      <c r="Z489" s="36">
        <f>IFERROR(IF(Y489=0,"",ROUNDUP(Y489/H489,0)*0.00902),"")</f>
        <v>0.86592000000000002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425.71428571428572</v>
      </c>
      <c r="BN489" s="64">
        <f>IFERROR(Y489*I489/H489,"0")</f>
        <v>429.12</v>
      </c>
      <c r="BO489" s="64">
        <f>IFERROR(1/J489*(X489/H489),"0")</f>
        <v>0.72150072150072153</v>
      </c>
      <c r="BP489" s="64">
        <f>IFERROR(1/J489*(Y489/H489),"0")</f>
        <v>0.72727272727272729</v>
      </c>
    </row>
    <row r="490" spans="1:68" x14ac:dyDescent="0.2">
      <c r="A490" s="575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6"/>
      <c r="P490" s="565" t="s">
        <v>72</v>
      </c>
      <c r="Q490" s="566"/>
      <c r="R490" s="566"/>
      <c r="S490" s="566"/>
      <c r="T490" s="566"/>
      <c r="U490" s="566"/>
      <c r="V490" s="567"/>
      <c r="W490" s="37" t="s">
        <v>73</v>
      </c>
      <c r="X490" s="563">
        <f>IFERROR(X488/H488,"0")+IFERROR(X489/H489,"0")</f>
        <v>95.238095238095241</v>
      </c>
      <c r="Y490" s="563">
        <f>IFERROR(Y488/H488,"0")+IFERROR(Y489/H489,"0")</f>
        <v>96</v>
      </c>
      <c r="Z490" s="563">
        <f>IFERROR(IF(Z488="",0,Z488),"0")+IFERROR(IF(Z489="",0,Z489),"0")</f>
        <v>0.86592000000000002</v>
      </c>
      <c r="AA490" s="564"/>
      <c r="AB490" s="564"/>
      <c r="AC490" s="564"/>
    </row>
    <row r="491" spans="1:68" x14ac:dyDescent="0.2">
      <c r="A491" s="569"/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76"/>
      <c r="P491" s="565" t="s">
        <v>72</v>
      </c>
      <c r="Q491" s="566"/>
      <c r="R491" s="566"/>
      <c r="S491" s="566"/>
      <c r="T491" s="566"/>
      <c r="U491" s="566"/>
      <c r="V491" s="567"/>
      <c r="W491" s="37" t="s">
        <v>70</v>
      </c>
      <c r="X491" s="563">
        <f>IFERROR(SUM(X488:X489),"0")</f>
        <v>400</v>
      </c>
      <c r="Y491" s="563">
        <f>IFERROR(SUM(Y488:Y489),"0")</f>
        <v>403.20000000000005</v>
      </c>
      <c r="Z491" s="37"/>
      <c r="AA491" s="564"/>
      <c r="AB491" s="564"/>
      <c r="AC491" s="564"/>
    </row>
    <row r="492" spans="1:68" ht="14.25" customHeight="1" x14ac:dyDescent="0.25">
      <c r="A492" s="570" t="s">
        <v>74</v>
      </c>
      <c r="B492" s="569"/>
      <c r="C492" s="569"/>
      <c r="D492" s="569"/>
      <c r="E492" s="569"/>
      <c r="F492" s="569"/>
      <c r="G492" s="569"/>
      <c r="H492" s="569"/>
      <c r="I492" s="569"/>
      <c r="J492" s="569"/>
      <c r="K492" s="569"/>
      <c r="L492" s="569"/>
      <c r="M492" s="569"/>
      <c r="N492" s="569"/>
      <c r="O492" s="569"/>
      <c r="P492" s="569"/>
      <c r="Q492" s="569"/>
      <c r="R492" s="569"/>
      <c r="S492" s="569"/>
      <c r="T492" s="569"/>
      <c r="U492" s="569"/>
      <c r="V492" s="569"/>
      <c r="W492" s="569"/>
      <c r="X492" s="569"/>
      <c r="Y492" s="569"/>
      <c r="Z492" s="569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7">
        <v>4640242180533</v>
      </c>
      <c r="E493" s="578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86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7">
        <v>4640242181233</v>
      </c>
      <c r="E494" s="578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0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5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6"/>
      <c r="P495" s="565" t="s">
        <v>72</v>
      </c>
      <c r="Q495" s="566"/>
      <c r="R495" s="566"/>
      <c r="S495" s="566"/>
      <c r="T495" s="566"/>
      <c r="U495" s="566"/>
      <c r="V495" s="567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69"/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76"/>
      <c r="P496" s="565" t="s">
        <v>72</v>
      </c>
      <c r="Q496" s="566"/>
      <c r="R496" s="566"/>
      <c r="S496" s="566"/>
      <c r="T496" s="566"/>
      <c r="U496" s="566"/>
      <c r="V496" s="567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0" t="s">
        <v>174</v>
      </c>
      <c r="B497" s="569"/>
      <c r="C497" s="569"/>
      <c r="D497" s="569"/>
      <c r="E497" s="569"/>
      <c r="F497" s="569"/>
      <c r="G497" s="569"/>
      <c r="H497" s="569"/>
      <c r="I497" s="569"/>
      <c r="J497" s="569"/>
      <c r="K497" s="569"/>
      <c r="L497" s="569"/>
      <c r="M497" s="569"/>
      <c r="N497" s="569"/>
      <c r="O497" s="569"/>
      <c r="P497" s="569"/>
      <c r="Q497" s="569"/>
      <c r="R497" s="569"/>
      <c r="S497" s="569"/>
      <c r="T497" s="569"/>
      <c r="U497" s="569"/>
      <c r="V497" s="569"/>
      <c r="W497" s="569"/>
      <c r="X497" s="569"/>
      <c r="Y497" s="569"/>
      <c r="Z497" s="569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7">
        <v>4640242180120</v>
      </c>
      <c r="E498" s="578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1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7">
        <v>4640242180137</v>
      </c>
      <c r="E499" s="578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600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5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6"/>
      <c r="P500" s="565" t="s">
        <v>72</v>
      </c>
      <c r="Q500" s="566"/>
      <c r="R500" s="566"/>
      <c r="S500" s="566"/>
      <c r="T500" s="566"/>
      <c r="U500" s="566"/>
      <c r="V500" s="567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69"/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76"/>
      <c r="P501" s="565" t="s">
        <v>72</v>
      </c>
      <c r="Q501" s="566"/>
      <c r="R501" s="566"/>
      <c r="S501" s="566"/>
      <c r="T501" s="566"/>
      <c r="U501" s="566"/>
      <c r="V501" s="567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68" t="s">
        <v>781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6"/>
      <c r="AB502" s="556"/>
      <c r="AC502" s="556"/>
    </row>
    <row r="503" spans="1:68" ht="14.25" customHeight="1" x14ac:dyDescent="0.25">
      <c r="A503" s="570" t="s">
        <v>139</v>
      </c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69"/>
      <c r="P503" s="569"/>
      <c r="Q503" s="569"/>
      <c r="R503" s="569"/>
      <c r="S503" s="569"/>
      <c r="T503" s="569"/>
      <c r="U503" s="569"/>
      <c r="V503" s="569"/>
      <c r="W503" s="569"/>
      <c r="X503" s="569"/>
      <c r="Y503" s="569"/>
      <c r="Z503" s="569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7">
        <v>4640242180090</v>
      </c>
      <c r="E504" s="578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2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7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6"/>
      <c r="P505" s="565" t="s">
        <v>72</v>
      </c>
      <c r="Q505" s="566"/>
      <c r="R505" s="566"/>
      <c r="S505" s="566"/>
      <c r="T505" s="566"/>
      <c r="U505" s="566"/>
      <c r="V505" s="567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76"/>
      <c r="P506" s="565" t="s">
        <v>72</v>
      </c>
      <c r="Q506" s="566"/>
      <c r="R506" s="566"/>
      <c r="S506" s="566"/>
      <c r="T506" s="566"/>
      <c r="U506" s="566"/>
      <c r="V506" s="567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893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64"/>
      <c r="P507" s="679" t="s">
        <v>786</v>
      </c>
      <c r="Q507" s="680"/>
      <c r="R507" s="680"/>
      <c r="S507" s="680"/>
      <c r="T507" s="680"/>
      <c r="U507" s="680"/>
      <c r="V507" s="620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9387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9465.6200000000008</v>
      </c>
      <c r="Z507" s="37"/>
      <c r="AA507" s="564"/>
      <c r="AB507" s="564"/>
      <c r="AC507" s="5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64"/>
      <c r="P508" s="679" t="s">
        <v>787</v>
      </c>
      <c r="Q508" s="680"/>
      <c r="R508" s="680"/>
      <c r="S508" s="680"/>
      <c r="T508" s="680"/>
      <c r="U508" s="680"/>
      <c r="V508" s="620"/>
      <c r="W508" s="37" t="s">
        <v>70</v>
      </c>
      <c r="X508" s="563">
        <f>IFERROR(SUM(BM22:BM504),"0")</f>
        <v>9864.325332075332</v>
      </c>
      <c r="Y508" s="563">
        <f>IFERROR(SUM(BN22:BN504),"0")</f>
        <v>9947.2429999999986</v>
      </c>
      <c r="Z508" s="37"/>
      <c r="AA508" s="564"/>
      <c r="AB508" s="564"/>
      <c r="AC508" s="5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64"/>
      <c r="P509" s="679" t="s">
        <v>788</v>
      </c>
      <c r="Q509" s="680"/>
      <c r="R509" s="680"/>
      <c r="S509" s="680"/>
      <c r="T509" s="680"/>
      <c r="U509" s="680"/>
      <c r="V509" s="620"/>
      <c r="W509" s="37" t="s">
        <v>789</v>
      </c>
      <c r="X509" s="38">
        <f>ROUNDUP(SUM(BO22:BO504),0)</f>
        <v>16</v>
      </c>
      <c r="Y509" s="38">
        <f>ROUNDUP(SUM(BP22:BP504),0)</f>
        <v>16</v>
      </c>
      <c r="Z509" s="37"/>
      <c r="AA509" s="564"/>
      <c r="AB509" s="564"/>
      <c r="AC509" s="564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64"/>
      <c r="P510" s="679" t="s">
        <v>790</v>
      </c>
      <c r="Q510" s="680"/>
      <c r="R510" s="680"/>
      <c r="S510" s="680"/>
      <c r="T510" s="680"/>
      <c r="U510" s="680"/>
      <c r="V510" s="620"/>
      <c r="W510" s="37" t="s">
        <v>70</v>
      </c>
      <c r="X510" s="563">
        <f>GrossWeightTotal+PalletQtyTotal*25</f>
        <v>10264.325332075332</v>
      </c>
      <c r="Y510" s="563">
        <f>GrossWeightTotalR+PalletQtyTotalR*25</f>
        <v>10347.242999999999</v>
      </c>
      <c r="Z510" s="37"/>
      <c r="AA510" s="564"/>
      <c r="AB510" s="564"/>
      <c r="AC510" s="564"/>
    </row>
    <row r="511" spans="1:68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64"/>
      <c r="P511" s="679" t="s">
        <v>791</v>
      </c>
      <c r="Q511" s="680"/>
      <c r="R511" s="680"/>
      <c r="S511" s="680"/>
      <c r="T511" s="680"/>
      <c r="U511" s="680"/>
      <c r="V511" s="620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1205.7250157250155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1216</v>
      </c>
      <c r="Z511" s="37"/>
      <c r="AA511" s="564"/>
      <c r="AB511" s="564"/>
      <c r="AC511" s="564"/>
    </row>
    <row r="512" spans="1:68" ht="14.25" customHeight="1" x14ac:dyDescent="0.2">
      <c r="A512" s="569"/>
      <c r="B512" s="569"/>
      <c r="C512" s="569"/>
      <c r="D512" s="569"/>
      <c r="E512" s="569"/>
      <c r="F512" s="569"/>
      <c r="G512" s="569"/>
      <c r="H512" s="569"/>
      <c r="I512" s="569"/>
      <c r="J512" s="569"/>
      <c r="K512" s="569"/>
      <c r="L512" s="569"/>
      <c r="M512" s="569"/>
      <c r="N512" s="569"/>
      <c r="O512" s="764"/>
      <c r="P512" s="679" t="s">
        <v>792</v>
      </c>
      <c r="Q512" s="680"/>
      <c r="R512" s="680"/>
      <c r="S512" s="680"/>
      <c r="T512" s="680"/>
      <c r="U512" s="680"/>
      <c r="V512" s="620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18.598179999999999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9" t="s">
        <v>101</v>
      </c>
      <c r="D514" s="659"/>
      <c r="E514" s="659"/>
      <c r="F514" s="659"/>
      <c r="G514" s="659"/>
      <c r="H514" s="594"/>
      <c r="I514" s="589" t="s">
        <v>260</v>
      </c>
      <c r="J514" s="659"/>
      <c r="K514" s="659"/>
      <c r="L514" s="659"/>
      <c r="M514" s="659"/>
      <c r="N514" s="659"/>
      <c r="O514" s="659"/>
      <c r="P514" s="659"/>
      <c r="Q514" s="659"/>
      <c r="R514" s="659"/>
      <c r="S514" s="594"/>
      <c r="T514" s="589" t="s">
        <v>548</v>
      </c>
      <c r="U514" s="594"/>
      <c r="V514" s="589" t="s">
        <v>605</v>
      </c>
      <c r="W514" s="659"/>
      <c r="X514" s="659"/>
      <c r="Y514" s="594"/>
      <c r="Z514" s="558" t="s">
        <v>661</v>
      </c>
      <c r="AA514" s="589" t="s">
        <v>730</v>
      </c>
      <c r="AB514" s="594"/>
      <c r="AC514" s="52"/>
      <c r="AF514" s="559"/>
    </row>
    <row r="515" spans="1:32" ht="14.25" customHeight="1" thickTop="1" x14ac:dyDescent="0.2">
      <c r="A515" s="667" t="s">
        <v>795</v>
      </c>
      <c r="B515" s="589" t="s">
        <v>63</v>
      </c>
      <c r="C515" s="589" t="s">
        <v>102</v>
      </c>
      <c r="D515" s="589" t="s">
        <v>119</v>
      </c>
      <c r="E515" s="589" t="s">
        <v>181</v>
      </c>
      <c r="F515" s="589" t="s">
        <v>203</v>
      </c>
      <c r="G515" s="589" t="s">
        <v>236</v>
      </c>
      <c r="H515" s="589" t="s">
        <v>101</v>
      </c>
      <c r="I515" s="589" t="s">
        <v>261</v>
      </c>
      <c r="J515" s="589" t="s">
        <v>301</v>
      </c>
      <c r="K515" s="589" t="s">
        <v>362</v>
      </c>
      <c r="L515" s="589" t="s">
        <v>402</v>
      </c>
      <c r="M515" s="589" t="s">
        <v>418</v>
      </c>
      <c r="N515" s="559"/>
      <c r="O515" s="589" t="s">
        <v>431</v>
      </c>
      <c r="P515" s="589" t="s">
        <v>441</v>
      </c>
      <c r="Q515" s="589" t="s">
        <v>448</v>
      </c>
      <c r="R515" s="589" t="s">
        <v>453</v>
      </c>
      <c r="S515" s="589" t="s">
        <v>538</v>
      </c>
      <c r="T515" s="589" t="s">
        <v>549</v>
      </c>
      <c r="U515" s="589" t="s">
        <v>583</v>
      </c>
      <c r="V515" s="589" t="s">
        <v>606</v>
      </c>
      <c r="W515" s="589" t="s">
        <v>638</v>
      </c>
      <c r="X515" s="589" t="s">
        <v>653</v>
      </c>
      <c r="Y515" s="589" t="s">
        <v>657</v>
      </c>
      <c r="Z515" s="589" t="s">
        <v>661</v>
      </c>
      <c r="AA515" s="589" t="s">
        <v>730</v>
      </c>
      <c r="AB515" s="589" t="s">
        <v>781</v>
      </c>
      <c r="AC515" s="52"/>
      <c r="AF515" s="559"/>
    </row>
    <row r="516" spans="1:32" ht="13.5" customHeight="1" thickBot="1" x14ac:dyDescent="0.25">
      <c r="A516" s="668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59"/>
      <c r="O516" s="590"/>
      <c r="P516" s="590"/>
      <c r="Q516" s="590"/>
      <c r="R516" s="590"/>
      <c r="S516" s="590"/>
      <c r="T516" s="590"/>
      <c r="U516" s="590"/>
      <c r="V516" s="590"/>
      <c r="W516" s="590"/>
      <c r="X516" s="590"/>
      <c r="Y516" s="590"/>
      <c r="Z516" s="590"/>
      <c r="AA516" s="590"/>
      <c r="AB516" s="590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1216.8000000000002</v>
      </c>
      <c r="E517" s="46">
        <f>IFERROR(Y89*1,"0")+IFERROR(Y90*1,"0")+IFERROR(Y91*1,"0")+IFERROR(Y95*1,"0")+IFERROR(Y96*1,"0")+IFERROR(Y97*1,"0")+IFERROR(Y98*1,"0")+IFERROR(Y99*1,"0")</f>
        <v>105.3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72.899999999999991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90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151.20000000000002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3378.6</v>
      </c>
      <c r="S517" s="46">
        <f>IFERROR(Y337*1,"0")+IFERROR(Y338*1,"0")+IFERROR(Y339*1,"0")</f>
        <v>40.5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2910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1077.1200000000001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403.20000000000005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P79:T79"/>
    <mergeCell ref="P244:T244"/>
    <mergeCell ref="P302:T302"/>
    <mergeCell ref="D174:E174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2025-08-05T10:44:24Z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