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641485B-F68F-4187-ACF2-DBF3CE3E59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80" i="1" l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Z264" i="1" s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340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Z419" i="1" s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Z454" i="1" s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Z470" i="1" s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Z352" i="1" s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Y511" i="1" l="1"/>
  <c r="Y508" i="1"/>
  <c r="Z495" i="1"/>
  <c r="Z485" i="1"/>
  <c r="Z464" i="1"/>
  <c r="Z402" i="1"/>
  <c r="Z314" i="1"/>
  <c r="Z65" i="1"/>
  <c r="Y509" i="1"/>
  <c r="Z306" i="1"/>
  <c r="Z256" i="1"/>
  <c r="Z203" i="1"/>
  <c r="Z177" i="1"/>
  <c r="Z271" i="1"/>
  <c r="Z231" i="1"/>
  <c r="Z171" i="1"/>
  <c r="Z512" i="1" s="1"/>
  <c r="Y507" i="1"/>
  <c r="Y510" i="1" l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<sst xmlns="http://schemas.openxmlformats.org/spreadsheetml/2006/main" count="2260" uniqueCount="812">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</sst>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5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130</v>
      </c>
      <c r="Y53" s="562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135.23611111111109</v>
      </c>
      <c r="BN53" s="64">
        <f t="shared" si="8"/>
        <v>146.05499999999998</v>
      </c>
      <c r="BO53" s="64">
        <f t="shared" si="9"/>
        <v>0.18807870370370369</v>
      </c>
      <c r="BP53" s="64">
        <f t="shared" si="10"/>
        <v>0.203125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12.037037037037036</v>
      </c>
      <c r="Y58" s="563">
        <f>IFERROR(Y52/H52,"0")+IFERROR(Y53/H53,"0")+IFERROR(Y54/H54,"0")+IFERROR(Y55/H55,"0")+IFERROR(Y56/H56,"0")+IFERROR(Y57/H57,"0")</f>
        <v>13</v>
      </c>
      <c r="Z58" s="563">
        <f>IFERROR(IF(Z52="",0,Z52),"0")+IFERROR(IF(Z53="",0,Z53),"0")+IFERROR(IF(Z54="",0,Z54),"0")+IFERROR(IF(Z55="",0,Z55),"0")+IFERROR(IF(Z56="",0,Z56),"0")+IFERROR(IF(Z57="",0,Z57),"0")</f>
        <v>0.24674000000000001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130</v>
      </c>
      <c r="Y59" s="563">
        <f>IFERROR(SUM(Y52:Y57),"0")</f>
        <v>140.4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250</v>
      </c>
      <c r="Y117" s="562">
        <f>IFERROR(IF(X117="",0,CEILING((X117/$H117),1)*$H117),"")</f>
        <v>251.1</v>
      </c>
      <c r="Z117" s="36">
        <f>IFERROR(IF(Y117=0,"",ROUNDUP(Y117/H117,0)*0.01898),"")</f>
        <v>0.58838000000000001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265.83333333333337</v>
      </c>
      <c r="BN117" s="64">
        <f>IFERROR(Y117*I117/H117,"0")</f>
        <v>267.00299999999999</v>
      </c>
      <c r="BO117" s="64">
        <f>IFERROR(1/J117*(X117/H117),"0")</f>
        <v>0.48225308641975312</v>
      </c>
      <c r="BP117" s="64">
        <f>IFERROR(1/J117*(Y117/H117),"0")</f>
        <v>0.484375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30.8641975308642</v>
      </c>
      <c r="Y121" s="563">
        <f>IFERROR(Y117/H117,"0")+IFERROR(Y118/H118,"0")+IFERROR(Y119/H119,"0")+IFERROR(Y120/H120,"0")</f>
        <v>31</v>
      </c>
      <c r="Z121" s="563">
        <f>IFERROR(IF(Z117="",0,Z117),"0")+IFERROR(IF(Z118="",0,Z118),"0")+IFERROR(IF(Z119="",0,Z119),"0")+IFERROR(IF(Z120="",0,Z120),"0")</f>
        <v>0.58838000000000001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250</v>
      </c>
      <c r="Y122" s="563">
        <f>IFERROR(SUM(Y117:Y120),"0")</f>
        <v>251.1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0</v>
      </c>
      <c r="Y306" s="563">
        <f>IFERROR(Y299/H299,"0")+IFERROR(Y300/H300,"0")+IFERROR(Y301/H301,"0")+IFERROR(Y302/H302,"0")+IFERROR(Y303/H303,"0")+IFERROR(Y304/H304,"0")+IFERROR(Y305/H305,"0")</f>
        <v>0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0</v>
      </c>
      <c r="Y307" s="563">
        <f>IFERROR(SUM(Y299:Y305),"0")</f>
        <v>0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250</v>
      </c>
      <c r="Y345" s="562">
        <f t="shared" ref="Y345:Y351" si="47">IFERROR(IF(X345="",0,CEILING((X345/$H345),1)*$H345),"")</f>
        <v>255</v>
      </c>
      <c r="Z345" s="36">
        <f>IFERROR(IF(Y345=0,"",ROUNDUP(Y345/H345,0)*0.02175),"")</f>
        <v>0.36974999999999997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258</v>
      </c>
      <c r="BN345" s="64">
        <f t="shared" ref="BN345:BN351" si="49">IFERROR(Y345*I345/H345,"0")</f>
        <v>263.16000000000003</v>
      </c>
      <c r="BO345" s="64">
        <f t="shared" ref="BO345:BO351" si="50">IFERROR(1/J345*(X345/H345),"0")</f>
        <v>0.34722222222222221</v>
      </c>
      <c r="BP345" s="64">
        <f t="shared" ref="BP345:BP351" si="51">IFERROR(1/J345*(Y345/H345),"0")</f>
        <v>0.35416666666666663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80</v>
      </c>
      <c r="Y346" s="562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82.56</v>
      </c>
      <c r="BN346" s="64">
        <f t="shared" si="49"/>
        <v>92.88000000000001</v>
      </c>
      <c r="BO346" s="64">
        <f t="shared" si="50"/>
        <v>0.1111111111111111</v>
      </c>
      <c r="BP346" s="64">
        <f t="shared" si="51"/>
        <v>0.125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250</v>
      </c>
      <c r="Y347" s="562">
        <f t="shared" si="4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258</v>
      </c>
      <c r="BN347" s="64">
        <f t="shared" si="49"/>
        <v>263.16000000000003</v>
      </c>
      <c r="BO347" s="64">
        <f t="shared" si="50"/>
        <v>0.34722222222222221</v>
      </c>
      <c r="BP347" s="64">
        <f t="shared" si="51"/>
        <v>0.35416666666666663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38.666666666666671</v>
      </c>
      <c r="Y352" s="563">
        <f>IFERROR(Y345/H345,"0")+IFERROR(Y346/H346,"0")+IFERROR(Y347/H347,"0")+IFERROR(Y348/H348,"0")+IFERROR(Y349/H349,"0")+IFERROR(Y350/H350,"0")+IFERROR(Y351/H351,"0")</f>
        <v>40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0.86999999999999988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580</v>
      </c>
      <c r="Y353" s="563">
        <f>IFERROR(SUM(Y345:Y351),"0")</f>
        <v>600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150</v>
      </c>
      <c r="Y355" s="562">
        <f>IFERROR(IF(X355="",0,CEILING((X355/$H355),1)*$H355),"")</f>
        <v>150</v>
      </c>
      <c r="Z355" s="36">
        <f>IFERROR(IF(Y355=0,"",ROUNDUP(Y355/H355,0)*0.02175),"")</f>
        <v>0.21749999999999997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154.80000000000001</v>
      </c>
      <c r="BN355" s="64">
        <f>IFERROR(Y355*I355/H355,"0")</f>
        <v>154.80000000000001</v>
      </c>
      <c r="BO355" s="64">
        <f>IFERROR(1/J355*(X355/H355),"0")</f>
        <v>0.20833333333333331</v>
      </c>
      <c r="BP355" s="64">
        <f>IFERROR(1/J355*(Y355/H355),"0")</f>
        <v>0.20833333333333331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10</v>
      </c>
      <c r="Y357" s="563">
        <f>IFERROR(Y355/H355,"0")+IFERROR(Y356/H356,"0")</f>
        <v>10</v>
      </c>
      <c r="Z357" s="563">
        <f>IFERROR(IF(Z355="",0,Z355),"0")+IFERROR(IF(Z356="",0,Z356),"0")</f>
        <v>0.21749999999999997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150</v>
      </c>
      <c r="Y358" s="563">
        <f>IFERROR(SUM(Y355:Y356),"0")</f>
        <v>150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500</v>
      </c>
      <c r="Y381" s="562">
        <f>IFERROR(IF(X381="",0,CEILING((X381/$H381),1)*$H381),"")</f>
        <v>504</v>
      </c>
      <c r="Z381" s="36">
        <f>IFERROR(IF(Y381=0,"",ROUNDUP(Y381/H381,0)*0.01898),"")</f>
        <v>1.06288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528.83333333333337</v>
      </c>
      <c r="BN381" s="64">
        <f>IFERROR(Y381*I381/H381,"0")</f>
        <v>533.06399999999996</v>
      </c>
      <c r="BO381" s="64">
        <f>IFERROR(1/J381*(X381/H381),"0")</f>
        <v>0.86805555555555558</v>
      </c>
      <c r="BP381" s="64">
        <f>IFERROR(1/J381*(Y381/H381),"0")</f>
        <v>0.875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55.555555555555557</v>
      </c>
      <c r="Y383" s="563">
        <f>IFERROR(Y381/H381,"0")+IFERROR(Y382/H382,"0")</f>
        <v>56</v>
      </c>
      <c r="Z383" s="563">
        <f>IFERROR(IF(Z381="",0,Z381),"0")+IFERROR(IF(Z382="",0,Z382),"0")</f>
        <v>1.06288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500</v>
      </c>
      <c r="Y384" s="563">
        <f>IFERROR(SUM(Y381:Y382),"0")</f>
        <v>504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500</v>
      </c>
      <c r="Y436" s="562">
        <f t="shared" si="58"/>
        <v>501.6</v>
      </c>
      <c r="Z436" s="36">
        <f t="shared" si="59"/>
        <v>1.1362000000000001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534.09090909090912</v>
      </c>
      <c r="BN436" s="64">
        <f t="shared" si="61"/>
        <v>535.79999999999995</v>
      </c>
      <c r="BO436" s="64">
        <f t="shared" si="62"/>
        <v>0.91054778554778548</v>
      </c>
      <c r="BP436" s="64">
        <f t="shared" si="63"/>
        <v>0.91346153846153855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650</v>
      </c>
      <c r="Y439" s="562">
        <f t="shared" si="58"/>
        <v>654.72</v>
      </c>
      <c r="Z439" s="36">
        <f t="shared" si="59"/>
        <v>1.4830399999999999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694.31818181818176</v>
      </c>
      <c r="BN439" s="64">
        <f t="shared" si="61"/>
        <v>699.36</v>
      </c>
      <c r="BO439" s="64">
        <f t="shared" si="62"/>
        <v>1.1837121212121211</v>
      </c>
      <c r="BP439" s="64">
        <f t="shared" si="63"/>
        <v>1.1923076923076923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217.80303030303028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219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2.61924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1150</v>
      </c>
      <c r="Y449" s="563">
        <f>IFERROR(SUM(Y434:Y447),"0")</f>
        <v>1156.3200000000002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500</v>
      </c>
      <c r="Y451" s="562">
        <f>IFERROR(IF(X451="",0,CEILING((X451/$H451),1)*$H451),"")</f>
        <v>501.6</v>
      </c>
      <c r="Z451" s="36">
        <f>IFERROR(IF(Y451=0,"",ROUNDUP(Y451/H451,0)*0.01196),"")</f>
        <v>1.1362000000000001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534.09090909090912</v>
      </c>
      <c r="BN451" s="64">
        <f>IFERROR(Y451*I451/H451,"0")</f>
        <v>535.79999999999995</v>
      </c>
      <c r="BO451" s="64">
        <f>IFERROR(1/J451*(X451/H451),"0")</f>
        <v>0.91054778554778548</v>
      </c>
      <c r="BP451" s="64">
        <f>IFERROR(1/J451*(Y451/H451),"0")</f>
        <v>0.91346153846153855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94.696969696969688</v>
      </c>
      <c r="Y454" s="563">
        <f>IFERROR(Y451/H451,"0")+IFERROR(Y452/H452,"0")+IFERROR(Y453/H453,"0")</f>
        <v>95</v>
      </c>
      <c r="Z454" s="563">
        <f>IFERROR(IF(Z451="",0,Z451),"0")+IFERROR(IF(Z452="",0,Z452),"0")+IFERROR(IF(Z453="",0,Z453),"0")</f>
        <v>1.1362000000000001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500</v>
      </c>
      <c r="Y455" s="563">
        <f>IFERROR(SUM(Y451:Y453),"0")</f>
        <v>501.6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150</v>
      </c>
      <c r="Y457" s="562">
        <f t="shared" ref="Y457:Y463" si="64">IFERROR(IF(X457="",0,CEILING((X457/$H457),1)*$H457),"")</f>
        <v>153.12</v>
      </c>
      <c r="Z457" s="36">
        <f>IFERROR(IF(Y457=0,"",ROUNDUP(Y457/H457,0)*0.01196),"")</f>
        <v>0.34683999999999998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160.22727272727272</v>
      </c>
      <c r="BN457" s="64">
        <f t="shared" ref="BN457:BN463" si="66">IFERROR(Y457*I457/H457,"0")</f>
        <v>163.56</v>
      </c>
      <c r="BO457" s="64">
        <f t="shared" ref="BO457:BO463" si="67">IFERROR(1/J457*(X457/H457),"0")</f>
        <v>0.27316433566433568</v>
      </c>
      <c r="BP457" s="64">
        <f t="shared" ref="BP457:BP463" si="68">IFERROR(1/J457*(Y457/H457),"0")</f>
        <v>0.27884615384615385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60</v>
      </c>
      <c r="Y458" s="562">
        <f t="shared" si="64"/>
        <v>63.36</v>
      </c>
      <c r="Z458" s="36">
        <f>IFERROR(IF(Y458=0,"",ROUNDUP(Y458/H458,0)*0.01196),"")</f>
        <v>0.14352000000000001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64.090909090909079</v>
      </c>
      <c r="BN458" s="64">
        <f t="shared" si="66"/>
        <v>67.679999999999993</v>
      </c>
      <c r="BO458" s="64">
        <f t="shared" si="67"/>
        <v>0.10926573426573427</v>
      </c>
      <c r="BP458" s="64">
        <f t="shared" si="68"/>
        <v>0.11538461538461539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200</v>
      </c>
      <c r="Y459" s="562">
        <f t="shared" si="64"/>
        <v>200.64000000000001</v>
      </c>
      <c r="Z459" s="36">
        <f>IFERROR(IF(Y459=0,"",ROUNDUP(Y459/H459,0)*0.01196),"")</f>
        <v>0.45448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213.63636363636363</v>
      </c>
      <c r="BN459" s="64">
        <f t="shared" si="66"/>
        <v>214.32</v>
      </c>
      <c r="BO459" s="64">
        <f t="shared" si="67"/>
        <v>0.36421911421911418</v>
      </c>
      <c r="BP459" s="64">
        <f t="shared" si="68"/>
        <v>0.36538461538461542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77.651515151515142</v>
      </c>
      <c r="Y464" s="563">
        <f>IFERROR(Y457/H457,"0")+IFERROR(Y458/H458,"0")+IFERROR(Y459/H459,"0")+IFERROR(Y460/H460,"0")+IFERROR(Y461/H461,"0")+IFERROR(Y462/H462,"0")+IFERROR(Y463/H463,"0")</f>
        <v>79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0.94484000000000001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410</v>
      </c>
      <c r="Y465" s="563">
        <f>IFERROR(SUM(Y457:Y463),"0")</f>
        <v>417.12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3670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3720.54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3883.717323232323</v>
      </c>
      <c r="Y508" s="563">
        <f>IFERROR(SUM(BN22:BN504),"0")</f>
        <v>3936.6419999999994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7</v>
      </c>
      <c r="Y509" s="38">
        <f>ROUNDUP(SUM(BP22:BP504),0)</f>
        <v>7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4058.717323232323</v>
      </c>
      <c r="Y510" s="563">
        <f>GrossWeightTotalR+PalletQtyTotalR*25</f>
        <v>4111.6419999999998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537.27497194163857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543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7.6857800000000003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140.4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251.1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750</v>
      </c>
      <c r="U517" s="46">
        <f>IFERROR(Y370*1,"0")+IFERROR(Y371*1,"0")+IFERROR(Y372*1,"0")+IFERROR(Y373*1,"0")+IFERROR(Y377*1,"0")+IFERROR(Y381*1,"0")+IFERROR(Y382*1,"0")+IFERROR(Y386*1,"0")</f>
        <v>504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2075.04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