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0AFF97C-037F-46AD-A105-A64E6EC267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80" i="1" l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Z264" i="1" s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340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Z419" i="1" s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Z454" i="1" s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Z470" i="1" s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Z352" i="1" s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l="1"/>
  <c r="Z485" i="1"/>
  <c r="Z464" i="1"/>
  <c r="Z402" i="1"/>
  <c r="Z314" i="1"/>
  <c r="Z65" i="1"/>
  <c r="Y509" i="1"/>
  <c r="Z306" i="1"/>
  <c r="Z256" i="1"/>
  <c r="Z203" i="1"/>
  <c r="Z177" i="1"/>
  <c r="Y511" i="1"/>
  <c r="Y508" i="1"/>
  <c r="Z271" i="1"/>
  <c r="Z231" i="1"/>
  <c r="Z171" i="1"/>
  <c r="Z512" i="1" s="1"/>
  <c r="Y507" i="1"/>
  <c r="Y510" i="1" l="1"/>
</calcChain>
</file>

<file path=xl/sharedStrings.xml><?xml version="1.0" encoding="utf-8"?>
<sst xmlns="http://schemas.openxmlformats.org/spreadsheetml/2006/main" count="2252" uniqueCount="812">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</sst>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45872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0.375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customHeight="1" x14ac:dyDescent="0.25">
      <c r="A60" s="573" t="s">
        <v>137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60</v>
      </c>
      <c r="Y89" s="562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62.416666666666657</v>
      </c>
      <c r="BN89" s="64">
        <f>IFERROR(Y89*I89/H89,"0")</f>
        <v>67.410000000000011</v>
      </c>
      <c r="BO89" s="64">
        <f>IFERROR(1/J89*(X89/H89),"0")</f>
        <v>8.6805555555555552E-2</v>
      </c>
      <c r="BP89" s="64">
        <f>IFERROR(1/J89*(Y89/H89),"0")</f>
        <v>9.3750000000000014E-2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5.5555555555555554</v>
      </c>
      <c r="Y92" s="563">
        <f>IFERROR(Y89/H89,"0")+IFERROR(Y90/H90,"0")+IFERROR(Y91/H91,"0")</f>
        <v>6.0000000000000009</v>
      </c>
      <c r="Z92" s="563">
        <f>IFERROR(IF(Z89="",0,Z89),"0")+IFERROR(IF(Z90="",0,Z90),"0")+IFERROR(IF(Z91="",0,Z91),"0")</f>
        <v>0.11388000000000001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60</v>
      </c>
      <c r="Y93" s="563">
        <f>IFERROR(SUM(Y89:Y91),"0")</f>
        <v>64.800000000000011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137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80</v>
      </c>
      <c r="Y117" s="562">
        <f>IFERROR(IF(X117="",0,CEILING((X117/$H117),1)*$H117),"")</f>
        <v>81</v>
      </c>
      <c r="Z117" s="36">
        <f>IFERROR(IF(Y117=0,"",ROUNDUP(Y117/H117,0)*0.01898),"")</f>
        <v>0.1898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85.066666666666663</v>
      </c>
      <c r="BN117" s="64">
        <f>IFERROR(Y117*I117/H117,"0")</f>
        <v>86.13000000000001</v>
      </c>
      <c r="BO117" s="64">
        <f>IFERROR(1/J117*(X117/H117),"0")</f>
        <v>0.15432098765432101</v>
      </c>
      <c r="BP117" s="64">
        <f>IFERROR(1/J117*(Y117/H117),"0")</f>
        <v>0.15625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9.8765432098765444</v>
      </c>
      <c r="Y121" s="563">
        <f>IFERROR(Y117/H117,"0")+IFERROR(Y118/H118,"0")+IFERROR(Y119/H119,"0")+IFERROR(Y120/H120,"0")</f>
        <v>10</v>
      </c>
      <c r="Z121" s="563">
        <f>IFERROR(IF(Z117="",0,Z117),"0")+IFERROR(IF(Z118="",0,Z118),"0")+IFERROR(IF(Z119="",0,Z119),"0")+IFERROR(IF(Z120="",0,Z120),"0")</f>
        <v>0.1898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80</v>
      </c>
      <c r="Y122" s="563">
        <f>IFERROR(SUM(Y117:Y120),"0")</f>
        <v>81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137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137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137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120</v>
      </c>
      <c r="Y252" s="562">
        <f>IFERROR(IF(X252="",0,CEILING((X252/$H252),1)*$H252),"")</f>
        <v>129.60000000000002</v>
      </c>
      <c r="Z252" s="36">
        <f>IFERROR(IF(Y252=0,"",ROUNDUP(Y252/H252,0)*0.01898),"")</f>
        <v>0.22776000000000002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124.83333333333331</v>
      </c>
      <c r="BN252" s="64">
        <f>IFERROR(Y252*I252/H252,"0")</f>
        <v>134.82000000000002</v>
      </c>
      <c r="BO252" s="64">
        <f>IFERROR(1/J252*(X252/H252),"0")</f>
        <v>0.1736111111111111</v>
      </c>
      <c r="BP252" s="64">
        <f>IFERROR(1/J252*(Y252/H252),"0")</f>
        <v>0.18750000000000003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11.111111111111111</v>
      </c>
      <c r="Y256" s="563">
        <f>IFERROR(Y251/H251,"0")+IFERROR(Y252/H252,"0")+IFERROR(Y253/H253,"0")+IFERROR(Y254/H254,"0")+IFERROR(Y255/H255,"0")</f>
        <v>12.000000000000002</v>
      </c>
      <c r="Z256" s="563">
        <f>IFERROR(IF(Z251="",0,Z251),"0")+IFERROR(IF(Z252="",0,Z252),"0")+IFERROR(IF(Z253="",0,Z253),"0")+IFERROR(IF(Z254="",0,Z254),"0")+IFERROR(IF(Z255="",0,Z255),"0")</f>
        <v>0.22776000000000002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120</v>
      </c>
      <c r="Y257" s="563">
        <f>IFERROR(SUM(Y251:Y255),"0")</f>
        <v>129.60000000000002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20</v>
      </c>
      <c r="Y299" s="562">
        <f t="shared" ref="Y299:Y305" si="42">IFERROR(IF(X299="",0,CEILING((X299/$H299),1)*$H299),"")</f>
        <v>21</v>
      </c>
      <c r="Z299" s="36">
        <f>IFERROR(IF(Y299=0,"",ROUNDUP(Y299/H299,0)*0.00902),"")</f>
        <v>4.5100000000000001E-2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21.285714285714281</v>
      </c>
      <c r="BN299" s="64">
        <f t="shared" ref="BN299:BN305" si="44">IFERROR(Y299*I299/H299,"0")</f>
        <v>22.349999999999998</v>
      </c>
      <c r="BO299" s="64">
        <f t="shared" ref="BO299:BO305" si="45">IFERROR(1/J299*(X299/H299),"0")</f>
        <v>3.6075036075036072E-2</v>
      </c>
      <c r="BP299" s="64">
        <f t="shared" ref="BP299:BP305" si="46">IFERROR(1/J299*(Y299/H299),"0")</f>
        <v>3.787878787878788E-2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4.7619047619047619</v>
      </c>
      <c r="Y306" s="563">
        <f>IFERROR(Y299/H299,"0")+IFERROR(Y300/H300,"0")+IFERROR(Y301/H301,"0")+IFERROR(Y302/H302,"0")+IFERROR(Y303/H303,"0")+IFERROR(Y304/H304,"0")+IFERROR(Y305/H305,"0")</f>
        <v>5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20</v>
      </c>
      <c r="Y307" s="563">
        <f>IFERROR(SUM(Y299:Y305),"0")</f>
        <v>21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60</v>
      </c>
      <c r="Y318" s="562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63.992307692307698</v>
      </c>
      <c r="BN318" s="64">
        <f>IFERROR(Y318*I318/H318,"0")</f>
        <v>66.552000000000007</v>
      </c>
      <c r="BO318" s="64">
        <f>IFERROR(1/J318*(X318/H318),"0")</f>
        <v>0.1201923076923077</v>
      </c>
      <c r="BP318" s="64">
        <f>IFERROR(1/J318*(Y318/H318),"0")</f>
        <v>0.125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7.6923076923076925</v>
      </c>
      <c r="Y320" s="563">
        <f>IFERROR(Y317/H317,"0")+IFERROR(Y318/H318,"0")+IFERROR(Y319/H319,"0")</f>
        <v>8</v>
      </c>
      <c r="Z320" s="563">
        <f>IFERROR(IF(Z317="",0,Z317),"0")+IFERROR(IF(Z318="",0,Z318),"0")+IFERROR(IF(Z319="",0,Z319),"0")</f>
        <v>0.15184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60</v>
      </c>
      <c r="Y321" s="563">
        <f>IFERROR(SUM(Y317:Y319),"0")</f>
        <v>62.4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/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/>
      <c r="AK345" s="68">
        <v>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250</v>
      </c>
      <c r="Y346" s="562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555</v>
      </c>
      <c r="AG346" s="64"/>
      <c r="AJ346" s="68" t="s">
        <v>113</v>
      </c>
      <c r="AK346" s="68">
        <v>720</v>
      </c>
      <c r="BB346" s="396" t="s">
        <v>1</v>
      </c>
      <c r="BM346" s="64">
        <f t="shared" si="48"/>
        <v>258</v>
      </c>
      <c r="BN346" s="64">
        <f t="shared" si="49"/>
        <v>263.16000000000003</v>
      </c>
      <c r="BO346" s="64">
        <f t="shared" si="50"/>
        <v>0.34722222222222221</v>
      </c>
      <c r="BP346" s="64">
        <f t="shared" si="51"/>
        <v>0.35416666666666663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/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250</v>
      </c>
      <c r="Y348" s="562">
        <f t="shared" si="47"/>
        <v>255</v>
      </c>
      <c r="Z348" s="36">
        <f>IFERROR(IF(Y348=0,"",ROUNDUP(Y348/H348,0)*0.02175),"")</f>
        <v>0.36974999999999997</v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258</v>
      </c>
      <c r="BN348" s="64">
        <f t="shared" si="49"/>
        <v>263.16000000000003</v>
      </c>
      <c r="BO348" s="64">
        <f t="shared" si="50"/>
        <v>0.34722222222222221</v>
      </c>
      <c r="BP348" s="64">
        <f t="shared" si="51"/>
        <v>0.35416666666666663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33.333333333333336</v>
      </c>
      <c r="Y352" s="563">
        <f>IFERROR(Y345/H345,"0")+IFERROR(Y346/H346,"0")+IFERROR(Y347/H347,"0")+IFERROR(Y348/H348,"0")+IFERROR(Y349/H349,"0")+IFERROR(Y350/H350,"0")+IFERROR(Y351/H351,"0")</f>
        <v>34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0.73949999999999994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500</v>
      </c>
      <c r="Y353" s="563">
        <f>IFERROR(SUM(Y345:Y351),"0")</f>
        <v>510</v>
      </c>
      <c r="Z353" s="37"/>
      <c r="AA353" s="564"/>
      <c r="AB353" s="564"/>
      <c r="AC353" s="564"/>
    </row>
    <row r="354" spans="1:68" ht="14.25" customHeight="1" x14ac:dyDescent="0.25">
      <c r="A354" s="573" t="s">
        <v>137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112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250</v>
      </c>
      <c r="Y355" s="562">
        <f>IFERROR(IF(X355="",0,CEILING((X355/$H355),1)*$H355),"")</f>
        <v>255</v>
      </c>
      <c r="Z355" s="36">
        <f>IFERROR(IF(Y355=0,"",ROUNDUP(Y355/H355,0)*0.02175),"")</f>
        <v>0.36974999999999997</v>
      </c>
      <c r="AA355" s="56"/>
      <c r="AB355" s="57"/>
      <c r="AC355" s="407" t="s">
        <v>571</v>
      </c>
      <c r="AG355" s="64"/>
      <c r="AJ355" s="68" t="s">
        <v>113</v>
      </c>
      <c r="AK355" s="68">
        <v>720</v>
      </c>
      <c r="BB355" s="408" t="s">
        <v>1</v>
      </c>
      <c r="BM355" s="64">
        <f>IFERROR(X355*I355/H355,"0")</f>
        <v>258</v>
      </c>
      <c r="BN355" s="64">
        <f>IFERROR(Y355*I355/H355,"0")</f>
        <v>263.16000000000003</v>
      </c>
      <c r="BO355" s="64">
        <f>IFERROR(1/J355*(X355/H355),"0")</f>
        <v>0.34722222222222221</v>
      </c>
      <c r="BP355" s="64">
        <f>IFERROR(1/J355*(Y355/H355),"0")</f>
        <v>0.35416666666666663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16.666666666666668</v>
      </c>
      <c r="Y357" s="563">
        <f>IFERROR(Y355/H355,"0")+IFERROR(Y356/H356,"0")</f>
        <v>17</v>
      </c>
      <c r="Z357" s="563">
        <f>IFERROR(IF(Z355="",0,Z355),"0")+IFERROR(IF(Z356="",0,Z356),"0")</f>
        <v>0.36974999999999997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250</v>
      </c>
      <c r="Y358" s="563">
        <f>IFERROR(SUM(Y355:Y356),"0")</f>
        <v>255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40</v>
      </c>
      <c r="Y381" s="562">
        <f>IFERROR(IF(X381="",0,CEILING((X381/$H381),1)*$H381),"")</f>
        <v>45</v>
      </c>
      <c r="Z381" s="36">
        <f>IFERROR(IF(Y381=0,"",ROUNDUP(Y381/H381,0)*0.01898),"")</f>
        <v>9.4899999999999998E-2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42.306666666666665</v>
      </c>
      <c r="BN381" s="64">
        <f>IFERROR(Y381*I381/H381,"0")</f>
        <v>47.594999999999999</v>
      </c>
      <c r="BO381" s="64">
        <f>IFERROR(1/J381*(X381/H381),"0")</f>
        <v>6.9444444444444448E-2</v>
      </c>
      <c r="BP381" s="64">
        <f>IFERROR(1/J381*(Y381/H381),"0")</f>
        <v>7.8125E-2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4.4444444444444446</v>
      </c>
      <c r="Y383" s="563">
        <f>IFERROR(Y381/H381,"0")+IFERROR(Y382/H382,"0")</f>
        <v>5</v>
      </c>
      <c r="Z383" s="563">
        <f>IFERROR(IF(Z381="",0,Z381),"0")+IFERROR(IF(Z382="",0,Z382),"0")</f>
        <v>9.4899999999999998E-2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40</v>
      </c>
      <c r="Y384" s="563">
        <f>IFERROR(SUM(Y381:Y382),"0")</f>
        <v>45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20</v>
      </c>
      <c r="Y392" s="562">
        <f t="shared" ref="Y392:Y401" si="52">IFERROR(IF(X392="",0,CEILING((X392/$H392),1)*$H392),"")</f>
        <v>21.6</v>
      </c>
      <c r="Z392" s="36">
        <f>IFERROR(IF(Y392=0,"",ROUNDUP(Y392/H392,0)*0.00902),"")</f>
        <v>3.6080000000000001E-2</v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20.777777777777779</v>
      </c>
      <c r="BN392" s="64">
        <f t="shared" ref="BN392:BN401" si="54">IFERROR(Y392*I392/H392,"0")</f>
        <v>22.44</v>
      </c>
      <c r="BO392" s="64">
        <f t="shared" ref="BO392:BO401" si="55">IFERROR(1/J392*(X392/H392),"0")</f>
        <v>2.8058361391694722E-2</v>
      </c>
      <c r="BP392" s="64">
        <f t="shared" ref="BP392:BP401" si="56">IFERROR(1/J392*(Y392/H392),"0")</f>
        <v>3.0303030303030304E-2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3.7037037037037033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4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3.6080000000000001E-2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20</v>
      </c>
      <c r="Y403" s="563">
        <f>IFERROR(SUM(Y392:Y401),"0")</f>
        <v>21.6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137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60</v>
      </c>
      <c r="Y439" s="562">
        <f t="shared" si="58"/>
        <v>63.36</v>
      </c>
      <c r="Z439" s="36">
        <f t="shared" si="59"/>
        <v>0.14352000000000001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64.090909090909079</v>
      </c>
      <c r="BN439" s="64">
        <f t="shared" si="61"/>
        <v>67.679999999999993</v>
      </c>
      <c r="BO439" s="64">
        <f t="shared" si="62"/>
        <v>0.10926573426573427</v>
      </c>
      <c r="BP439" s="64">
        <f t="shared" si="63"/>
        <v>0.11538461538461539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11.363636363636363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12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0.14352000000000001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60</v>
      </c>
      <c r="Y449" s="563">
        <f>IFERROR(SUM(Y434:Y447),"0")</f>
        <v>63.36</v>
      </c>
      <c r="Z449" s="37"/>
      <c r="AA449" s="564"/>
      <c r="AB449" s="564"/>
      <c r="AC449" s="564"/>
    </row>
    <row r="450" spans="1:68" ht="14.25" customHeight="1" x14ac:dyDescent="0.25">
      <c r="A450" s="573" t="s">
        <v>137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80</v>
      </c>
      <c r="Y451" s="562">
        <f>IFERROR(IF(X451="",0,CEILING((X451/$H451),1)*$H451),"")</f>
        <v>84.48</v>
      </c>
      <c r="Z451" s="36">
        <f>IFERROR(IF(Y451=0,"",ROUNDUP(Y451/H451,0)*0.01196),"")</f>
        <v>0.19136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85.454545454545453</v>
      </c>
      <c r="BN451" s="64">
        <f>IFERROR(Y451*I451/H451,"0")</f>
        <v>90.24</v>
      </c>
      <c r="BO451" s="64">
        <f>IFERROR(1/J451*(X451/H451),"0")</f>
        <v>0.14568764568764569</v>
      </c>
      <c r="BP451" s="64">
        <f>IFERROR(1/J451*(Y451/H451),"0")</f>
        <v>0.15384615384615385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15.15151515151515</v>
      </c>
      <c r="Y454" s="563">
        <f>IFERROR(Y451/H451,"0")+IFERROR(Y452/H452,"0")+IFERROR(Y453/H453,"0")</f>
        <v>16</v>
      </c>
      <c r="Z454" s="563">
        <f>IFERROR(IF(Z451="",0,Z451),"0")+IFERROR(IF(Z452="",0,Z452),"0")+IFERROR(IF(Z453="",0,Z453),"0")</f>
        <v>0.19136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80</v>
      </c>
      <c r="Y455" s="563">
        <f>IFERROR(SUM(Y451:Y453),"0")</f>
        <v>84.48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30</v>
      </c>
      <c r="Y457" s="562">
        <f t="shared" ref="Y457:Y463" si="64">IFERROR(IF(X457="",0,CEILING((X457/$H457),1)*$H457),"")</f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32.04545454545454</v>
      </c>
      <c r="BN457" s="64">
        <f t="shared" ref="BN457:BN463" si="66">IFERROR(Y457*I457/H457,"0")</f>
        <v>33.839999999999996</v>
      </c>
      <c r="BO457" s="64">
        <f t="shared" ref="BO457:BO463" si="67">IFERROR(1/J457*(X457/H457),"0")</f>
        <v>5.4632867132867136E-2</v>
      </c>
      <c r="BP457" s="64">
        <f t="shared" ref="BP457:BP463" si="68">IFERROR(1/J457*(Y457/H457),"0")</f>
        <v>5.7692307692307696E-2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5.6818181818181817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7.1760000000000004E-2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30</v>
      </c>
      <c r="Y465" s="563">
        <f>IFERROR(SUM(Y457:Y463),"0")</f>
        <v>31.68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137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100</v>
      </c>
      <c r="Y493" s="562">
        <f>IFERROR(IF(X493="",0,CEILING((X493/$H493),1)*$H493),"")</f>
        <v>108</v>
      </c>
      <c r="Z493" s="36">
        <f>IFERROR(IF(Y493=0,"",ROUNDUP(Y493/H493,0)*0.01898),"")</f>
        <v>0.22776000000000002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105.76666666666667</v>
      </c>
      <c r="BN493" s="64">
        <f>IFERROR(Y493*I493/H493,"0")</f>
        <v>114.22799999999999</v>
      </c>
      <c r="BO493" s="64">
        <f>IFERROR(1/J493*(X493/H493),"0")</f>
        <v>0.1736111111111111</v>
      </c>
      <c r="BP493" s="64">
        <f>IFERROR(1/J493*(Y493/H493),"0")</f>
        <v>0.1875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11.111111111111111</v>
      </c>
      <c r="Y495" s="563">
        <f>IFERROR(Y493/H493,"0")+IFERROR(Y494/H494,"0")</f>
        <v>12</v>
      </c>
      <c r="Z495" s="563">
        <f>IFERROR(IF(Z493="",0,Z493),"0")+IFERROR(IF(Z494="",0,Z494),"0")</f>
        <v>0.22776000000000002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100</v>
      </c>
      <c r="Y496" s="563">
        <f>IFERROR(SUM(Y493:Y494),"0")</f>
        <v>108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137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1420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1477.9199999999998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1482.0367088467087</v>
      </c>
      <c r="Y508" s="563">
        <f>IFERROR(SUM(BN22:BN504),"0")</f>
        <v>1542.7650000000003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3</v>
      </c>
      <c r="Y509" s="38">
        <f>ROUNDUP(SUM(BP22:BP504),0)</f>
        <v>3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1557.0367088467087</v>
      </c>
      <c r="Y510" s="563">
        <f>GrossWeightTotalR+PalletQtyTotalR*25</f>
        <v>1617.7650000000003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140.45365128698464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147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2.6030099999999998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64.800000000000011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81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129.60000000000002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83.4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765</v>
      </c>
      <c r="U517" s="46">
        <f>IFERROR(Y370*1,"0")+IFERROR(Y371*1,"0")+IFERROR(Y372*1,"0")+IFERROR(Y373*1,"0")+IFERROR(Y377*1,"0")+IFERROR(Y381*1,"0")+IFERROR(Y382*1,"0")+IFERROR(Y386*1,"0")</f>
        <v>45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21.6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179.52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108</v>
      </c>
      <c r="AB517" s="46">
        <f>IFERROR(Y504*1,"0")</f>
        <v>0</v>
      </c>
      <c r="AC517" s="52"/>
      <c r="AF517" s="559"/>
    </row>
  </sheetData>
  <sheetProtection algorithmName="SHA-512" hashValue="dCBx+fH2Ol8Z54umOezvZbbgDB4jIj00Ycum63n+gS4e/RouKLC0OIH0xrK9xMJqDVWXv74+9gDOcTmYhWeWNw==" saltValue="fXFpLQzdIMP/Q/Tg/v2A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AXhdnowDvak+93v1l0mZHx6ih/00qQzL+kp4Qm5ClJLIV0ysenAgb1l1evHOh7Leo5kT23vGJ1ELNexoSVGMNg==" saltValue="eueu+l0q/jhkLi6GIMmY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