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/>
  <c r="X505"/>
  <c r="BO504"/>
  <c r="BM504"/>
  <c r="Y504"/>
  <c r="AB517" s="1"/>
  <c r="X501"/>
  <c r="X500"/>
  <c r="BO499"/>
  <c r="BM499"/>
  <c r="Y499"/>
  <c r="BO498"/>
  <c r="BM498"/>
  <c r="Y498"/>
  <c r="BP498" s="1"/>
  <c r="X496"/>
  <c r="X495"/>
  <c r="BO494"/>
  <c r="BM494"/>
  <c r="Y494"/>
  <c r="BN494" s="1"/>
  <c r="BO493"/>
  <c r="BM493"/>
  <c r="Y493"/>
  <c r="BP493" s="1"/>
  <c r="X491"/>
  <c r="X490"/>
  <c r="BO489"/>
  <c r="BM489"/>
  <c r="Y489"/>
  <c r="Y490" s="1"/>
  <c r="BP488"/>
  <c r="BO488"/>
  <c r="BN488"/>
  <c r="BM488"/>
  <c r="Z488"/>
  <c r="Y488"/>
  <c r="X486"/>
  <c r="X485"/>
  <c r="BO484"/>
  <c r="BM484"/>
  <c r="Y484"/>
  <c r="Z484" s="1"/>
  <c r="BO483"/>
  <c r="BM483"/>
  <c r="Y483"/>
  <c r="BP483" s="1"/>
  <c r="BO482"/>
  <c r="BM482"/>
  <c r="Y482"/>
  <c r="X480"/>
  <c r="X479"/>
  <c r="BO478"/>
  <c r="BM478"/>
  <c r="Y478"/>
  <c r="Z478" s="1"/>
  <c r="BO477"/>
  <c r="BM477"/>
  <c r="Y477"/>
  <c r="BP477" s="1"/>
  <c r="BO476"/>
  <c r="BN476"/>
  <c r="BM476"/>
  <c r="Z476"/>
  <c r="Y476"/>
  <c r="BP476" s="1"/>
  <c r="BO475"/>
  <c r="BM475"/>
  <c r="Y475"/>
  <c r="X471"/>
  <c r="X470"/>
  <c r="BO469"/>
  <c r="BM469"/>
  <c r="Y469"/>
  <c r="P469"/>
  <c r="BO468"/>
  <c r="BM468"/>
  <c r="Y468"/>
  <c r="Z468" s="1"/>
  <c r="P468"/>
  <c r="BO467"/>
  <c r="BM467"/>
  <c r="Y467"/>
  <c r="P467"/>
  <c r="X465"/>
  <c r="X464"/>
  <c r="BO463"/>
  <c r="BM463"/>
  <c r="Y463"/>
  <c r="BP463" s="1"/>
  <c r="P463"/>
  <c r="BO462"/>
  <c r="BM462"/>
  <c r="Y462"/>
  <c r="BP462" s="1"/>
  <c r="P462"/>
  <c r="BO461"/>
  <c r="BM461"/>
  <c r="Y461"/>
  <c r="BN461" s="1"/>
  <c r="P461"/>
  <c r="BO460"/>
  <c r="BM460"/>
  <c r="Y460"/>
  <c r="BP460" s="1"/>
  <c r="P460"/>
  <c r="BO459"/>
  <c r="BM459"/>
  <c r="Z459"/>
  <c r="Y459"/>
  <c r="P459"/>
  <c r="BO458"/>
  <c r="BM458"/>
  <c r="Y458"/>
  <c r="Z458" s="1"/>
  <c r="P458"/>
  <c r="BO457"/>
  <c r="BM457"/>
  <c r="Y457"/>
  <c r="P457"/>
  <c r="X455"/>
  <c r="X454"/>
  <c r="BO453"/>
  <c r="BM453"/>
  <c r="Y453"/>
  <c r="BP453" s="1"/>
  <c r="P453"/>
  <c r="BO452"/>
  <c r="BM452"/>
  <c r="Y452"/>
  <c r="BP452" s="1"/>
  <c r="P452"/>
  <c r="BO451"/>
  <c r="BM451"/>
  <c r="Y451"/>
  <c r="P451"/>
  <c r="X449"/>
  <c r="X448"/>
  <c r="BO447"/>
  <c r="BM447"/>
  <c r="Y447"/>
  <c r="BP447" s="1"/>
  <c r="P447"/>
  <c r="BO446"/>
  <c r="BM446"/>
  <c r="Y446"/>
  <c r="P446"/>
  <c r="BO445"/>
  <c r="BM445"/>
  <c r="Y445"/>
  <c r="BP445" s="1"/>
  <c r="P445"/>
  <c r="BO444"/>
  <c r="BM444"/>
  <c r="Y444"/>
  <c r="P444"/>
  <c r="BO443"/>
  <c r="BM443"/>
  <c r="Y443"/>
  <c r="BP443" s="1"/>
  <c r="BO442"/>
  <c r="BM442"/>
  <c r="Y442"/>
  <c r="P442"/>
  <c r="BP441"/>
  <c r="BO441"/>
  <c r="BN441"/>
  <c r="BM441"/>
  <c r="Z441"/>
  <c r="Y441"/>
  <c r="P441"/>
  <c r="BO440"/>
  <c r="BM440"/>
  <c r="Y440"/>
  <c r="P440"/>
  <c r="BO439"/>
  <c r="BM439"/>
  <c r="Y439"/>
  <c r="BP439" s="1"/>
  <c r="P439"/>
  <c r="BP438"/>
  <c r="BO438"/>
  <c r="BM438"/>
  <c r="Y438"/>
  <c r="P438"/>
  <c r="BO437"/>
  <c r="BM437"/>
  <c r="Y437"/>
  <c r="BO436"/>
  <c r="BN436"/>
  <c r="BM436"/>
  <c r="Z436"/>
  <c r="Y436"/>
  <c r="BP436" s="1"/>
  <c r="P436"/>
  <c r="BO435"/>
  <c r="BM435"/>
  <c r="Y435"/>
  <c r="BP435" s="1"/>
  <c r="P435"/>
  <c r="BO434"/>
  <c r="BM434"/>
  <c r="Y434"/>
  <c r="P434"/>
  <c r="Y430"/>
  <c r="X430"/>
  <c r="Y429"/>
  <c r="X429"/>
  <c r="BP428"/>
  <c r="BO428"/>
  <c r="BM428"/>
  <c r="Y428"/>
  <c r="P428"/>
  <c r="Y425"/>
  <c r="X425"/>
  <c r="Y424"/>
  <c r="X424"/>
  <c r="BP423"/>
  <c r="BO423"/>
  <c r="BN423"/>
  <c r="BM423"/>
  <c r="Z423"/>
  <c r="Z424" s="1"/>
  <c r="Y423"/>
  <c r="X517" s="1"/>
  <c r="P423"/>
  <c r="X420"/>
  <c r="X419"/>
  <c r="BO418"/>
  <c r="BM418"/>
  <c r="Y418"/>
  <c r="BP418" s="1"/>
  <c r="P418"/>
  <c r="BO417"/>
  <c r="BM417"/>
  <c r="Y417"/>
  <c r="BN417" s="1"/>
  <c r="P417"/>
  <c r="BO416"/>
  <c r="BM416"/>
  <c r="Y416"/>
  <c r="BP416" s="1"/>
  <c r="P416"/>
  <c r="BO415"/>
  <c r="BM415"/>
  <c r="Y415"/>
  <c r="P415"/>
  <c r="X413"/>
  <c r="X412"/>
  <c r="BO411"/>
  <c r="BM411"/>
  <c r="Y411"/>
  <c r="Y413" s="1"/>
  <c r="P411"/>
  <c r="X408"/>
  <c r="X407"/>
  <c r="BP406"/>
  <c r="BO406"/>
  <c r="BM406"/>
  <c r="Y406"/>
  <c r="P406"/>
  <c r="BO405"/>
  <c r="BM405"/>
  <c r="Y405"/>
  <c r="P405"/>
  <c r="X403"/>
  <c r="X402"/>
  <c r="BO401"/>
  <c r="BM401"/>
  <c r="Y401"/>
  <c r="Z401" s="1"/>
  <c r="P401"/>
  <c r="BP400"/>
  <c r="BO400"/>
  <c r="BN400"/>
  <c r="BM400"/>
  <c r="Z400"/>
  <c r="Y400"/>
  <c r="P400"/>
  <c r="BO399"/>
  <c r="BM399"/>
  <c r="Y399"/>
  <c r="P399"/>
  <c r="BO398"/>
  <c r="BM398"/>
  <c r="Z398"/>
  <c r="Y398"/>
  <c r="BP398" s="1"/>
  <c r="P398"/>
  <c r="BO397"/>
  <c r="BM397"/>
  <c r="Y397"/>
  <c r="BP397" s="1"/>
  <c r="P397"/>
  <c r="BO396"/>
  <c r="BM396"/>
  <c r="Z396"/>
  <c r="Y396"/>
  <c r="BN396" s="1"/>
  <c r="P396"/>
  <c r="BO395"/>
  <c r="BM395"/>
  <c r="Z395"/>
  <c r="Y395"/>
  <c r="BN395" s="1"/>
  <c r="P395"/>
  <c r="BO394"/>
  <c r="BM394"/>
  <c r="Y394"/>
  <c r="Z394" s="1"/>
  <c r="P394"/>
  <c r="BO393"/>
  <c r="BM393"/>
  <c r="Z393"/>
  <c r="Y393"/>
  <c r="BN393" s="1"/>
  <c r="P393"/>
  <c r="BO392"/>
  <c r="BM392"/>
  <c r="Y392"/>
  <c r="P392"/>
  <c r="X388"/>
  <c r="X387"/>
  <c r="BO386"/>
  <c r="BM386"/>
  <c r="Y386"/>
  <c r="P386"/>
  <c r="X384"/>
  <c r="X383"/>
  <c r="BO382"/>
  <c r="BM382"/>
  <c r="Y382"/>
  <c r="BN382" s="1"/>
  <c r="P382"/>
  <c r="BO381"/>
  <c r="BM381"/>
  <c r="Y381"/>
  <c r="BP381" s="1"/>
  <c r="P381"/>
  <c r="X379"/>
  <c r="X378"/>
  <c r="BO377"/>
  <c r="BM377"/>
  <c r="Y377"/>
  <c r="P377"/>
  <c r="X375"/>
  <c r="X374"/>
  <c r="BO373"/>
  <c r="BM373"/>
  <c r="Y373"/>
  <c r="BP373" s="1"/>
  <c r="P373"/>
  <c r="BO372"/>
  <c r="BM372"/>
  <c r="Y372"/>
  <c r="P372"/>
  <c r="BP371"/>
  <c r="BO371"/>
  <c r="BM371"/>
  <c r="Y371"/>
  <c r="P371"/>
  <c r="BO370"/>
  <c r="BM370"/>
  <c r="Y370"/>
  <c r="Z370" s="1"/>
  <c r="P370"/>
  <c r="X367"/>
  <c r="X366"/>
  <c r="BO365"/>
  <c r="BM365"/>
  <c r="Y365"/>
  <c r="P365"/>
  <c r="X363"/>
  <c r="X362"/>
  <c r="BO361"/>
  <c r="BM361"/>
  <c r="Y361"/>
  <c r="BP361" s="1"/>
  <c r="P361"/>
  <c r="BO360"/>
  <c r="BM360"/>
  <c r="Y360"/>
  <c r="Y362" s="1"/>
  <c r="P360"/>
  <c r="Y358"/>
  <c r="X358"/>
  <c r="X357"/>
  <c r="BO356"/>
  <c r="BM356"/>
  <c r="Z356"/>
  <c r="Y356"/>
  <c r="BN356" s="1"/>
  <c r="P356"/>
  <c r="BO355"/>
  <c r="BM355"/>
  <c r="Y355"/>
  <c r="Y357" s="1"/>
  <c r="P355"/>
  <c r="X353"/>
  <c r="X352"/>
  <c r="BO351"/>
  <c r="BM351"/>
  <c r="Y351"/>
  <c r="P351"/>
  <c r="BO350"/>
  <c r="BM350"/>
  <c r="Y350"/>
  <c r="BP350" s="1"/>
  <c r="P350"/>
  <c r="BO349"/>
  <c r="BM349"/>
  <c r="Y349"/>
  <c r="P349"/>
  <c r="BP348"/>
  <c r="BO348"/>
  <c r="BM348"/>
  <c r="Y348"/>
  <c r="P348"/>
  <c r="BO347"/>
  <c r="BM347"/>
  <c r="Y347"/>
  <c r="Z347" s="1"/>
  <c r="P347"/>
  <c r="BO346"/>
  <c r="BM346"/>
  <c r="Y346"/>
  <c r="P346"/>
  <c r="BO345"/>
  <c r="BM345"/>
  <c r="Y345"/>
  <c r="Y352" s="1"/>
  <c r="P345"/>
  <c r="X341"/>
  <c r="X340"/>
  <c r="BO339"/>
  <c r="BM339"/>
  <c r="Y339"/>
  <c r="BP339" s="1"/>
  <c r="P339"/>
  <c r="BO338"/>
  <c r="BM338"/>
  <c r="Y338"/>
  <c r="BP338" s="1"/>
  <c r="P338"/>
  <c r="BO337"/>
  <c r="BM337"/>
  <c r="Y337"/>
  <c r="P337"/>
  <c r="X334"/>
  <c r="X333"/>
  <c r="BO332"/>
  <c r="BM332"/>
  <c r="Y332"/>
  <c r="P332"/>
  <c r="BO331"/>
  <c r="BM331"/>
  <c r="Y331"/>
  <c r="Z331" s="1"/>
  <c r="P331"/>
  <c r="BP330"/>
  <c r="BO330"/>
  <c r="BN330"/>
  <c r="BM330"/>
  <c r="Z330"/>
  <c r="Y330"/>
  <c r="P330"/>
  <c r="X328"/>
  <c r="X327"/>
  <c r="BO326"/>
  <c r="BM326"/>
  <c r="Y326"/>
  <c r="BP326" s="1"/>
  <c r="P326"/>
  <c r="BO325"/>
  <c r="BM325"/>
  <c r="Y325"/>
  <c r="BP325" s="1"/>
  <c r="P325"/>
  <c r="BP324"/>
  <c r="BO324"/>
  <c r="BM324"/>
  <c r="Y324"/>
  <c r="BO323"/>
  <c r="BM323"/>
  <c r="Z323"/>
  <c r="Y323"/>
  <c r="BP323" s="1"/>
  <c r="X321"/>
  <c r="X320"/>
  <c r="BP319"/>
  <c r="BO319"/>
  <c r="BN319"/>
  <c r="BM319"/>
  <c r="Z319"/>
  <c r="Y319"/>
  <c r="P319"/>
  <c r="BO318"/>
  <c r="BM318"/>
  <c r="Y318"/>
  <c r="P318"/>
  <c r="BO317"/>
  <c r="BM317"/>
  <c r="Y317"/>
  <c r="Y321" s="1"/>
  <c r="P317"/>
  <c r="X315"/>
  <c r="X314"/>
  <c r="BO313"/>
  <c r="BM313"/>
  <c r="Y313"/>
  <c r="BP313" s="1"/>
  <c r="P313"/>
  <c r="BO312"/>
  <c r="BM312"/>
  <c r="Z312"/>
  <c r="Y312"/>
  <c r="P312"/>
  <c r="BO311"/>
  <c r="BM311"/>
  <c r="Y311"/>
  <c r="Z311" s="1"/>
  <c r="P311"/>
  <c r="BO310"/>
  <c r="BM310"/>
  <c r="Y310"/>
  <c r="P310"/>
  <c r="BO309"/>
  <c r="BM309"/>
  <c r="Y309"/>
  <c r="Y314" s="1"/>
  <c r="P309"/>
  <c r="X307"/>
  <c r="X306"/>
  <c r="BO305"/>
  <c r="BM305"/>
  <c r="Y305"/>
  <c r="BP305" s="1"/>
  <c r="P305"/>
  <c r="BP304"/>
  <c r="BO304"/>
  <c r="BM304"/>
  <c r="Y304"/>
  <c r="BN304" s="1"/>
  <c r="P304"/>
  <c r="BO303"/>
  <c r="BM303"/>
  <c r="Y303"/>
  <c r="BP303" s="1"/>
  <c r="P303"/>
  <c r="BO302"/>
  <c r="BM302"/>
  <c r="Z302"/>
  <c r="Y302"/>
  <c r="P302"/>
  <c r="BO301"/>
  <c r="BM301"/>
  <c r="Y301"/>
  <c r="P301"/>
  <c r="BO300"/>
  <c r="BM300"/>
  <c r="Y300"/>
  <c r="BP300" s="1"/>
  <c r="P300"/>
  <c r="BP299"/>
  <c r="BO299"/>
  <c r="BN299"/>
  <c r="BM299"/>
  <c r="Z299"/>
  <c r="Y299"/>
  <c r="P299"/>
  <c r="X297"/>
  <c r="X296"/>
  <c r="BO295"/>
  <c r="BM295"/>
  <c r="Y295"/>
  <c r="BP295" s="1"/>
  <c r="P295"/>
  <c r="BO294"/>
  <c r="BM294"/>
  <c r="Y294"/>
  <c r="BN294" s="1"/>
  <c r="P294"/>
  <c r="BO293"/>
  <c r="BM293"/>
  <c r="Y293"/>
  <c r="BP293" s="1"/>
  <c r="P293"/>
  <c r="BO292"/>
  <c r="BM292"/>
  <c r="Y292"/>
  <c r="P292"/>
  <c r="BO291"/>
  <c r="BM291"/>
  <c r="Y291"/>
  <c r="P291"/>
  <c r="BO290"/>
  <c r="BM290"/>
  <c r="Y290"/>
  <c r="Z290" s="1"/>
  <c r="P290"/>
  <c r="BO289"/>
  <c r="BM289"/>
  <c r="Y289"/>
  <c r="P289"/>
  <c r="X286"/>
  <c r="X285"/>
  <c r="BO284"/>
  <c r="BM284"/>
  <c r="Y284"/>
  <c r="Y286" s="1"/>
  <c r="P284"/>
  <c r="X281"/>
  <c r="X280"/>
  <c r="BO279"/>
  <c r="BM279"/>
  <c r="Y279"/>
  <c r="BN279" s="1"/>
  <c r="P279"/>
  <c r="Y277"/>
  <c r="X277"/>
  <c r="Y276"/>
  <c r="X276"/>
  <c r="BP275"/>
  <c r="BO275"/>
  <c r="BN275"/>
  <c r="BM275"/>
  <c r="Z275"/>
  <c r="Z276" s="1"/>
  <c r="Y275"/>
  <c r="P275"/>
  <c r="X272"/>
  <c r="X271"/>
  <c r="BO270"/>
  <c r="BM270"/>
  <c r="Y270"/>
  <c r="BP270" s="1"/>
  <c r="P270"/>
  <c r="BO269"/>
  <c r="BM269"/>
  <c r="Y269"/>
  <c r="BN269" s="1"/>
  <c r="P269"/>
  <c r="BO268"/>
  <c r="BM268"/>
  <c r="Y268"/>
  <c r="P268"/>
  <c r="X265"/>
  <c r="X264"/>
  <c r="BP263"/>
  <c r="BO263"/>
  <c r="BN263"/>
  <c r="BM263"/>
  <c r="Z263"/>
  <c r="Y263"/>
  <c r="BO262"/>
  <c r="BM262"/>
  <c r="Y262"/>
  <c r="BP262" s="1"/>
  <c r="P262"/>
  <c r="BO261"/>
  <c r="BM261"/>
  <c r="Y261"/>
  <c r="BP261" s="1"/>
  <c r="P261"/>
  <c r="BO260"/>
  <c r="BM260"/>
  <c r="Y260"/>
  <c r="Z260" s="1"/>
  <c r="P260"/>
  <c r="X257"/>
  <c r="X256"/>
  <c r="BO255"/>
  <c r="BM255"/>
  <c r="Y255"/>
  <c r="BP255" s="1"/>
  <c r="P255"/>
  <c r="BO254"/>
  <c r="BM254"/>
  <c r="Y254"/>
  <c r="BP254" s="1"/>
  <c r="P254"/>
  <c r="BO253"/>
  <c r="BM253"/>
  <c r="Y253"/>
  <c r="BP253" s="1"/>
  <c r="P253"/>
  <c r="BO252"/>
  <c r="BM252"/>
  <c r="Y252"/>
  <c r="BN252" s="1"/>
  <c r="P252"/>
  <c r="BO251"/>
  <c r="BM251"/>
  <c r="Y251"/>
  <c r="BP251" s="1"/>
  <c r="P251"/>
  <c r="X248"/>
  <c r="X247"/>
  <c r="BO246"/>
  <c r="BM246"/>
  <c r="Y246"/>
  <c r="BP246" s="1"/>
  <c r="P246"/>
  <c r="BO245"/>
  <c r="BM245"/>
  <c r="Y245"/>
  <c r="BP245" s="1"/>
  <c r="P245"/>
  <c r="BO244"/>
  <c r="BM244"/>
  <c r="Y244"/>
  <c r="BP244" s="1"/>
  <c r="P244"/>
  <c r="BO243"/>
  <c r="BM243"/>
  <c r="Y243"/>
  <c r="BP243" s="1"/>
  <c r="BO242"/>
  <c r="BM242"/>
  <c r="Y242"/>
  <c r="Y247" s="1"/>
  <c r="P242"/>
  <c r="Y240"/>
  <c r="X240"/>
  <c r="X239"/>
  <c r="BO238"/>
  <c r="BM238"/>
  <c r="Y238"/>
  <c r="Y239" s="1"/>
  <c r="X236"/>
  <c r="X235"/>
  <c r="BO234"/>
  <c r="BM234"/>
  <c r="Y234"/>
  <c r="BP234" s="1"/>
  <c r="P234"/>
  <c r="X232"/>
  <c r="X231"/>
  <c r="BO230"/>
  <c r="BM230"/>
  <c r="Y230"/>
  <c r="BN230" s="1"/>
  <c r="P230"/>
  <c r="BO229"/>
  <c r="BM229"/>
  <c r="Y229"/>
  <c r="Z229" s="1"/>
  <c r="P229"/>
  <c r="BO228"/>
  <c r="BM228"/>
  <c r="Z228"/>
  <c r="Y228"/>
  <c r="BN228" s="1"/>
  <c r="P228"/>
  <c r="BO227"/>
  <c r="BM227"/>
  <c r="Y227"/>
  <c r="BP227" s="1"/>
  <c r="P227"/>
  <c r="BO226"/>
  <c r="BM226"/>
  <c r="Y226"/>
  <c r="BP226" s="1"/>
  <c r="P226"/>
  <c r="BO225"/>
  <c r="BM225"/>
  <c r="Y225"/>
  <c r="BP225" s="1"/>
  <c r="P225"/>
  <c r="BO224"/>
  <c r="BM224"/>
  <c r="Y224"/>
  <c r="Y232" s="1"/>
  <c r="P224"/>
  <c r="X221"/>
  <c r="X220"/>
  <c r="BO219"/>
  <c r="BM219"/>
  <c r="Y219"/>
  <c r="BN219" s="1"/>
  <c r="P219"/>
  <c r="BO218"/>
  <c r="BM218"/>
  <c r="Y218"/>
  <c r="Z218" s="1"/>
  <c r="P218"/>
  <c r="X216"/>
  <c r="X215"/>
  <c r="BP214"/>
  <c r="BO214"/>
  <c r="BN214"/>
  <c r="BM214"/>
  <c r="Z214"/>
  <c r="Y214"/>
  <c r="P214"/>
  <c r="BO213"/>
  <c r="BM213"/>
  <c r="Y213"/>
  <c r="BP213" s="1"/>
  <c r="P213"/>
  <c r="BO212"/>
  <c r="BM212"/>
  <c r="Y212"/>
  <c r="BP212" s="1"/>
  <c r="P212"/>
  <c r="BO211"/>
  <c r="BM211"/>
  <c r="Y211"/>
  <c r="BP211" s="1"/>
  <c r="P211"/>
  <c r="BO210"/>
  <c r="BM210"/>
  <c r="Y210"/>
  <c r="BN210" s="1"/>
  <c r="P210"/>
  <c r="BO209"/>
  <c r="BM209"/>
  <c r="Y209"/>
  <c r="BN209" s="1"/>
  <c r="P209"/>
  <c r="BO208"/>
  <c r="BM208"/>
  <c r="Y208"/>
  <c r="Z208" s="1"/>
  <c r="P208"/>
  <c r="BO207"/>
  <c r="BM207"/>
  <c r="Z207"/>
  <c r="Y207"/>
  <c r="BN207" s="1"/>
  <c r="P207"/>
  <c r="BO206"/>
  <c r="BM206"/>
  <c r="Y206"/>
  <c r="P206"/>
  <c r="X204"/>
  <c r="X203"/>
  <c r="BO202"/>
  <c r="BN202"/>
  <c r="BM202"/>
  <c r="Z202"/>
  <c r="Y202"/>
  <c r="BP202" s="1"/>
  <c r="P202"/>
  <c r="BO201"/>
  <c r="BM201"/>
  <c r="Y201"/>
  <c r="BP201" s="1"/>
  <c r="P201"/>
  <c r="BO200"/>
  <c r="BM200"/>
  <c r="Z200"/>
  <c r="Y200"/>
  <c r="BN200" s="1"/>
  <c r="P200"/>
  <c r="BO199"/>
  <c r="BM199"/>
  <c r="Z199"/>
  <c r="Y199"/>
  <c r="BN199" s="1"/>
  <c r="P199"/>
  <c r="BO198"/>
  <c r="BM198"/>
  <c r="Y198"/>
  <c r="Z198" s="1"/>
  <c r="P198"/>
  <c r="BO197"/>
  <c r="BM197"/>
  <c r="Y197"/>
  <c r="BN197" s="1"/>
  <c r="P197"/>
  <c r="BO196"/>
  <c r="BM196"/>
  <c r="Y196"/>
  <c r="BP196" s="1"/>
  <c r="P196"/>
  <c r="BO195"/>
  <c r="BM195"/>
  <c r="Z195"/>
  <c r="Y195"/>
  <c r="BP195" s="1"/>
  <c r="P195"/>
  <c r="X193"/>
  <c r="X192"/>
  <c r="BO191"/>
  <c r="BM191"/>
  <c r="Y191"/>
  <c r="P191"/>
  <c r="BO190"/>
  <c r="BM190"/>
  <c r="Z190"/>
  <c r="Y190"/>
  <c r="BN190" s="1"/>
  <c r="P190"/>
  <c r="X188"/>
  <c r="X187"/>
  <c r="BO186"/>
  <c r="BM186"/>
  <c r="Y186"/>
  <c r="P186"/>
  <c r="BO185"/>
  <c r="BM185"/>
  <c r="Y185"/>
  <c r="Z185" s="1"/>
  <c r="P185"/>
  <c r="X182"/>
  <c r="X181"/>
  <c r="BO180"/>
  <c r="BM180"/>
  <c r="Y180"/>
  <c r="BP180" s="1"/>
  <c r="P180"/>
  <c r="X178"/>
  <c r="X177"/>
  <c r="BO176"/>
  <c r="BM176"/>
  <c r="Y176"/>
  <c r="BN176" s="1"/>
  <c r="P176"/>
  <c r="BO175"/>
  <c r="BM175"/>
  <c r="Y175"/>
  <c r="Z175" s="1"/>
  <c r="P175"/>
  <c r="BO174"/>
  <c r="BM174"/>
  <c r="Z174"/>
  <c r="Y174"/>
  <c r="P174"/>
  <c r="X172"/>
  <c r="X171"/>
  <c r="BO170"/>
  <c r="BM170"/>
  <c r="Y170"/>
  <c r="BP170" s="1"/>
  <c r="P170"/>
  <c r="BO169"/>
  <c r="BM169"/>
  <c r="Y169"/>
  <c r="BP169" s="1"/>
  <c r="P169"/>
  <c r="BO168"/>
  <c r="BM168"/>
  <c r="Y168"/>
  <c r="BP168" s="1"/>
  <c r="P168"/>
  <c r="BO167"/>
  <c r="BM167"/>
  <c r="Y167"/>
  <c r="BN167" s="1"/>
  <c r="P167"/>
  <c r="BO166"/>
  <c r="BM166"/>
  <c r="Y166"/>
  <c r="BN166" s="1"/>
  <c r="P166"/>
  <c r="BO165"/>
  <c r="BM165"/>
  <c r="Y165"/>
  <c r="Z165" s="1"/>
  <c r="P165"/>
  <c r="BO164"/>
  <c r="BM164"/>
  <c r="Y164"/>
  <c r="BN164" s="1"/>
  <c r="P164"/>
  <c r="BO163"/>
  <c r="BM163"/>
  <c r="Y163"/>
  <c r="Y172" s="1"/>
  <c r="P163"/>
  <c r="BP162"/>
  <c r="BO162"/>
  <c r="BN162"/>
  <c r="BM162"/>
  <c r="Z162"/>
  <c r="Y162"/>
  <c r="P162"/>
  <c r="X160"/>
  <c r="X159"/>
  <c r="BO158"/>
  <c r="BM158"/>
  <c r="Y158"/>
  <c r="I517" s="1"/>
  <c r="P158"/>
  <c r="X154"/>
  <c r="X153"/>
  <c r="BO152"/>
  <c r="BM152"/>
  <c r="Y152"/>
  <c r="BP152" s="1"/>
  <c r="P152"/>
  <c r="BO151"/>
  <c r="BM151"/>
  <c r="Y151"/>
  <c r="P151"/>
  <c r="BO150"/>
  <c r="BM150"/>
  <c r="Y150"/>
  <c r="Z150" s="1"/>
  <c r="P150"/>
  <c r="X148"/>
  <c r="X147"/>
  <c r="BO146"/>
  <c r="BM146"/>
  <c r="Y146"/>
  <c r="P146"/>
  <c r="X143"/>
  <c r="X142"/>
  <c r="BO141"/>
  <c r="BM141"/>
  <c r="Y141"/>
  <c r="BN141" s="1"/>
  <c r="P141"/>
  <c r="BO140"/>
  <c r="BM140"/>
  <c r="Y140"/>
  <c r="Z140" s="1"/>
  <c r="P140"/>
  <c r="X138"/>
  <c r="X137"/>
  <c r="BO136"/>
  <c r="BM136"/>
  <c r="Y136"/>
  <c r="BP136" s="1"/>
  <c r="P136"/>
  <c r="BO135"/>
  <c r="BM135"/>
  <c r="Y135"/>
  <c r="BP135" s="1"/>
  <c r="P135"/>
  <c r="X133"/>
  <c r="X132"/>
  <c r="BO131"/>
  <c r="BM131"/>
  <c r="Y131"/>
  <c r="BP131" s="1"/>
  <c r="P131"/>
  <c r="BO130"/>
  <c r="BM130"/>
  <c r="Y130"/>
  <c r="BN130" s="1"/>
  <c r="P130"/>
  <c r="X127"/>
  <c r="X126"/>
  <c r="BO125"/>
  <c r="BM125"/>
  <c r="Y125"/>
  <c r="P125"/>
  <c r="BO124"/>
  <c r="BM124"/>
  <c r="Y124"/>
  <c r="Y127" s="1"/>
  <c r="P124"/>
  <c r="X122"/>
  <c r="X121"/>
  <c r="BO120"/>
  <c r="BM120"/>
  <c r="Y120"/>
  <c r="BP120" s="1"/>
  <c r="P120"/>
  <c r="BO119"/>
  <c r="BM119"/>
  <c r="Z119"/>
  <c r="Y119"/>
  <c r="BN119" s="1"/>
  <c r="P119"/>
  <c r="BO118"/>
  <c r="BM118"/>
  <c r="Z118"/>
  <c r="Y118"/>
  <c r="BN118" s="1"/>
  <c r="P118"/>
  <c r="BO117"/>
  <c r="BM117"/>
  <c r="Y117"/>
  <c r="Z117" s="1"/>
  <c r="P117"/>
  <c r="X115"/>
  <c r="X114"/>
  <c r="BP113"/>
  <c r="BO113"/>
  <c r="BN113"/>
  <c r="BM113"/>
  <c r="Z113"/>
  <c r="Y113"/>
  <c r="P113"/>
  <c r="BO112"/>
  <c r="BM112"/>
  <c r="Y112"/>
  <c r="BP112" s="1"/>
  <c r="P112"/>
  <c r="BO111"/>
  <c r="BM111"/>
  <c r="Y111"/>
  <c r="BP111" s="1"/>
  <c r="P111"/>
  <c r="X109"/>
  <c r="X108"/>
  <c r="BO107"/>
  <c r="BM107"/>
  <c r="Y107"/>
  <c r="BN107" s="1"/>
  <c r="P107"/>
  <c r="BO106"/>
  <c r="BM106"/>
  <c r="Y106"/>
  <c r="BP106" s="1"/>
  <c r="P106"/>
  <c r="BO105"/>
  <c r="BM105"/>
  <c r="Y105"/>
  <c r="Z105" s="1"/>
  <c r="P105"/>
  <c r="BO104"/>
  <c r="BM104"/>
  <c r="Y104"/>
  <c r="F517" s="1"/>
  <c r="P104"/>
  <c r="X101"/>
  <c r="X100"/>
  <c r="BO99"/>
  <c r="BM99"/>
  <c r="Y99"/>
  <c r="BP99" s="1"/>
  <c r="P99"/>
  <c r="BO98"/>
  <c r="BM98"/>
  <c r="Y98"/>
  <c r="BP98" s="1"/>
  <c r="P98"/>
  <c r="BO97"/>
  <c r="BM97"/>
  <c r="Y97"/>
  <c r="BP97" s="1"/>
  <c r="P97"/>
  <c r="BO96"/>
  <c r="BM96"/>
  <c r="Y96"/>
  <c r="BN96" s="1"/>
  <c r="P96"/>
  <c r="BO95"/>
  <c r="BM95"/>
  <c r="Y95"/>
  <c r="BP95" s="1"/>
  <c r="X93"/>
  <c r="X92"/>
  <c r="BO91"/>
  <c r="BM91"/>
  <c r="Y91"/>
  <c r="BN91" s="1"/>
  <c r="P91"/>
  <c r="BO90"/>
  <c r="BM90"/>
  <c r="Y90"/>
  <c r="BP90" s="1"/>
  <c r="P90"/>
  <c r="BO89"/>
  <c r="BM89"/>
  <c r="Y89"/>
  <c r="P89"/>
  <c r="X86"/>
  <c r="X85"/>
  <c r="BO84"/>
  <c r="BM84"/>
  <c r="Y84"/>
  <c r="BP84" s="1"/>
  <c r="P84"/>
  <c r="BO83"/>
  <c r="BN83"/>
  <c r="BM83"/>
  <c r="Z83"/>
  <c r="Y83"/>
  <c r="Y85" s="1"/>
  <c r="P83"/>
  <c r="X81"/>
  <c r="X80"/>
  <c r="BO79"/>
  <c r="BM79"/>
  <c r="Z79"/>
  <c r="Y79"/>
  <c r="BN79" s="1"/>
  <c r="P79"/>
  <c r="BO78"/>
  <c r="BM78"/>
  <c r="Y78"/>
  <c r="Z78" s="1"/>
  <c r="P78"/>
  <c r="BP77"/>
  <c r="BO77"/>
  <c r="BM77"/>
  <c r="Y77"/>
  <c r="BN77" s="1"/>
  <c r="P77"/>
  <c r="BO76"/>
  <c r="BM76"/>
  <c r="Y76"/>
  <c r="BP76" s="1"/>
  <c r="P76"/>
  <c r="BO75"/>
  <c r="BM75"/>
  <c r="Y75"/>
  <c r="BP75" s="1"/>
  <c r="P75"/>
  <c r="BO74"/>
  <c r="BM74"/>
  <c r="Y74"/>
  <c r="P74"/>
  <c r="X72"/>
  <c r="X71"/>
  <c r="BO70"/>
  <c r="BM70"/>
  <c r="Y70"/>
  <c r="BP70" s="1"/>
  <c r="P70"/>
  <c r="BO69"/>
  <c r="BM69"/>
  <c r="Y69"/>
  <c r="BN69" s="1"/>
  <c r="P69"/>
  <c r="BO68"/>
  <c r="BM68"/>
  <c r="Y68"/>
  <c r="Z68" s="1"/>
  <c r="P68"/>
  <c r="X66"/>
  <c r="X65"/>
  <c r="BO64"/>
  <c r="BM64"/>
  <c r="Y64"/>
  <c r="BN64" s="1"/>
  <c r="P64"/>
  <c r="BO63"/>
  <c r="BM63"/>
  <c r="Y63"/>
  <c r="P63"/>
  <c r="BO62"/>
  <c r="BM62"/>
  <c r="Y62"/>
  <c r="BP62" s="1"/>
  <c r="P62"/>
  <c r="BO61"/>
  <c r="BM61"/>
  <c r="Y61"/>
  <c r="P61"/>
  <c r="X59"/>
  <c r="X58"/>
  <c r="BO57"/>
  <c r="BM57"/>
  <c r="Y57"/>
  <c r="BP57" s="1"/>
  <c r="P57"/>
  <c r="BO56"/>
  <c r="BM56"/>
  <c r="Y56"/>
  <c r="P56"/>
  <c r="BO55"/>
  <c r="BM55"/>
  <c r="Y55"/>
  <c r="Z55" s="1"/>
  <c r="P55"/>
  <c r="BO54"/>
  <c r="BM54"/>
  <c r="Y54"/>
  <c r="BP54" s="1"/>
  <c r="P54"/>
  <c r="BP53"/>
  <c r="BO53"/>
  <c r="BN53"/>
  <c r="BM53"/>
  <c r="Z53"/>
  <c r="Y53"/>
  <c r="P53"/>
  <c r="BO52"/>
  <c r="BM52"/>
  <c r="Y52"/>
  <c r="BP52" s="1"/>
  <c r="P52"/>
  <c r="X49"/>
  <c r="X48"/>
  <c r="BO47"/>
  <c r="BM47"/>
  <c r="Y47"/>
  <c r="BN47" s="1"/>
  <c r="P47"/>
  <c r="X45"/>
  <c r="X44"/>
  <c r="BO43"/>
  <c r="BM43"/>
  <c r="Y43"/>
  <c r="BP43" s="1"/>
  <c r="P43"/>
  <c r="BP42"/>
  <c r="BO42"/>
  <c r="BM42"/>
  <c r="Y42"/>
  <c r="Z42" s="1"/>
  <c r="P42"/>
  <c r="BO41"/>
  <c r="BM41"/>
  <c r="Y41"/>
  <c r="BP41" s="1"/>
  <c r="P41"/>
  <c r="X37"/>
  <c r="X36"/>
  <c r="BO35"/>
  <c r="BM35"/>
  <c r="Y35"/>
  <c r="Y37" s="1"/>
  <c r="P35"/>
  <c r="X33"/>
  <c r="X32"/>
  <c r="BO31"/>
  <c r="BM31"/>
  <c r="Y31"/>
  <c r="Z31" s="1"/>
  <c r="P31"/>
  <c r="BO30"/>
  <c r="BM30"/>
  <c r="Y30"/>
  <c r="Z30" s="1"/>
  <c r="P30"/>
  <c r="BP29"/>
  <c r="BO29"/>
  <c r="BN29"/>
  <c r="BM29"/>
  <c r="Z29"/>
  <c r="Y29"/>
  <c r="P29"/>
  <c r="BO28"/>
  <c r="BM28"/>
  <c r="Y28"/>
  <c r="BP28" s="1"/>
  <c r="P28"/>
  <c r="BO27"/>
  <c r="BM27"/>
  <c r="Z27"/>
  <c r="Y27"/>
  <c r="BP27" s="1"/>
  <c r="P27"/>
  <c r="BO26"/>
  <c r="BM26"/>
  <c r="Y26"/>
  <c r="BP26" s="1"/>
  <c r="P26"/>
  <c r="X24"/>
  <c r="X23"/>
  <c r="BO22"/>
  <c r="BM22"/>
  <c r="Y22"/>
  <c r="Y24" s="1"/>
  <c r="H10"/>
  <c r="A9"/>
  <c r="F9" s="1"/>
  <c r="D7"/>
  <c r="Q6"/>
  <c r="P2"/>
  <c r="BN195" l="1"/>
  <c r="Y81"/>
  <c r="BP309"/>
  <c r="BN309"/>
  <c r="Z309"/>
  <c r="Z339"/>
  <c r="Y340"/>
  <c r="Z337"/>
  <c r="H517"/>
  <c r="BP489"/>
  <c r="BN489"/>
  <c r="Y491"/>
  <c r="Z489"/>
  <c r="Z490" s="1"/>
  <c r="BP290"/>
  <c r="BN290"/>
  <c r="R517"/>
  <c r="E517"/>
  <c r="X508"/>
  <c r="BN42"/>
  <c r="X507"/>
  <c r="Z64"/>
  <c r="BP64"/>
  <c r="X511"/>
  <c r="X509"/>
  <c r="Z517"/>
  <c r="Z28"/>
  <c r="BN28"/>
  <c r="Z35"/>
  <c r="Z36" s="1"/>
  <c r="BN35"/>
  <c r="BP35"/>
  <c r="Y36"/>
  <c r="Z52"/>
  <c r="Z54"/>
  <c r="BN54"/>
  <c r="BN55"/>
  <c r="BP55"/>
  <c r="Y59"/>
  <c r="Y58"/>
  <c r="Z62"/>
  <c r="BP63"/>
  <c r="BN63"/>
  <c r="Y23"/>
  <c r="BN30"/>
  <c r="BP30"/>
  <c r="BP61"/>
  <c r="Y66"/>
  <c r="Z63"/>
  <c r="BN68"/>
  <c r="Z69"/>
  <c r="Z71" s="1"/>
  <c r="Z70"/>
  <c r="BN70"/>
  <c r="Y71"/>
  <c r="Z75"/>
  <c r="BN75"/>
  <c r="BP79"/>
  <c r="BN97"/>
  <c r="Z99"/>
  <c r="BN99"/>
  <c r="Z111"/>
  <c r="BN111"/>
  <c r="Z112"/>
  <c r="BN112"/>
  <c r="BP118"/>
  <c r="BP119"/>
  <c r="Z136"/>
  <c r="BN136"/>
  <c r="Y137"/>
  <c r="Y138"/>
  <c r="BN140"/>
  <c r="Z141"/>
  <c r="Z142" s="1"/>
  <c r="Z146"/>
  <c r="Z147" s="1"/>
  <c r="BN146"/>
  <c r="Y153"/>
  <c r="BP166"/>
  <c r="BP167"/>
  <c r="BP176"/>
  <c r="Y181"/>
  <c r="Y182"/>
  <c r="BN185"/>
  <c r="BP185"/>
  <c r="Y188"/>
  <c r="BP197"/>
  <c r="BN198"/>
  <c r="BP209"/>
  <c r="BP210"/>
  <c r="BP219"/>
  <c r="BP230"/>
  <c r="Y235"/>
  <c r="Y236"/>
  <c r="BN251"/>
  <c r="BN260"/>
  <c r="BP260"/>
  <c r="Y264"/>
  <c r="BN270"/>
  <c r="BP279"/>
  <c r="Y280"/>
  <c r="Y281"/>
  <c r="BN284"/>
  <c r="Y297"/>
  <c r="BN291"/>
  <c r="BP291"/>
  <c r="Y296"/>
  <c r="BN295"/>
  <c r="BN313"/>
  <c r="BN325"/>
  <c r="BN331"/>
  <c r="BP331"/>
  <c r="Y334"/>
  <c r="Z332"/>
  <c r="Z333" s="1"/>
  <c r="BN346"/>
  <c r="Z346"/>
  <c r="BN349"/>
  <c r="Z349"/>
  <c r="BN372"/>
  <c r="Z372"/>
  <c r="BN401"/>
  <c r="BP401"/>
  <c r="BN405"/>
  <c r="Z405"/>
  <c r="Y407"/>
  <c r="BN434"/>
  <c r="BN437"/>
  <c r="Z437"/>
  <c r="BP440"/>
  <c r="Z440"/>
  <c r="BP444"/>
  <c r="BN444"/>
  <c r="Z444"/>
  <c r="BP446"/>
  <c r="BN446"/>
  <c r="Z446"/>
  <c r="BP457"/>
  <c r="BN457"/>
  <c r="Z457"/>
  <c r="BP467"/>
  <c r="BN467"/>
  <c r="Z467"/>
  <c r="BN468"/>
  <c r="BP468"/>
  <c r="Y471"/>
  <c r="Z469"/>
  <c r="BP482"/>
  <c r="BN482"/>
  <c r="Z482"/>
  <c r="BN484"/>
  <c r="BP484"/>
  <c r="BN499"/>
  <c r="BP499"/>
  <c r="BP69"/>
  <c r="BN78"/>
  <c r="Y86"/>
  <c r="BN104"/>
  <c r="BP104"/>
  <c r="Y114"/>
  <c r="Y115"/>
  <c r="BN117"/>
  <c r="Z124"/>
  <c r="BN124"/>
  <c r="BP124"/>
  <c r="Y126"/>
  <c r="BN131"/>
  <c r="Z135"/>
  <c r="Z137" s="1"/>
  <c r="BN135"/>
  <c r="BP141"/>
  <c r="Y147"/>
  <c r="Y148"/>
  <c r="BN150"/>
  <c r="BP150"/>
  <c r="Y154"/>
  <c r="BN152"/>
  <c r="Y171"/>
  <c r="BP164"/>
  <c r="BN165"/>
  <c r="Z166"/>
  <c r="Z167"/>
  <c r="Z169"/>
  <c r="BN169"/>
  <c r="Z170"/>
  <c r="BN170"/>
  <c r="Y178"/>
  <c r="BP174"/>
  <c r="BN175"/>
  <c r="Z176"/>
  <c r="Z177" s="1"/>
  <c r="Z180"/>
  <c r="Z181" s="1"/>
  <c r="BN180"/>
  <c r="Z186"/>
  <c r="Z187" s="1"/>
  <c r="BP190"/>
  <c r="Y193"/>
  <c r="Y203"/>
  <c r="Z197"/>
  <c r="BP199"/>
  <c r="BP200"/>
  <c r="Y215"/>
  <c r="BP207"/>
  <c r="BN208"/>
  <c r="Z209"/>
  <c r="Z210"/>
  <c r="Z212"/>
  <c r="BN212"/>
  <c r="Z213"/>
  <c r="BN213"/>
  <c r="Y216"/>
  <c r="BN218"/>
  <c r="Z219"/>
  <c r="Z220" s="1"/>
  <c r="Z224"/>
  <c r="BN224"/>
  <c r="Z226"/>
  <c r="BN226"/>
  <c r="BP228"/>
  <c r="BN229"/>
  <c r="Z230"/>
  <c r="Z234"/>
  <c r="Z235" s="1"/>
  <c r="BN234"/>
  <c r="Z242"/>
  <c r="BN242"/>
  <c r="BP242"/>
  <c r="Z244"/>
  <c r="BN244"/>
  <c r="Z246"/>
  <c r="BN246"/>
  <c r="BN253"/>
  <c r="Z255"/>
  <c r="BN255"/>
  <c r="Z261"/>
  <c r="BN262"/>
  <c r="Y272"/>
  <c r="BN268"/>
  <c r="P517"/>
  <c r="Z279"/>
  <c r="Z280" s="1"/>
  <c r="Y285"/>
  <c r="Z289"/>
  <c r="BN289"/>
  <c r="BP289"/>
  <c r="Z292"/>
  <c r="BN293"/>
  <c r="Z300"/>
  <c r="BN300"/>
  <c r="BN303"/>
  <c r="BN305"/>
  <c r="BP310"/>
  <c r="BN310"/>
  <c r="Z310"/>
  <c r="BP318"/>
  <c r="Z318"/>
  <c r="BP346"/>
  <c r="BN347"/>
  <c r="BP347"/>
  <c r="BN348"/>
  <c r="Z348"/>
  <c r="BP349"/>
  <c r="BP351"/>
  <c r="Z351"/>
  <c r="BN360"/>
  <c r="Y363"/>
  <c r="Y367"/>
  <c r="Y366"/>
  <c r="BP365"/>
  <c r="BN365"/>
  <c r="Z365"/>
  <c r="Z366" s="1"/>
  <c r="BN371"/>
  <c r="Z371"/>
  <c r="BP372"/>
  <c r="Y379"/>
  <c r="Y378"/>
  <c r="BP377"/>
  <c r="BN377"/>
  <c r="Z377"/>
  <c r="Z378" s="1"/>
  <c r="Y387"/>
  <c r="Y388"/>
  <c r="Z386"/>
  <c r="Z387" s="1"/>
  <c r="BP399"/>
  <c r="BN399"/>
  <c r="Z399"/>
  <c r="BP405"/>
  <c r="BN406"/>
  <c r="Z406"/>
  <c r="Y420"/>
  <c r="Z415"/>
  <c r="BN418"/>
  <c r="Y517"/>
  <c r="Z428"/>
  <c r="Z429" s="1"/>
  <c r="BP437"/>
  <c r="BN438"/>
  <c r="Z438"/>
  <c r="BP442"/>
  <c r="BN442"/>
  <c r="Z442"/>
  <c r="BN460"/>
  <c r="AA517"/>
  <c r="Y480"/>
  <c r="Y479"/>
  <c r="BN475"/>
  <c r="BP475"/>
  <c r="BN477"/>
  <c r="Z477"/>
  <c r="Y307"/>
  <c r="BN301"/>
  <c r="BP301"/>
  <c r="Y306"/>
  <c r="BN311"/>
  <c r="BP311"/>
  <c r="Y315"/>
  <c r="Y327"/>
  <c r="BP337"/>
  <c r="BP356"/>
  <c r="BN370"/>
  <c r="BN381"/>
  <c r="V517"/>
  <c r="BP393"/>
  <c r="BN394"/>
  <c r="BP394"/>
  <c r="BP395"/>
  <c r="BP396"/>
  <c r="BN416"/>
  <c r="Y454"/>
  <c r="BN452"/>
  <c r="BN458"/>
  <c r="BP458"/>
  <c r="Y464"/>
  <c r="BN462"/>
  <c r="BN478"/>
  <c r="BP478"/>
  <c r="Y500"/>
  <c r="Z470"/>
  <c r="Y204"/>
  <c r="Y341"/>
  <c r="Y353"/>
  <c r="Y402"/>
  <c r="J517"/>
  <c r="Z151"/>
  <c r="BP269"/>
  <c r="BP294"/>
  <c r="BP382"/>
  <c r="BP417"/>
  <c r="BP451"/>
  <c r="BP461"/>
  <c r="BP494"/>
  <c r="K517"/>
  <c r="Z317"/>
  <c r="Z320" s="1"/>
  <c r="Y328"/>
  <c r="Z338"/>
  <c r="Z350"/>
  <c r="Z373"/>
  <c r="Z374" s="1"/>
  <c r="Z397"/>
  <c r="Z439"/>
  <c r="Y455"/>
  <c r="Y465"/>
  <c r="L517"/>
  <c r="Z158"/>
  <c r="Z159" s="1"/>
  <c r="Z76"/>
  <c r="BP78"/>
  <c r="Y108"/>
  <c r="BN151"/>
  <c r="Z163"/>
  <c r="BP165"/>
  <c r="BP175"/>
  <c r="BP198"/>
  <c r="Z206"/>
  <c r="Z227"/>
  <c r="BP229"/>
  <c r="BN261"/>
  <c r="BN292"/>
  <c r="BN302"/>
  <c r="BN312"/>
  <c r="BN332"/>
  <c r="Z345"/>
  <c r="Z355"/>
  <c r="Z357" s="1"/>
  <c r="BP370"/>
  <c r="Y383"/>
  <c r="Z392"/>
  <c r="Z402" s="1"/>
  <c r="Y403"/>
  <c r="BN415"/>
  <c r="Z447"/>
  <c r="BN459"/>
  <c r="BN469"/>
  <c r="Y495"/>
  <c r="M517"/>
  <c r="BP47"/>
  <c r="H9"/>
  <c r="Z168"/>
  <c r="Z191"/>
  <c r="Z192" s="1"/>
  <c r="Z211"/>
  <c r="J9"/>
  <c r="BN31"/>
  <c r="Z43"/>
  <c r="Y48"/>
  <c r="BN56"/>
  <c r="BP68"/>
  <c r="BN89"/>
  <c r="Y92"/>
  <c r="BN105"/>
  <c r="BP117"/>
  <c r="Z125"/>
  <c r="Z126" s="1"/>
  <c r="BP140"/>
  <c r="BN186"/>
  <c r="Z196"/>
  <c r="BP208"/>
  <c r="BP218"/>
  <c r="A10"/>
  <c r="BN26"/>
  <c r="BN61"/>
  <c r="Y72"/>
  <c r="BP83"/>
  <c r="Z97"/>
  <c r="BN120"/>
  <c r="Z131"/>
  <c r="BP146"/>
  <c r="BN158"/>
  <c r="BN168"/>
  <c r="BN191"/>
  <c r="BN201"/>
  <c r="BN211"/>
  <c r="BP224"/>
  <c r="Z253"/>
  <c r="Z270"/>
  <c r="Z284"/>
  <c r="Z285" s="1"/>
  <c r="Z295"/>
  <c r="Z305"/>
  <c r="BN317"/>
  <c r="Y320"/>
  <c r="Z325"/>
  <c r="BN338"/>
  <c r="BN350"/>
  <c r="Z360"/>
  <c r="BN373"/>
  <c r="BN397"/>
  <c r="Y408"/>
  <c r="Z418"/>
  <c r="Z434"/>
  <c r="BN439"/>
  <c r="Z452"/>
  <c r="Z462"/>
  <c r="O517"/>
  <c r="BP252"/>
  <c r="Z61"/>
  <c r="Z65" s="1"/>
  <c r="Z120"/>
  <c r="Z121" s="1"/>
  <c r="Z201"/>
  <c r="F10"/>
  <c r="BP31"/>
  <c r="BN43"/>
  <c r="BP56"/>
  <c r="BN76"/>
  <c r="BP89"/>
  <c r="BP105"/>
  <c r="BN125"/>
  <c r="BP151"/>
  <c r="BN163"/>
  <c r="BP186"/>
  <c r="BN196"/>
  <c r="BN206"/>
  <c r="BN227"/>
  <c r="Y248"/>
  <c r="Y265"/>
  <c r="BP292"/>
  <c r="BP302"/>
  <c r="BP312"/>
  <c r="BP332"/>
  <c r="BN345"/>
  <c r="BN355"/>
  <c r="BN392"/>
  <c r="BP415"/>
  <c r="BN447"/>
  <c r="BP459"/>
  <c r="BP469"/>
  <c r="Y485"/>
  <c r="Y501"/>
  <c r="Y93"/>
  <c r="Y100"/>
  <c r="BP158"/>
  <c r="BP191"/>
  <c r="Y256"/>
  <c r="BP317"/>
  <c r="Y384"/>
  <c r="Y496"/>
  <c r="Q517"/>
  <c r="Y49"/>
  <c r="Y109"/>
  <c r="Z41"/>
  <c r="Z44" s="1"/>
  <c r="Z84"/>
  <c r="Z85" s="1"/>
  <c r="BP125"/>
  <c r="BP163"/>
  <c r="Y187"/>
  <c r="BP206"/>
  <c r="Z225"/>
  <c r="Z231" s="1"/>
  <c r="Z245"/>
  <c r="Y333"/>
  <c r="BP345"/>
  <c r="BP355"/>
  <c r="BP392"/>
  <c r="Z411"/>
  <c r="Z412" s="1"/>
  <c r="Z445"/>
  <c r="Y470"/>
  <c r="Z504"/>
  <c r="Z505" s="1"/>
  <c r="Y32"/>
  <c r="Z74"/>
  <c r="Z22"/>
  <c r="Z23" s="1"/>
  <c r="Z57"/>
  <c r="Z90"/>
  <c r="Z95"/>
  <c r="Z106"/>
  <c r="Y121"/>
  <c r="Z152"/>
  <c r="Y159"/>
  <c r="Y192"/>
  <c r="Z251"/>
  <c r="Z262"/>
  <c r="Z264" s="1"/>
  <c r="Z268"/>
  <c r="BP284"/>
  <c r="Z293"/>
  <c r="Z303"/>
  <c r="Z313"/>
  <c r="Z314" s="1"/>
  <c r="BP360"/>
  <c r="Y374"/>
  <c r="Z381"/>
  <c r="Z416"/>
  <c r="BP434"/>
  <c r="Z460"/>
  <c r="Y486"/>
  <c r="Z498"/>
  <c r="S517"/>
  <c r="BN225"/>
  <c r="BN245"/>
  <c r="Y257"/>
  <c r="BN411"/>
  <c r="BN445"/>
  <c r="Y448"/>
  <c r="Z493"/>
  <c r="BN504"/>
  <c r="T517"/>
  <c r="Z89"/>
  <c r="BN74"/>
  <c r="Y101"/>
  <c r="BN106"/>
  <c r="Y132"/>
  <c r="Y271"/>
  <c r="Y419"/>
  <c r="BN498"/>
  <c r="B517"/>
  <c r="U517"/>
  <c r="Z77"/>
  <c r="BN90"/>
  <c r="Z164"/>
  <c r="BN27"/>
  <c r="Z98"/>
  <c r="Z238"/>
  <c r="Z239" s="1"/>
  <c r="Z243"/>
  <c r="Z254"/>
  <c r="BN318"/>
  <c r="BN323"/>
  <c r="Z326"/>
  <c r="BN339"/>
  <c r="BN351"/>
  <c r="Z361"/>
  <c r="Y375"/>
  <c r="BN386"/>
  <c r="BN398"/>
  <c r="BP411"/>
  <c r="Z435"/>
  <c r="BN440"/>
  <c r="Z443"/>
  <c r="Z453"/>
  <c r="Z463"/>
  <c r="Z483"/>
  <c r="Z485" s="1"/>
  <c r="BN493"/>
  <c r="BP504"/>
  <c r="C517"/>
  <c r="BN84"/>
  <c r="Y33"/>
  <c r="BN57"/>
  <c r="BN95"/>
  <c r="BN62"/>
  <c r="Y65"/>
  <c r="BP74"/>
  <c r="Y122"/>
  <c r="Y160"/>
  <c r="BP22"/>
  <c r="Y45"/>
  <c r="Y80"/>
  <c r="Z104"/>
  <c r="Y142"/>
  <c r="BN174"/>
  <c r="Y177"/>
  <c r="Y220"/>
  <c r="Y231"/>
  <c r="BP268"/>
  <c r="Z291"/>
  <c r="Z296" s="1"/>
  <c r="Z301"/>
  <c r="BN428"/>
  <c r="Y449"/>
  <c r="Z475"/>
  <c r="D517"/>
  <c r="W517"/>
  <c r="Z56"/>
  <c r="BP91"/>
  <c r="BP96"/>
  <c r="BP107"/>
  <c r="BP130"/>
  <c r="Z26"/>
  <c r="Z32" s="1"/>
  <c r="BN41"/>
  <c r="Y44"/>
  <c r="BN22"/>
  <c r="BN52"/>
  <c r="BN98"/>
  <c r="Y133"/>
  <c r="BN238"/>
  <c r="BN243"/>
  <c r="BN254"/>
  <c r="BN326"/>
  <c r="BN361"/>
  <c r="BP386"/>
  <c r="Y412"/>
  <c r="BN435"/>
  <c r="BN443"/>
  <c r="BN453"/>
  <c r="BN463"/>
  <c r="BN483"/>
  <c r="Y505"/>
  <c r="Z499"/>
  <c r="Z47"/>
  <c r="Z48" s="1"/>
  <c r="Z91"/>
  <c r="Z96"/>
  <c r="Z107"/>
  <c r="Z130"/>
  <c r="Z132" s="1"/>
  <c r="Y143"/>
  <c r="Y221"/>
  <c r="BP238"/>
  <c r="Z252"/>
  <c r="Z269"/>
  <c r="Z294"/>
  <c r="Z304"/>
  <c r="Z324"/>
  <c r="BN337"/>
  <c r="Z382"/>
  <c r="Z417"/>
  <c r="Z451"/>
  <c r="Z461"/>
  <c r="Z494"/>
  <c r="G517"/>
  <c r="Y506"/>
  <c r="BN324"/>
  <c r="BN451"/>
  <c r="X510" l="1"/>
  <c r="Z340"/>
  <c r="Z58"/>
  <c r="Z153"/>
  <c r="Z479"/>
  <c r="Z306"/>
  <c r="Z500"/>
  <c r="Z464"/>
  <c r="Z419"/>
  <c r="Z100"/>
  <c r="Y509"/>
  <c r="Y511"/>
  <c r="Y507"/>
  <c r="Z383"/>
  <c r="Z203"/>
  <c r="Z215"/>
  <c r="Z171"/>
  <c r="Z407"/>
  <c r="Z114"/>
  <c r="Z448"/>
  <c r="Z362"/>
  <c r="Z80"/>
  <c r="Z92"/>
  <c r="Z247"/>
  <c r="Z352"/>
  <c r="Z495"/>
  <c r="Z271"/>
  <c r="Z454"/>
  <c r="Z108"/>
  <c r="Y508"/>
  <c r="Z327"/>
  <c r="Z256"/>
  <c r="Y510" l="1"/>
  <c r="Z512"/>
</calcChain>
</file>

<file path=xl/sharedStrings.xml><?xml version="1.0" encoding="utf-8"?>
<sst xmlns="http://schemas.openxmlformats.org/spreadsheetml/2006/main" count="3750" uniqueCount="813">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</sst>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7"/>
  <sheetViews>
    <sheetView showGridLines="0" tabSelected="1" topLeftCell="D486" zoomScaleNormal="100" zoomScaleSheetLayoutView="100" workbookViewId="0">
      <selection activeCell="X310" sqref="X31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88" t="s">
        <v>26</v>
      </c>
      <c r="E1" s="888"/>
      <c r="F1" s="888"/>
      <c r="G1" s="14" t="s">
        <v>66</v>
      </c>
      <c r="H1" s="888" t="s">
        <v>46</v>
      </c>
      <c r="I1" s="888"/>
      <c r="J1" s="888"/>
      <c r="K1" s="888"/>
      <c r="L1" s="888"/>
      <c r="M1" s="888"/>
      <c r="N1" s="888"/>
      <c r="O1" s="888"/>
      <c r="P1" s="888"/>
      <c r="Q1" s="888"/>
      <c r="R1" s="889" t="s">
        <v>67</v>
      </c>
      <c r="S1" s="890"/>
      <c r="T1" s="8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1"/>
      <c r="R2" s="891"/>
      <c r="S2" s="891"/>
      <c r="T2" s="891"/>
      <c r="U2" s="891"/>
      <c r="V2" s="891"/>
      <c r="W2" s="8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1"/>
      <c r="Q3" s="891"/>
      <c r="R3" s="891"/>
      <c r="S3" s="891"/>
      <c r="T3" s="891"/>
      <c r="U3" s="891"/>
      <c r="V3" s="891"/>
      <c r="W3" s="8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70" t="s">
        <v>8</v>
      </c>
      <c r="B5" s="870"/>
      <c r="C5" s="870"/>
      <c r="D5" s="892"/>
      <c r="E5" s="892"/>
      <c r="F5" s="893" t="s">
        <v>14</v>
      </c>
      <c r="G5" s="893"/>
      <c r="H5" s="892"/>
      <c r="I5" s="892"/>
      <c r="J5" s="892"/>
      <c r="K5" s="892"/>
      <c r="L5" s="892"/>
      <c r="M5" s="892"/>
      <c r="N5" s="72"/>
      <c r="P5" s="27" t="s">
        <v>4</v>
      </c>
      <c r="Q5" s="894">
        <v>45876</v>
      </c>
      <c r="R5" s="894"/>
      <c r="T5" s="895" t="s">
        <v>3</v>
      </c>
      <c r="U5" s="896"/>
      <c r="V5" s="897" t="s">
        <v>799</v>
      </c>
      <c r="W5" s="898"/>
      <c r="AB5" s="59"/>
      <c r="AC5" s="59"/>
      <c r="AD5" s="59"/>
      <c r="AE5" s="59"/>
    </row>
    <row r="6" spans="1:32" s="17" customFormat="1" ht="24" customHeight="1">
      <c r="A6" s="870" t="s">
        <v>1</v>
      </c>
      <c r="B6" s="870"/>
      <c r="C6" s="870"/>
      <c r="D6" s="871" t="s">
        <v>75</v>
      </c>
      <c r="E6" s="871"/>
      <c r="F6" s="871"/>
      <c r="G6" s="871"/>
      <c r="H6" s="871"/>
      <c r="I6" s="871"/>
      <c r="J6" s="871"/>
      <c r="K6" s="871"/>
      <c r="L6" s="871"/>
      <c r="M6" s="871"/>
      <c r="N6" s="73"/>
      <c r="P6" s="27" t="s">
        <v>27</v>
      </c>
      <c r="Q6" s="872" t="str">
        <f>IF(Q5=0," ",CHOOSE(WEEKDAY(Q5,2),"Понедельник","Вторник","Среда","Четверг","Пятница","Суббота","Воскресенье"))</f>
        <v>Четверг</v>
      </c>
      <c r="R6" s="872"/>
      <c r="T6" s="873" t="s">
        <v>5</v>
      </c>
      <c r="U6" s="874"/>
      <c r="V6" s="875" t="s">
        <v>69</v>
      </c>
      <c r="W6" s="876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81" t="str">
        <f>IFERROR(VLOOKUP(DeliveryAddress,Table,3,0),1)</f>
        <v>1</v>
      </c>
      <c r="E7" s="882"/>
      <c r="F7" s="882"/>
      <c r="G7" s="882"/>
      <c r="H7" s="882"/>
      <c r="I7" s="882"/>
      <c r="J7" s="882"/>
      <c r="K7" s="882"/>
      <c r="L7" s="882"/>
      <c r="M7" s="883"/>
      <c r="N7" s="74"/>
      <c r="P7" s="29"/>
      <c r="Q7" s="48"/>
      <c r="R7" s="48"/>
      <c r="T7" s="873"/>
      <c r="U7" s="874"/>
      <c r="V7" s="877"/>
      <c r="W7" s="878"/>
      <c r="AB7" s="59"/>
      <c r="AC7" s="59"/>
      <c r="AD7" s="59"/>
      <c r="AE7" s="59"/>
    </row>
    <row r="8" spans="1:32" s="17" customFormat="1" ht="25.5" customHeight="1">
      <c r="A8" s="884" t="s">
        <v>57</v>
      </c>
      <c r="B8" s="884"/>
      <c r="C8" s="884"/>
      <c r="D8" s="885" t="s">
        <v>76</v>
      </c>
      <c r="E8" s="885"/>
      <c r="F8" s="885"/>
      <c r="G8" s="885"/>
      <c r="H8" s="885"/>
      <c r="I8" s="885"/>
      <c r="J8" s="885"/>
      <c r="K8" s="885"/>
      <c r="L8" s="885"/>
      <c r="M8" s="885"/>
      <c r="N8" s="75"/>
      <c r="P8" s="27" t="s">
        <v>11</v>
      </c>
      <c r="Q8" s="868">
        <v>0.41666666666666669</v>
      </c>
      <c r="R8" s="868"/>
      <c r="T8" s="873"/>
      <c r="U8" s="874"/>
      <c r="V8" s="877"/>
      <c r="W8" s="878"/>
      <c r="AB8" s="59"/>
      <c r="AC8" s="59"/>
      <c r="AD8" s="59"/>
      <c r="AE8" s="59"/>
    </row>
    <row r="9" spans="1:32" s="17" customFormat="1" ht="39.950000000000003" customHeight="1">
      <c r="A9" s="8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0"/>
      <c r="C9" s="860"/>
      <c r="D9" s="861" t="s">
        <v>45</v>
      </c>
      <c r="E9" s="862"/>
      <c r="F9" s="8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0"/>
      <c r="H9" s="886" t="str">
        <f>IF(AND($A$9="Тип доверенности/получателя при получении в адресе перегруза:",$D$9="Разовая доверенность"),"Введите ФИО","")</f>
        <v/>
      </c>
      <c r="I9" s="886"/>
      <c r="J9" s="8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6"/>
      <c r="L9" s="886"/>
      <c r="M9" s="886"/>
      <c r="N9" s="70"/>
      <c r="P9" s="31" t="s">
        <v>15</v>
      </c>
      <c r="Q9" s="887"/>
      <c r="R9" s="887"/>
      <c r="T9" s="873"/>
      <c r="U9" s="874"/>
      <c r="V9" s="879"/>
      <c r="W9" s="88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0"/>
      <c r="C10" s="860"/>
      <c r="D10" s="861"/>
      <c r="E10" s="862"/>
      <c r="F10" s="8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0"/>
      <c r="H10" s="863" t="str">
        <f>IFERROR(VLOOKUP($D$10,Proxy,2,FALSE),"")</f>
        <v/>
      </c>
      <c r="I10" s="863"/>
      <c r="J10" s="863"/>
      <c r="K10" s="863"/>
      <c r="L10" s="863"/>
      <c r="M10" s="863"/>
      <c r="N10" s="71"/>
      <c r="P10" s="31" t="s">
        <v>32</v>
      </c>
      <c r="Q10" s="864"/>
      <c r="R10" s="864"/>
      <c r="U10" s="29" t="s">
        <v>12</v>
      </c>
      <c r="V10" s="865" t="s">
        <v>70</v>
      </c>
      <c r="W10" s="86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7"/>
      <c r="R11" s="867"/>
      <c r="U11" s="29" t="s">
        <v>28</v>
      </c>
      <c r="V11" s="846" t="s">
        <v>54</v>
      </c>
      <c r="W11" s="84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68"/>
      <c r="R12" s="868"/>
      <c r="S12" s="28"/>
      <c r="T12"/>
      <c r="U12" s="29" t="s">
        <v>45</v>
      </c>
      <c r="V12" s="869"/>
      <c r="W12" s="869"/>
      <c r="X12"/>
      <c r="AB12" s="59"/>
      <c r="AC12" s="59"/>
      <c r="AD12" s="59"/>
      <c r="AE12" s="59"/>
    </row>
    <row r="13" spans="1:32" s="17" customFormat="1" ht="23.25" customHeight="1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6"/>
      <c r="R13" s="84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31" t="s">
        <v>58</v>
      </c>
      <c r="B17" s="831" t="s">
        <v>48</v>
      </c>
      <c r="C17" s="852" t="s">
        <v>47</v>
      </c>
      <c r="D17" s="854" t="s">
        <v>49</v>
      </c>
      <c r="E17" s="855"/>
      <c r="F17" s="831" t="s">
        <v>21</v>
      </c>
      <c r="G17" s="831" t="s">
        <v>24</v>
      </c>
      <c r="H17" s="831" t="s">
        <v>22</v>
      </c>
      <c r="I17" s="831" t="s">
        <v>23</v>
      </c>
      <c r="J17" s="831" t="s">
        <v>16</v>
      </c>
      <c r="K17" s="831" t="s">
        <v>65</v>
      </c>
      <c r="L17" s="831" t="s">
        <v>63</v>
      </c>
      <c r="M17" s="831" t="s">
        <v>2</v>
      </c>
      <c r="N17" s="831" t="s">
        <v>62</v>
      </c>
      <c r="O17" s="831" t="s">
        <v>25</v>
      </c>
      <c r="P17" s="854" t="s">
        <v>17</v>
      </c>
      <c r="Q17" s="858"/>
      <c r="R17" s="858"/>
      <c r="S17" s="858"/>
      <c r="T17" s="855"/>
      <c r="U17" s="850" t="s">
        <v>55</v>
      </c>
      <c r="V17" s="851"/>
      <c r="W17" s="831" t="s">
        <v>6</v>
      </c>
      <c r="X17" s="831" t="s">
        <v>41</v>
      </c>
      <c r="Y17" s="833" t="s">
        <v>53</v>
      </c>
      <c r="Z17" s="835" t="s">
        <v>18</v>
      </c>
      <c r="AA17" s="837" t="s">
        <v>59</v>
      </c>
      <c r="AB17" s="837" t="s">
        <v>19</v>
      </c>
      <c r="AC17" s="837" t="s">
        <v>64</v>
      </c>
      <c r="AD17" s="839" t="s">
        <v>56</v>
      </c>
      <c r="AE17" s="840"/>
      <c r="AF17" s="841"/>
      <c r="AG17" s="82"/>
      <c r="BD17" s="81" t="s">
        <v>61</v>
      </c>
    </row>
    <row r="18" spans="1:68" ht="14.25" customHeight="1">
      <c r="A18" s="832"/>
      <c r="B18" s="832"/>
      <c r="C18" s="853"/>
      <c r="D18" s="856"/>
      <c r="E18" s="857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56"/>
      <c r="Q18" s="859"/>
      <c r="R18" s="859"/>
      <c r="S18" s="859"/>
      <c r="T18" s="857"/>
      <c r="U18" s="83" t="s">
        <v>44</v>
      </c>
      <c r="V18" s="83" t="s">
        <v>43</v>
      </c>
      <c r="W18" s="832"/>
      <c r="X18" s="832"/>
      <c r="Y18" s="834"/>
      <c r="Z18" s="836"/>
      <c r="AA18" s="838"/>
      <c r="AB18" s="838"/>
      <c r="AC18" s="838"/>
      <c r="AD18" s="842"/>
      <c r="AE18" s="843"/>
      <c r="AF18" s="844"/>
      <c r="AG18" s="82"/>
      <c r="BD18" s="81"/>
    </row>
    <row r="19" spans="1:68" ht="27.75" customHeight="1">
      <c r="A19" s="599" t="s">
        <v>77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54"/>
      <c r="AB19" s="54"/>
      <c r="AC19" s="54"/>
    </row>
    <row r="20" spans="1:68" ht="16.5" customHeight="1">
      <c r="A20" s="590" t="s">
        <v>77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5"/>
      <c r="AB20" s="65"/>
      <c r="AC20" s="79"/>
    </row>
    <row r="21" spans="1:68" ht="14.25" customHeight="1">
      <c r="A21" s="574" t="s">
        <v>78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5">
        <v>4680115886643</v>
      </c>
      <c r="E22" s="57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9" t="s">
        <v>81</v>
      </c>
      <c r="Q22" s="577"/>
      <c r="R22" s="577"/>
      <c r="S22" s="577"/>
      <c r="T22" s="57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2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3"/>
      <c r="P23" s="579" t="s">
        <v>40</v>
      </c>
      <c r="Q23" s="580"/>
      <c r="R23" s="580"/>
      <c r="S23" s="580"/>
      <c r="T23" s="580"/>
      <c r="U23" s="580"/>
      <c r="V23" s="58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3"/>
      <c r="P24" s="579" t="s">
        <v>40</v>
      </c>
      <c r="Q24" s="580"/>
      <c r="R24" s="580"/>
      <c r="S24" s="580"/>
      <c r="T24" s="580"/>
      <c r="U24" s="580"/>
      <c r="V24" s="58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74" t="s">
        <v>85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5">
        <v>4680115885912</v>
      </c>
      <c r="E26" s="57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7"/>
      <c r="R26" s="577"/>
      <c r="S26" s="577"/>
      <c r="T26" s="57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5">
        <v>4607091388237</v>
      </c>
      <c r="E27" s="57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7"/>
      <c r="R27" s="577"/>
      <c r="S27" s="577"/>
      <c r="T27" s="57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5">
        <v>4680115886230</v>
      </c>
      <c r="E28" s="57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7"/>
      <c r="R28" s="577"/>
      <c r="S28" s="577"/>
      <c r="T28" s="57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5">
        <v>4680115886247</v>
      </c>
      <c r="E29" s="57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7"/>
      <c r="R29" s="577"/>
      <c r="S29" s="577"/>
      <c r="T29" s="57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5">
        <v>4680115885905</v>
      </c>
      <c r="E30" s="57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7"/>
      <c r="R30" s="577"/>
      <c r="S30" s="577"/>
      <c r="T30" s="57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5">
        <v>4607091388244</v>
      </c>
      <c r="E31" s="57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7"/>
      <c r="R31" s="577"/>
      <c r="S31" s="577"/>
      <c r="T31" s="57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2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3"/>
      <c r="P32" s="579" t="s">
        <v>40</v>
      </c>
      <c r="Q32" s="580"/>
      <c r="R32" s="580"/>
      <c r="S32" s="580"/>
      <c r="T32" s="580"/>
      <c r="U32" s="580"/>
      <c r="V32" s="58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3"/>
      <c r="P33" s="579" t="s">
        <v>40</v>
      </c>
      <c r="Q33" s="580"/>
      <c r="R33" s="580"/>
      <c r="S33" s="580"/>
      <c r="T33" s="580"/>
      <c r="U33" s="580"/>
      <c r="V33" s="58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74" t="s">
        <v>106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5">
        <v>4607091388503</v>
      </c>
      <c r="E35" s="57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7"/>
      <c r="R35" s="577"/>
      <c r="S35" s="577"/>
      <c r="T35" s="57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2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3"/>
      <c r="P36" s="579" t="s">
        <v>40</v>
      </c>
      <c r="Q36" s="580"/>
      <c r="R36" s="580"/>
      <c r="S36" s="580"/>
      <c r="T36" s="580"/>
      <c r="U36" s="580"/>
      <c r="V36" s="58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3"/>
      <c r="P37" s="579" t="s">
        <v>40</v>
      </c>
      <c r="Q37" s="580"/>
      <c r="R37" s="580"/>
      <c r="S37" s="580"/>
      <c r="T37" s="580"/>
      <c r="U37" s="580"/>
      <c r="V37" s="58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9" t="s">
        <v>112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54"/>
      <c r="AB38" s="54"/>
      <c r="AC38" s="54"/>
    </row>
    <row r="39" spans="1:68" ht="16.5" customHeight="1">
      <c r="A39" s="590" t="s">
        <v>113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5"/>
      <c r="AB39" s="65"/>
      <c r="AC39" s="79"/>
    </row>
    <row r="40" spans="1:68" ht="14.25" customHeight="1">
      <c r="A40" s="574" t="s">
        <v>114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5">
        <v>4607091385670</v>
      </c>
      <c r="E41" s="57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7"/>
      <c r="R41" s="577"/>
      <c r="S41" s="577"/>
      <c r="T41" s="578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5">
        <v>4607091385687</v>
      </c>
      <c r="E42" s="57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7"/>
      <c r="R42" s="577"/>
      <c r="S42" s="577"/>
      <c r="T42" s="578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5">
        <v>4680115882539</v>
      </c>
      <c r="E43" s="57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7"/>
      <c r="R43" s="577"/>
      <c r="S43" s="577"/>
      <c r="T43" s="57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2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83"/>
      <c r="P44" s="579" t="s">
        <v>40</v>
      </c>
      <c r="Q44" s="580"/>
      <c r="R44" s="580"/>
      <c r="S44" s="580"/>
      <c r="T44" s="580"/>
      <c r="U44" s="580"/>
      <c r="V44" s="581"/>
      <c r="W44" s="42" t="s">
        <v>39</v>
      </c>
      <c r="X44" s="43">
        <f>IFERROR(X41/H41,"0")+IFERROR(X42/H42,"0")+IFERROR(X43/H43,"0")</f>
        <v>63.777777777777771</v>
      </c>
      <c r="Y44" s="43">
        <f>IFERROR(Y41/H41,"0")+IFERROR(Y42/H42,"0")+IFERROR(Y43/H43,"0")</f>
        <v>64</v>
      </c>
      <c r="Z44" s="43">
        <f>IFERROR(IF(Z41="",0,Z41),"0")+IFERROR(IF(Z42="",0,Z42),"0")+IFERROR(IF(Z43="",0,Z43),"0")</f>
        <v>0.85616000000000003</v>
      </c>
      <c r="AA44" s="67"/>
      <c r="AB44" s="67"/>
      <c r="AC44" s="67"/>
    </row>
    <row r="45" spans="1:68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3"/>
      <c r="P45" s="579" t="s">
        <v>40</v>
      </c>
      <c r="Q45" s="580"/>
      <c r="R45" s="580"/>
      <c r="S45" s="580"/>
      <c r="T45" s="580"/>
      <c r="U45" s="580"/>
      <c r="V45" s="581"/>
      <c r="W45" s="42" t="s">
        <v>0</v>
      </c>
      <c r="X45" s="43">
        <f>IFERROR(SUM(X41:X43),"0")</f>
        <v>444</v>
      </c>
      <c r="Y45" s="43">
        <f>IFERROR(SUM(Y41:Y43),"0")</f>
        <v>446.40000000000003</v>
      </c>
      <c r="Z45" s="42"/>
      <c r="AA45" s="67"/>
      <c r="AB45" s="67"/>
      <c r="AC45" s="67"/>
    </row>
    <row r="46" spans="1:68" ht="14.25" customHeight="1">
      <c r="A46" s="574" t="s">
        <v>85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5">
        <v>4680115884915</v>
      </c>
      <c r="E47" s="57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7"/>
      <c r="R47" s="577"/>
      <c r="S47" s="577"/>
      <c r="T47" s="57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2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83"/>
      <c r="P48" s="579" t="s">
        <v>40</v>
      </c>
      <c r="Q48" s="580"/>
      <c r="R48" s="580"/>
      <c r="S48" s="580"/>
      <c r="T48" s="580"/>
      <c r="U48" s="580"/>
      <c r="V48" s="58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3"/>
      <c r="P49" s="579" t="s">
        <v>40</v>
      </c>
      <c r="Q49" s="580"/>
      <c r="R49" s="580"/>
      <c r="S49" s="580"/>
      <c r="T49" s="580"/>
      <c r="U49" s="580"/>
      <c r="V49" s="58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0" t="s">
        <v>130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65"/>
      <c r="AB50" s="65"/>
      <c r="AC50" s="79"/>
    </row>
    <row r="51" spans="1:68" ht="14.25" customHeight="1">
      <c r="A51" s="574" t="s">
        <v>114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5">
        <v>4680115885882</v>
      </c>
      <c r="E52" s="57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7"/>
      <c r="R52" s="577"/>
      <c r="S52" s="577"/>
      <c r="T52" s="578"/>
      <c r="U52" s="39" t="s">
        <v>45</v>
      </c>
      <c r="V52" s="39" t="s">
        <v>45</v>
      </c>
      <c r="W52" s="40" t="s">
        <v>0</v>
      </c>
      <c r="X52" s="58">
        <v>150</v>
      </c>
      <c r="Y52" s="55">
        <f t="shared" ref="Y52:Y57" si="6">IFERROR(IF(X52="",0,CEILING((X52/$H52),1)*$H52),"")</f>
        <v>156.79999999999998</v>
      </c>
      <c r="Z52" s="41">
        <f>IFERROR(IF(Y52=0,"",ROUNDUP(Y52/H52,0)*0.01898),"")</f>
        <v>0.26572000000000001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155.82589285714286</v>
      </c>
      <c r="BN52" s="78">
        <f t="shared" ref="BN52:BN57" si="8">IFERROR(Y52*I52/H52,"0")</f>
        <v>162.88999999999999</v>
      </c>
      <c r="BO52" s="78">
        <f t="shared" ref="BO52:BO57" si="9">IFERROR(1/J52*(X52/H52),"0")</f>
        <v>0.20926339285714288</v>
      </c>
      <c r="BP52" s="78">
        <f t="shared" ref="BP52:BP57" si="10">IFERROR(1/J52*(Y52/H52),"0")</f>
        <v>0.21875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5">
        <v>4680115881426</v>
      </c>
      <c r="E53" s="57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7"/>
      <c r="R53" s="577"/>
      <c r="S53" s="577"/>
      <c r="T53" s="578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5">
        <v>4680115880283</v>
      </c>
      <c r="E54" s="57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7"/>
      <c r="R54" s="577"/>
      <c r="S54" s="577"/>
      <c r="T54" s="57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5">
        <v>4680115881525</v>
      </c>
      <c r="E55" s="57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7"/>
      <c r="R55" s="577"/>
      <c r="S55" s="577"/>
      <c r="T55" s="57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5">
        <v>4680115885899</v>
      </c>
      <c r="E56" s="57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7"/>
      <c r="R56" s="577"/>
      <c r="S56" s="577"/>
      <c r="T56" s="57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5">
        <v>4680115881419</v>
      </c>
      <c r="E57" s="57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7"/>
      <c r="R57" s="577"/>
      <c r="S57" s="577"/>
      <c r="T57" s="578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>
      <c r="A58" s="582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83"/>
      <c r="P58" s="579" t="s">
        <v>40</v>
      </c>
      <c r="Q58" s="580"/>
      <c r="R58" s="580"/>
      <c r="S58" s="580"/>
      <c r="T58" s="580"/>
      <c r="U58" s="580"/>
      <c r="V58" s="581"/>
      <c r="W58" s="42" t="s">
        <v>39</v>
      </c>
      <c r="X58" s="43">
        <f>IFERROR(X52/H52,"0")+IFERROR(X53/H53,"0")+IFERROR(X54/H54,"0")+IFERROR(X55/H55,"0")+IFERROR(X56/H56,"0")+IFERROR(X57/H57,"0")</f>
        <v>601.39285714285711</v>
      </c>
      <c r="Y58" s="43">
        <f>IFERROR(Y52/H52,"0")+IFERROR(Y53/H53,"0")+IFERROR(Y54/H54,"0")+IFERROR(Y55/H55,"0")+IFERROR(Y56/H56,"0")+IFERROR(Y57/H57,"0")</f>
        <v>602</v>
      </c>
      <c r="Z58" s="43">
        <f>IFERROR(IF(Z52="",0,Z52),"0")+IFERROR(IF(Z53="",0,Z53),"0")+IFERROR(IF(Z54="",0,Z54),"0")+IFERROR(IF(Z55="",0,Z55),"0")+IFERROR(IF(Z56="",0,Z56),"0")+IFERROR(IF(Z57="",0,Z57),"0")</f>
        <v>7.4817999999999998</v>
      </c>
      <c r="AA58" s="67"/>
      <c r="AB58" s="67"/>
      <c r="AC58" s="67"/>
    </row>
    <row r="59" spans="1:68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3"/>
      <c r="P59" s="579" t="s">
        <v>40</v>
      </c>
      <c r="Q59" s="580"/>
      <c r="R59" s="580"/>
      <c r="S59" s="580"/>
      <c r="T59" s="580"/>
      <c r="U59" s="580"/>
      <c r="V59" s="581"/>
      <c r="W59" s="42" t="s">
        <v>0</v>
      </c>
      <c r="X59" s="43">
        <f>IFERROR(SUM(X52:X57),"0")</f>
        <v>4005.6</v>
      </c>
      <c r="Y59" s="43">
        <f>IFERROR(SUM(Y52:Y57),"0")</f>
        <v>4012.4000000000005</v>
      </c>
      <c r="Z59" s="42"/>
      <c r="AA59" s="67"/>
      <c r="AB59" s="67"/>
      <c r="AC59" s="67"/>
    </row>
    <row r="60" spans="1:68" ht="14.25" customHeight="1">
      <c r="A60" s="574" t="s">
        <v>150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5">
        <v>4680115881440</v>
      </c>
      <c r="E61" s="57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7"/>
      <c r="R61" s="577"/>
      <c r="S61" s="577"/>
      <c r="T61" s="578"/>
      <c r="U61" s="39" t="s">
        <v>45</v>
      </c>
      <c r="V61" s="39" t="s">
        <v>45</v>
      </c>
      <c r="W61" s="40" t="s">
        <v>0</v>
      </c>
      <c r="X61" s="58">
        <v>2764</v>
      </c>
      <c r="Y61" s="55">
        <f>IFERROR(IF(X61="",0,CEILING((X61/$H61),1)*$H61),"")</f>
        <v>2764.8</v>
      </c>
      <c r="Z61" s="41">
        <f>IFERROR(IF(Y61=0,"",ROUNDUP(Y61/H61,0)*0.01898),"")</f>
        <v>4.8588800000000001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2875.3277777777776</v>
      </c>
      <c r="BN61" s="78">
        <f>IFERROR(Y61*I61/H61,"0")</f>
        <v>2876.16</v>
      </c>
      <c r="BO61" s="78">
        <f>IFERROR(1/J61*(X61/H61),"0")</f>
        <v>3.9988425925925921</v>
      </c>
      <c r="BP61" s="78">
        <f>IFERROR(1/J61*(Y61/H61),"0")</f>
        <v>4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5">
        <v>4680115882751</v>
      </c>
      <c r="E62" s="57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7"/>
      <c r="R62" s="577"/>
      <c r="S62" s="577"/>
      <c r="T62" s="57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5">
        <v>4680115885950</v>
      </c>
      <c r="E63" s="57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7"/>
      <c r="R63" s="577"/>
      <c r="S63" s="577"/>
      <c r="T63" s="57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5">
        <v>4680115881433</v>
      </c>
      <c r="E64" s="57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7"/>
      <c r="R64" s="577"/>
      <c r="S64" s="577"/>
      <c r="T64" s="578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582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83"/>
      <c r="P65" s="579" t="s">
        <v>40</v>
      </c>
      <c r="Q65" s="580"/>
      <c r="R65" s="580"/>
      <c r="S65" s="580"/>
      <c r="T65" s="580"/>
      <c r="U65" s="580"/>
      <c r="V65" s="581"/>
      <c r="W65" s="42" t="s">
        <v>39</v>
      </c>
      <c r="X65" s="43">
        <f>IFERROR(X61/H61,"0")+IFERROR(X62/H62,"0")+IFERROR(X63/H63,"0")+IFERROR(X64/H64,"0")</f>
        <v>437.92592592592587</v>
      </c>
      <c r="Y65" s="43">
        <f>IFERROR(Y61/H61,"0")+IFERROR(Y62/H62,"0")+IFERROR(Y63/H63,"0")+IFERROR(Y64/H64,"0")</f>
        <v>438</v>
      </c>
      <c r="Z65" s="43">
        <f>IFERROR(IF(Z61="",0,Z61),"0")+IFERROR(IF(Z62="",0,Z62),"0")+IFERROR(IF(Z63="",0,Z63),"0")+IFERROR(IF(Z64="",0,Z64),"0")</f>
        <v>6.0437000000000003</v>
      </c>
      <c r="AA65" s="67"/>
      <c r="AB65" s="67"/>
      <c r="AC65" s="67"/>
    </row>
    <row r="66" spans="1:68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3"/>
      <c r="P66" s="579" t="s">
        <v>40</v>
      </c>
      <c r="Q66" s="580"/>
      <c r="R66" s="580"/>
      <c r="S66" s="580"/>
      <c r="T66" s="580"/>
      <c r="U66" s="580"/>
      <c r="V66" s="581"/>
      <c r="W66" s="42" t="s">
        <v>0</v>
      </c>
      <c r="X66" s="43">
        <f>IFERROR(SUM(X61:X64),"0")</f>
        <v>3255.4</v>
      </c>
      <c r="Y66" s="43">
        <f>IFERROR(SUM(Y61:Y64),"0")</f>
        <v>3256.2000000000003</v>
      </c>
      <c r="Z66" s="42"/>
      <c r="AA66" s="67"/>
      <c r="AB66" s="67"/>
      <c r="AC66" s="67"/>
    </row>
    <row r="67" spans="1:68" ht="14.25" customHeight="1">
      <c r="A67" s="574" t="s">
        <v>78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5">
        <v>4680115885073</v>
      </c>
      <c r="E68" s="57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7"/>
      <c r="R68" s="577"/>
      <c r="S68" s="577"/>
      <c r="T68" s="57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5">
        <v>4680115885059</v>
      </c>
      <c r="E69" s="57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7"/>
      <c r="R69" s="577"/>
      <c r="S69" s="577"/>
      <c r="T69" s="57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5">
        <v>4680115885097</v>
      </c>
      <c r="E70" s="57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7"/>
      <c r="R70" s="577"/>
      <c r="S70" s="577"/>
      <c r="T70" s="57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2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83"/>
      <c r="P71" s="579" t="s">
        <v>40</v>
      </c>
      <c r="Q71" s="580"/>
      <c r="R71" s="580"/>
      <c r="S71" s="580"/>
      <c r="T71" s="580"/>
      <c r="U71" s="580"/>
      <c r="V71" s="58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3"/>
      <c r="P72" s="579" t="s">
        <v>40</v>
      </c>
      <c r="Q72" s="580"/>
      <c r="R72" s="580"/>
      <c r="S72" s="580"/>
      <c r="T72" s="580"/>
      <c r="U72" s="580"/>
      <c r="V72" s="58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74" t="s">
        <v>85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5">
        <v>4680115881891</v>
      </c>
      <c r="E74" s="57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7"/>
      <c r="R74" s="577"/>
      <c r="S74" s="577"/>
      <c r="T74" s="57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5">
        <v>4680115885769</v>
      </c>
      <c r="E75" s="57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7"/>
      <c r="R75" s="577"/>
      <c r="S75" s="577"/>
      <c r="T75" s="57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5">
        <v>4680115884410</v>
      </c>
      <c r="E76" s="57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7"/>
      <c r="R76" s="577"/>
      <c r="S76" s="577"/>
      <c r="T76" s="578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5">
        <v>4680115884311</v>
      </c>
      <c r="E77" s="57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7"/>
      <c r="R77" s="577"/>
      <c r="S77" s="577"/>
      <c r="T77" s="57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5">
        <v>4680115885929</v>
      </c>
      <c r="E78" s="57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7"/>
      <c r="R78" s="577"/>
      <c r="S78" s="577"/>
      <c r="T78" s="57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5">
        <v>4680115884403</v>
      </c>
      <c r="E79" s="57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7"/>
      <c r="R79" s="577"/>
      <c r="S79" s="577"/>
      <c r="T79" s="57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2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3"/>
      <c r="P80" s="579" t="s">
        <v>40</v>
      </c>
      <c r="Q80" s="580"/>
      <c r="R80" s="580"/>
      <c r="S80" s="580"/>
      <c r="T80" s="580"/>
      <c r="U80" s="580"/>
      <c r="V80" s="581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3"/>
      <c r="P81" s="579" t="s">
        <v>40</v>
      </c>
      <c r="Q81" s="580"/>
      <c r="R81" s="580"/>
      <c r="S81" s="580"/>
      <c r="T81" s="580"/>
      <c r="U81" s="580"/>
      <c r="V81" s="581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>
      <c r="A82" s="574" t="s">
        <v>185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5">
        <v>4680115881532</v>
      </c>
      <c r="E83" s="57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7"/>
      <c r="R83" s="577"/>
      <c r="S83" s="577"/>
      <c r="T83" s="57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5">
        <v>4680115881464</v>
      </c>
      <c r="E84" s="57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7"/>
      <c r="R84" s="577"/>
      <c r="S84" s="577"/>
      <c r="T84" s="57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2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83"/>
      <c r="P85" s="579" t="s">
        <v>40</v>
      </c>
      <c r="Q85" s="580"/>
      <c r="R85" s="580"/>
      <c r="S85" s="580"/>
      <c r="T85" s="580"/>
      <c r="U85" s="580"/>
      <c r="V85" s="58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3"/>
      <c r="P86" s="579" t="s">
        <v>40</v>
      </c>
      <c r="Q86" s="580"/>
      <c r="R86" s="580"/>
      <c r="S86" s="580"/>
      <c r="T86" s="580"/>
      <c r="U86" s="580"/>
      <c r="V86" s="58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0" t="s">
        <v>192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65"/>
      <c r="AB87" s="65"/>
      <c r="AC87" s="79"/>
    </row>
    <row r="88" spans="1:68" ht="14.25" customHeight="1">
      <c r="A88" s="574" t="s">
        <v>114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5">
        <v>4680115881327</v>
      </c>
      <c r="E89" s="57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7"/>
      <c r="R89" s="577"/>
      <c r="S89" s="577"/>
      <c r="T89" s="578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75">
        <v>4680115881518</v>
      </c>
      <c r="E90" s="57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7"/>
      <c r="R90" s="577"/>
      <c r="S90" s="577"/>
      <c r="T90" s="57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5">
        <v>4680115881303</v>
      </c>
      <c r="E91" s="57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7"/>
      <c r="R91" s="577"/>
      <c r="S91" s="577"/>
      <c r="T91" s="578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>
      <c r="A92" s="582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83"/>
      <c r="P92" s="579" t="s">
        <v>40</v>
      </c>
      <c r="Q92" s="580"/>
      <c r="R92" s="580"/>
      <c r="S92" s="580"/>
      <c r="T92" s="580"/>
      <c r="U92" s="580"/>
      <c r="V92" s="581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3"/>
      <c r="P93" s="579" t="s">
        <v>40</v>
      </c>
      <c r="Q93" s="580"/>
      <c r="R93" s="580"/>
      <c r="S93" s="580"/>
      <c r="T93" s="580"/>
      <c r="U93" s="580"/>
      <c r="V93" s="581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>
      <c r="A94" s="574" t="s">
        <v>85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5">
        <v>4607091386967</v>
      </c>
      <c r="E95" s="57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6" t="s">
        <v>202</v>
      </c>
      <c r="Q95" s="577"/>
      <c r="R95" s="577"/>
      <c r="S95" s="577"/>
      <c r="T95" s="57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75">
        <v>4680115884953</v>
      </c>
      <c r="E96" s="57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7"/>
      <c r="R96" s="577"/>
      <c r="S96" s="577"/>
      <c r="T96" s="578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75">
        <v>4607091385731</v>
      </c>
      <c r="E97" s="57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7"/>
      <c r="R97" s="577"/>
      <c r="S97" s="577"/>
      <c r="T97" s="578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75">
        <v>4607091385731</v>
      </c>
      <c r="E98" s="57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9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7"/>
      <c r="R98" s="577"/>
      <c r="S98" s="577"/>
      <c r="T98" s="578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75">
        <v>4680115880894</v>
      </c>
      <c r="E99" s="57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7"/>
      <c r="R99" s="577"/>
      <c r="S99" s="577"/>
      <c r="T99" s="578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82"/>
      <c r="B100" s="582"/>
      <c r="C100" s="582"/>
      <c r="D100" s="582"/>
      <c r="E100" s="582"/>
      <c r="F100" s="582"/>
      <c r="G100" s="582"/>
      <c r="H100" s="582"/>
      <c r="I100" s="582"/>
      <c r="J100" s="582"/>
      <c r="K100" s="582"/>
      <c r="L100" s="582"/>
      <c r="M100" s="582"/>
      <c r="N100" s="582"/>
      <c r="O100" s="583"/>
      <c r="P100" s="579" t="s">
        <v>40</v>
      </c>
      <c r="Q100" s="580"/>
      <c r="R100" s="580"/>
      <c r="S100" s="580"/>
      <c r="T100" s="580"/>
      <c r="U100" s="580"/>
      <c r="V100" s="581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582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83"/>
      <c r="P101" s="579" t="s">
        <v>40</v>
      </c>
      <c r="Q101" s="580"/>
      <c r="R101" s="580"/>
      <c r="S101" s="580"/>
      <c r="T101" s="580"/>
      <c r="U101" s="580"/>
      <c r="V101" s="581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590" t="s">
        <v>214</v>
      </c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0"/>
      <c r="P102" s="590"/>
      <c r="Q102" s="590"/>
      <c r="R102" s="590"/>
      <c r="S102" s="590"/>
      <c r="T102" s="590"/>
      <c r="U102" s="590"/>
      <c r="V102" s="590"/>
      <c r="W102" s="590"/>
      <c r="X102" s="590"/>
      <c r="Y102" s="590"/>
      <c r="Z102" s="590"/>
      <c r="AA102" s="65"/>
      <c r="AB102" s="65"/>
      <c r="AC102" s="79"/>
    </row>
    <row r="103" spans="1:68" ht="14.25" customHeight="1">
      <c r="A103" s="574" t="s">
        <v>114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575">
        <v>4680115882133</v>
      </c>
      <c r="E104" s="575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7"/>
      <c r="R104" s="577"/>
      <c r="S104" s="577"/>
      <c r="T104" s="57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575">
        <v>4680115880269</v>
      </c>
      <c r="E105" s="575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7"/>
      <c r="R105" s="577"/>
      <c r="S105" s="577"/>
      <c r="T105" s="57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575">
        <v>4680115880429</v>
      </c>
      <c r="E106" s="575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7"/>
      <c r="R106" s="577"/>
      <c r="S106" s="577"/>
      <c r="T106" s="57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575">
        <v>4680115881457</v>
      </c>
      <c r="E107" s="575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7"/>
      <c r="R107" s="577"/>
      <c r="S107" s="577"/>
      <c r="T107" s="57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82"/>
      <c r="B108" s="582"/>
      <c r="C108" s="582"/>
      <c r="D108" s="582"/>
      <c r="E108" s="582"/>
      <c r="F108" s="582"/>
      <c r="G108" s="582"/>
      <c r="H108" s="582"/>
      <c r="I108" s="582"/>
      <c r="J108" s="582"/>
      <c r="K108" s="582"/>
      <c r="L108" s="582"/>
      <c r="M108" s="582"/>
      <c r="N108" s="582"/>
      <c r="O108" s="583"/>
      <c r="P108" s="579" t="s">
        <v>40</v>
      </c>
      <c r="Q108" s="580"/>
      <c r="R108" s="580"/>
      <c r="S108" s="580"/>
      <c r="T108" s="580"/>
      <c r="U108" s="580"/>
      <c r="V108" s="581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82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83"/>
      <c r="P109" s="579" t="s">
        <v>40</v>
      </c>
      <c r="Q109" s="580"/>
      <c r="R109" s="580"/>
      <c r="S109" s="580"/>
      <c r="T109" s="580"/>
      <c r="U109" s="580"/>
      <c r="V109" s="581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74" t="s">
        <v>150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75">
        <v>4680115881488</v>
      </c>
      <c r="E111" s="575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7"/>
      <c r="R111" s="577"/>
      <c r="S111" s="577"/>
      <c r="T111" s="57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75">
        <v>4680115882775</v>
      </c>
      <c r="E112" s="575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7"/>
      <c r="R112" s="577"/>
      <c r="S112" s="577"/>
      <c r="T112" s="57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75">
        <v>4680115880658</v>
      </c>
      <c r="E113" s="575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7"/>
      <c r="R113" s="577"/>
      <c r="S113" s="577"/>
      <c r="T113" s="57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82"/>
      <c r="B114" s="582"/>
      <c r="C114" s="582"/>
      <c r="D114" s="582"/>
      <c r="E114" s="582"/>
      <c r="F114" s="582"/>
      <c r="G114" s="582"/>
      <c r="H114" s="582"/>
      <c r="I114" s="582"/>
      <c r="J114" s="582"/>
      <c r="K114" s="582"/>
      <c r="L114" s="582"/>
      <c r="M114" s="582"/>
      <c r="N114" s="582"/>
      <c r="O114" s="583"/>
      <c r="P114" s="579" t="s">
        <v>40</v>
      </c>
      <c r="Q114" s="580"/>
      <c r="R114" s="580"/>
      <c r="S114" s="580"/>
      <c r="T114" s="580"/>
      <c r="U114" s="580"/>
      <c r="V114" s="581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82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83"/>
      <c r="P115" s="579" t="s">
        <v>40</v>
      </c>
      <c r="Q115" s="580"/>
      <c r="R115" s="580"/>
      <c r="S115" s="580"/>
      <c r="T115" s="580"/>
      <c r="U115" s="580"/>
      <c r="V115" s="581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74" t="s">
        <v>85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75">
        <v>4607091385168</v>
      </c>
      <c r="E117" s="575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7"/>
      <c r="R117" s="577"/>
      <c r="S117" s="577"/>
      <c r="T117" s="578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75">
        <v>4607091383256</v>
      </c>
      <c r="E118" s="575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7"/>
      <c r="R118" s="577"/>
      <c r="S118" s="577"/>
      <c r="T118" s="57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75">
        <v>4607091385748</v>
      </c>
      <c r="E119" s="575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7"/>
      <c r="R119" s="577"/>
      <c r="S119" s="577"/>
      <c r="T119" s="57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75">
        <v>4680115884533</v>
      </c>
      <c r="E120" s="575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7"/>
      <c r="R120" s="577"/>
      <c r="S120" s="577"/>
      <c r="T120" s="57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82"/>
      <c r="B121" s="582"/>
      <c r="C121" s="582"/>
      <c r="D121" s="582"/>
      <c r="E121" s="582"/>
      <c r="F121" s="582"/>
      <c r="G121" s="582"/>
      <c r="H121" s="582"/>
      <c r="I121" s="582"/>
      <c r="J121" s="582"/>
      <c r="K121" s="582"/>
      <c r="L121" s="582"/>
      <c r="M121" s="582"/>
      <c r="N121" s="582"/>
      <c r="O121" s="583"/>
      <c r="P121" s="579" t="s">
        <v>40</v>
      </c>
      <c r="Q121" s="580"/>
      <c r="R121" s="580"/>
      <c r="S121" s="580"/>
      <c r="T121" s="580"/>
      <c r="U121" s="580"/>
      <c r="V121" s="581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>
      <c r="A122" s="582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83"/>
      <c r="P122" s="579" t="s">
        <v>40</v>
      </c>
      <c r="Q122" s="580"/>
      <c r="R122" s="580"/>
      <c r="S122" s="580"/>
      <c r="T122" s="580"/>
      <c r="U122" s="580"/>
      <c r="V122" s="581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>
      <c r="A123" s="574" t="s">
        <v>185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75">
        <v>4680115882652</v>
      </c>
      <c r="E124" s="575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7"/>
      <c r="R124" s="577"/>
      <c r="S124" s="577"/>
      <c r="T124" s="57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75">
        <v>4680115880238</v>
      </c>
      <c r="E125" s="575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7"/>
      <c r="R125" s="577"/>
      <c r="S125" s="577"/>
      <c r="T125" s="57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82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3"/>
      <c r="P126" s="579" t="s">
        <v>40</v>
      </c>
      <c r="Q126" s="580"/>
      <c r="R126" s="580"/>
      <c r="S126" s="580"/>
      <c r="T126" s="580"/>
      <c r="U126" s="580"/>
      <c r="V126" s="581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3"/>
      <c r="P127" s="579" t="s">
        <v>40</v>
      </c>
      <c r="Q127" s="580"/>
      <c r="R127" s="580"/>
      <c r="S127" s="580"/>
      <c r="T127" s="580"/>
      <c r="U127" s="580"/>
      <c r="V127" s="581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90" t="s">
        <v>247</v>
      </c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0"/>
      <c r="P128" s="590"/>
      <c r="Q128" s="590"/>
      <c r="R128" s="590"/>
      <c r="S128" s="590"/>
      <c r="T128" s="590"/>
      <c r="U128" s="590"/>
      <c r="V128" s="590"/>
      <c r="W128" s="590"/>
      <c r="X128" s="590"/>
      <c r="Y128" s="590"/>
      <c r="Z128" s="590"/>
      <c r="AA128" s="65"/>
      <c r="AB128" s="65"/>
      <c r="AC128" s="79"/>
    </row>
    <row r="129" spans="1:68" ht="14.25" customHeight="1">
      <c r="A129" s="574" t="s">
        <v>114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575">
        <v>4680115882577</v>
      </c>
      <c r="E130" s="575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7"/>
      <c r="R130" s="577"/>
      <c r="S130" s="577"/>
      <c r="T130" s="57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575">
        <v>4680115882577</v>
      </c>
      <c r="E131" s="575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7"/>
      <c r="R131" s="577"/>
      <c r="S131" s="577"/>
      <c r="T131" s="57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3"/>
      <c r="P132" s="579" t="s">
        <v>40</v>
      </c>
      <c r="Q132" s="580"/>
      <c r="R132" s="580"/>
      <c r="S132" s="580"/>
      <c r="T132" s="580"/>
      <c r="U132" s="580"/>
      <c r="V132" s="58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82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3"/>
      <c r="P133" s="579" t="s">
        <v>40</v>
      </c>
      <c r="Q133" s="580"/>
      <c r="R133" s="580"/>
      <c r="S133" s="580"/>
      <c r="T133" s="580"/>
      <c r="U133" s="580"/>
      <c r="V133" s="58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74" t="s">
        <v>78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575">
        <v>4680115883444</v>
      </c>
      <c r="E135" s="575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7"/>
      <c r="R135" s="577"/>
      <c r="S135" s="577"/>
      <c r="T135" s="57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575">
        <v>4680115883444</v>
      </c>
      <c r="E136" s="575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7"/>
      <c r="R136" s="577"/>
      <c r="S136" s="577"/>
      <c r="T136" s="57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82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3"/>
      <c r="P137" s="579" t="s">
        <v>40</v>
      </c>
      <c r="Q137" s="580"/>
      <c r="R137" s="580"/>
      <c r="S137" s="580"/>
      <c r="T137" s="580"/>
      <c r="U137" s="580"/>
      <c r="V137" s="58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3"/>
      <c r="P138" s="579" t="s">
        <v>40</v>
      </c>
      <c r="Q138" s="580"/>
      <c r="R138" s="580"/>
      <c r="S138" s="580"/>
      <c r="T138" s="580"/>
      <c r="U138" s="580"/>
      <c r="V138" s="58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574" t="s">
        <v>85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75">
        <v>4680115882584</v>
      </c>
      <c r="E140" s="575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7"/>
      <c r="R140" s="577"/>
      <c r="S140" s="577"/>
      <c r="T140" s="578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75">
        <v>4680115882584</v>
      </c>
      <c r="E141" s="575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7"/>
      <c r="R141" s="577"/>
      <c r="S141" s="577"/>
      <c r="T141" s="57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82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3"/>
      <c r="P142" s="579" t="s">
        <v>40</v>
      </c>
      <c r="Q142" s="580"/>
      <c r="R142" s="580"/>
      <c r="S142" s="580"/>
      <c r="T142" s="580"/>
      <c r="U142" s="580"/>
      <c r="V142" s="581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3"/>
      <c r="P143" s="579" t="s">
        <v>40</v>
      </c>
      <c r="Q143" s="580"/>
      <c r="R143" s="580"/>
      <c r="S143" s="580"/>
      <c r="T143" s="580"/>
      <c r="U143" s="580"/>
      <c r="V143" s="581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590" t="s">
        <v>112</v>
      </c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0"/>
      <c r="P144" s="590"/>
      <c r="Q144" s="590"/>
      <c r="R144" s="590"/>
      <c r="S144" s="590"/>
      <c r="T144" s="590"/>
      <c r="U144" s="590"/>
      <c r="V144" s="590"/>
      <c r="W144" s="590"/>
      <c r="X144" s="590"/>
      <c r="Y144" s="590"/>
      <c r="Z144" s="590"/>
      <c r="AA144" s="65"/>
      <c r="AB144" s="65"/>
      <c r="AC144" s="79"/>
    </row>
    <row r="145" spans="1:68" ht="14.25" customHeight="1">
      <c r="A145" s="574" t="s">
        <v>114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75">
        <v>4607091384604</v>
      </c>
      <c r="E146" s="575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7"/>
      <c r="R146" s="577"/>
      <c r="S146" s="577"/>
      <c r="T146" s="57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82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3"/>
      <c r="P147" s="579" t="s">
        <v>40</v>
      </c>
      <c r="Q147" s="580"/>
      <c r="R147" s="580"/>
      <c r="S147" s="580"/>
      <c r="T147" s="580"/>
      <c r="U147" s="580"/>
      <c r="V147" s="581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3"/>
      <c r="P148" s="579" t="s">
        <v>40</v>
      </c>
      <c r="Q148" s="580"/>
      <c r="R148" s="580"/>
      <c r="S148" s="580"/>
      <c r="T148" s="580"/>
      <c r="U148" s="580"/>
      <c r="V148" s="581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74" t="s">
        <v>78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75">
        <v>4607091387667</v>
      </c>
      <c r="E150" s="575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7"/>
      <c r="R150" s="577"/>
      <c r="S150" s="577"/>
      <c r="T150" s="578"/>
      <c r="U150" s="39" t="s">
        <v>45</v>
      </c>
      <c r="V150" s="39" t="s">
        <v>45</v>
      </c>
      <c r="W150" s="40" t="s">
        <v>0</v>
      </c>
      <c r="X150" s="58">
        <v>60</v>
      </c>
      <c r="Y150" s="55">
        <f>IFERROR(IF(X150="",0,CEILING((X150/$H150),1)*$H150),"")</f>
        <v>63</v>
      </c>
      <c r="Z150" s="41">
        <f>IFERROR(IF(Y150=0,"",ROUNDUP(Y150/H150,0)*0.01898),"")</f>
        <v>0.13286000000000001</v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63.900000000000006</v>
      </c>
      <c r="BN150" s="78">
        <f>IFERROR(Y150*I150/H150,"0")</f>
        <v>67.094999999999999</v>
      </c>
      <c r="BO150" s="78">
        <f>IFERROR(1/J150*(X150/H150),"0")</f>
        <v>0.10416666666666667</v>
      </c>
      <c r="BP150" s="78">
        <f>IFERROR(1/J150*(Y150/H150),"0")</f>
        <v>0.109375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75">
        <v>4607091387636</v>
      </c>
      <c r="E151" s="575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7"/>
      <c r="R151" s="577"/>
      <c r="S151" s="577"/>
      <c r="T151" s="578"/>
      <c r="U151" s="39" t="s">
        <v>45</v>
      </c>
      <c r="V151" s="39" t="s">
        <v>45</v>
      </c>
      <c r="W151" s="40" t="s">
        <v>0</v>
      </c>
      <c r="X151" s="58">
        <v>42</v>
      </c>
      <c r="Y151" s="55">
        <f>IFERROR(IF(X151="",0,CEILING((X151/$H151),1)*$H151),"")</f>
        <v>42</v>
      </c>
      <c r="Z151" s="41">
        <f>IFERROR(IF(Y151=0,"",ROUNDUP(Y151/H151,0)*0.00651),"")</f>
        <v>6.5100000000000005E-2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44.699999999999996</v>
      </c>
      <c r="BN151" s="78">
        <f>IFERROR(Y151*I151/H151,"0")</f>
        <v>44.699999999999996</v>
      </c>
      <c r="BO151" s="78">
        <f>IFERROR(1/J151*(X151/H151),"0")</f>
        <v>5.4945054945054951E-2</v>
      </c>
      <c r="BP151" s="78">
        <f>IFERROR(1/J151*(Y151/H151),"0")</f>
        <v>5.4945054945054951E-2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75">
        <v>4607091382426</v>
      </c>
      <c r="E152" s="57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7"/>
      <c r="R152" s="577"/>
      <c r="S152" s="577"/>
      <c r="T152" s="578"/>
      <c r="U152" s="39" t="s">
        <v>45</v>
      </c>
      <c r="V152" s="39" t="s">
        <v>45</v>
      </c>
      <c r="W152" s="40" t="s">
        <v>0</v>
      </c>
      <c r="X152" s="58">
        <v>160</v>
      </c>
      <c r="Y152" s="55">
        <f>IFERROR(IF(X152="",0,CEILING((X152/$H152),1)*$H152),"")</f>
        <v>162</v>
      </c>
      <c r="Z152" s="41">
        <f>IFERROR(IF(Y152=0,"",ROUNDUP(Y152/H152,0)*0.01898),"")</f>
        <v>0.34164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170.4</v>
      </c>
      <c r="BN152" s="78">
        <f>IFERROR(Y152*I152/H152,"0")</f>
        <v>172.53000000000003</v>
      </c>
      <c r="BO152" s="78">
        <f>IFERROR(1/J152*(X152/H152),"0")</f>
        <v>0.27777777777777779</v>
      </c>
      <c r="BP152" s="78">
        <f>IFERROR(1/J152*(Y152/H152),"0")</f>
        <v>0.28125</v>
      </c>
    </row>
    <row r="153" spans="1:68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3"/>
      <c r="P153" s="579" t="s">
        <v>40</v>
      </c>
      <c r="Q153" s="580"/>
      <c r="R153" s="580"/>
      <c r="S153" s="580"/>
      <c r="T153" s="580"/>
      <c r="U153" s="580"/>
      <c r="V153" s="581"/>
      <c r="W153" s="42" t="s">
        <v>39</v>
      </c>
      <c r="X153" s="43">
        <f>IFERROR(X150/H150,"0")+IFERROR(X151/H151,"0")+IFERROR(X152/H152,"0")</f>
        <v>34.444444444444443</v>
      </c>
      <c r="Y153" s="43">
        <f>IFERROR(Y150/H150,"0")+IFERROR(Y151/H151,"0")+IFERROR(Y152/H152,"0")</f>
        <v>35</v>
      </c>
      <c r="Z153" s="43">
        <f>IFERROR(IF(Z150="",0,Z150),"0")+IFERROR(IF(Z151="",0,Z151),"0")+IFERROR(IF(Z152="",0,Z152),"0")</f>
        <v>0.53960000000000008</v>
      </c>
      <c r="AA153" s="67"/>
      <c r="AB153" s="67"/>
      <c r="AC153" s="67"/>
    </row>
    <row r="154" spans="1:68">
      <c r="A154" s="582"/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3"/>
      <c r="P154" s="579" t="s">
        <v>40</v>
      </c>
      <c r="Q154" s="580"/>
      <c r="R154" s="580"/>
      <c r="S154" s="580"/>
      <c r="T154" s="580"/>
      <c r="U154" s="580"/>
      <c r="V154" s="581"/>
      <c r="W154" s="42" t="s">
        <v>0</v>
      </c>
      <c r="X154" s="43">
        <f>IFERROR(SUM(X150:X152),"0")</f>
        <v>262</v>
      </c>
      <c r="Y154" s="43">
        <f>IFERROR(SUM(Y150:Y152),"0")</f>
        <v>267</v>
      </c>
      <c r="Z154" s="42"/>
      <c r="AA154" s="67"/>
      <c r="AB154" s="67"/>
      <c r="AC154" s="67"/>
    </row>
    <row r="155" spans="1:68" ht="27.75" customHeight="1">
      <c r="A155" s="599" t="s">
        <v>271</v>
      </c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599"/>
      <c r="P155" s="599"/>
      <c r="Q155" s="599"/>
      <c r="R155" s="599"/>
      <c r="S155" s="599"/>
      <c r="T155" s="599"/>
      <c r="U155" s="599"/>
      <c r="V155" s="599"/>
      <c r="W155" s="599"/>
      <c r="X155" s="599"/>
      <c r="Y155" s="599"/>
      <c r="Z155" s="599"/>
      <c r="AA155" s="54"/>
      <c r="AB155" s="54"/>
      <c r="AC155" s="54"/>
    </row>
    <row r="156" spans="1:68" ht="16.5" customHeight="1">
      <c r="A156" s="590" t="s">
        <v>272</v>
      </c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0"/>
      <c r="P156" s="590"/>
      <c r="Q156" s="590"/>
      <c r="R156" s="590"/>
      <c r="S156" s="590"/>
      <c r="T156" s="590"/>
      <c r="U156" s="590"/>
      <c r="V156" s="590"/>
      <c r="W156" s="590"/>
      <c r="X156" s="590"/>
      <c r="Y156" s="590"/>
      <c r="Z156" s="590"/>
      <c r="AA156" s="65"/>
      <c r="AB156" s="65"/>
      <c r="AC156" s="79"/>
    </row>
    <row r="157" spans="1:68" ht="14.25" customHeight="1">
      <c r="A157" s="574" t="s">
        <v>150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75">
        <v>4680115886223</v>
      </c>
      <c r="E158" s="575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7"/>
      <c r="R158" s="577"/>
      <c r="S158" s="577"/>
      <c r="T158" s="57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3"/>
      <c r="P159" s="579" t="s">
        <v>40</v>
      </c>
      <c r="Q159" s="580"/>
      <c r="R159" s="580"/>
      <c r="S159" s="580"/>
      <c r="T159" s="580"/>
      <c r="U159" s="580"/>
      <c r="V159" s="581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82"/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3"/>
      <c r="P160" s="579" t="s">
        <v>40</v>
      </c>
      <c r="Q160" s="580"/>
      <c r="R160" s="580"/>
      <c r="S160" s="580"/>
      <c r="T160" s="580"/>
      <c r="U160" s="580"/>
      <c r="V160" s="581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74" t="s">
        <v>78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75">
        <v>4680115880993</v>
      </c>
      <c r="E162" s="575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7"/>
      <c r="R162" s="577"/>
      <c r="S162" s="577"/>
      <c r="T162" s="578"/>
      <c r="U162" s="39" t="s">
        <v>45</v>
      </c>
      <c r="V162" s="39" t="s">
        <v>45</v>
      </c>
      <c r="W162" s="40" t="s">
        <v>0</v>
      </c>
      <c r="X162" s="58">
        <v>50</v>
      </c>
      <c r="Y162" s="55">
        <f t="shared" ref="Y162:Y170" si="16">IFERROR(IF(X162="",0,CEILING((X162/$H162),1)*$H162),"")</f>
        <v>50.400000000000006</v>
      </c>
      <c r="Z162" s="41">
        <f>IFERROR(IF(Y162=0,"",ROUNDUP(Y162/H162,0)*0.00902),"")</f>
        <v>0.10824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53.214285714285715</v>
      </c>
      <c r="BN162" s="78">
        <f t="shared" ref="BN162:BN170" si="18">IFERROR(Y162*I162/H162,"0")</f>
        <v>53.64</v>
      </c>
      <c r="BO162" s="78">
        <f t="shared" ref="BO162:BO170" si="19">IFERROR(1/J162*(X162/H162),"0")</f>
        <v>9.0187590187590191E-2</v>
      </c>
      <c r="BP162" s="78">
        <f t="shared" ref="BP162:BP170" si="20">IFERROR(1/J162*(Y162/H162),"0")</f>
        <v>9.0909090909090912E-2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75">
        <v>4680115881761</v>
      </c>
      <c r="E163" s="575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7"/>
      <c r="R163" s="577"/>
      <c r="S163" s="577"/>
      <c r="T163" s="57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75">
        <v>4680115881563</v>
      </c>
      <c r="E164" s="575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7"/>
      <c r="R164" s="577"/>
      <c r="S164" s="577"/>
      <c r="T164" s="57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75">
        <v>4680115880986</v>
      </c>
      <c r="E165" s="575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7"/>
      <c r="R165" s="577"/>
      <c r="S165" s="577"/>
      <c r="T165" s="57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75">
        <v>4680115881785</v>
      </c>
      <c r="E166" s="575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7"/>
      <c r="R166" s="577"/>
      <c r="S166" s="577"/>
      <c r="T166" s="57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75">
        <v>4680115886537</v>
      </c>
      <c r="E167" s="575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7"/>
      <c r="R167" s="577"/>
      <c r="S167" s="577"/>
      <c r="T167" s="57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75">
        <v>4680115881679</v>
      </c>
      <c r="E168" s="575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7"/>
      <c r="R168" s="577"/>
      <c r="S168" s="577"/>
      <c r="T168" s="57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75">
        <v>4680115880191</v>
      </c>
      <c r="E169" s="575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7"/>
      <c r="R169" s="577"/>
      <c r="S169" s="577"/>
      <c r="T169" s="57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75">
        <v>4680115883963</v>
      </c>
      <c r="E170" s="575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7"/>
      <c r="R170" s="577"/>
      <c r="S170" s="577"/>
      <c r="T170" s="57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82"/>
      <c r="B171" s="582"/>
      <c r="C171" s="582"/>
      <c r="D171" s="582"/>
      <c r="E171" s="582"/>
      <c r="F171" s="582"/>
      <c r="G171" s="582"/>
      <c r="H171" s="582"/>
      <c r="I171" s="582"/>
      <c r="J171" s="582"/>
      <c r="K171" s="582"/>
      <c r="L171" s="582"/>
      <c r="M171" s="582"/>
      <c r="N171" s="582"/>
      <c r="O171" s="583"/>
      <c r="P171" s="579" t="s">
        <v>40</v>
      </c>
      <c r="Q171" s="580"/>
      <c r="R171" s="580"/>
      <c r="S171" s="580"/>
      <c r="T171" s="580"/>
      <c r="U171" s="580"/>
      <c r="V171" s="581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11.904761904761905</v>
      </c>
      <c r="Y171" s="43">
        <f>IFERROR(Y162/H162,"0")+IFERROR(Y163/H163,"0")+IFERROR(Y164/H164,"0")+IFERROR(Y165/H165,"0")+IFERROR(Y166/H166,"0")+IFERROR(Y167/H167,"0")+IFERROR(Y168/H168,"0")+IFERROR(Y169/H169,"0")+IFERROR(Y170/H170,"0")</f>
        <v>12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0.10824</v>
      </c>
      <c r="AA171" s="67"/>
      <c r="AB171" s="67"/>
      <c r="AC171" s="67"/>
    </row>
    <row r="172" spans="1:68">
      <c r="A172" s="582"/>
      <c r="B172" s="582"/>
      <c r="C172" s="582"/>
      <c r="D172" s="582"/>
      <c r="E172" s="582"/>
      <c r="F172" s="582"/>
      <c r="G172" s="582"/>
      <c r="H172" s="582"/>
      <c r="I172" s="582"/>
      <c r="J172" s="582"/>
      <c r="K172" s="582"/>
      <c r="L172" s="582"/>
      <c r="M172" s="582"/>
      <c r="N172" s="582"/>
      <c r="O172" s="583"/>
      <c r="P172" s="579" t="s">
        <v>40</v>
      </c>
      <c r="Q172" s="580"/>
      <c r="R172" s="580"/>
      <c r="S172" s="580"/>
      <c r="T172" s="580"/>
      <c r="U172" s="580"/>
      <c r="V172" s="581"/>
      <c r="W172" s="42" t="s">
        <v>0</v>
      </c>
      <c r="X172" s="43">
        <f>IFERROR(SUM(X162:X170),"0")</f>
        <v>50</v>
      </c>
      <c r="Y172" s="43">
        <f>IFERROR(SUM(Y162:Y170),"0")</f>
        <v>50.400000000000006</v>
      </c>
      <c r="Z172" s="42"/>
      <c r="AA172" s="67"/>
      <c r="AB172" s="67"/>
      <c r="AC172" s="67"/>
    </row>
    <row r="173" spans="1:68" ht="14.25" customHeight="1">
      <c r="A173" s="574" t="s">
        <v>106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75">
        <v>4680115886780</v>
      </c>
      <c r="E174" s="575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7"/>
      <c r="R174" s="577"/>
      <c r="S174" s="577"/>
      <c r="T174" s="578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75">
        <v>4680115886742</v>
      </c>
      <c r="E175" s="575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7"/>
      <c r="R175" s="577"/>
      <c r="S175" s="577"/>
      <c r="T175" s="57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75">
        <v>4680115886766</v>
      </c>
      <c r="E176" s="57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7"/>
      <c r="R176" s="577"/>
      <c r="S176" s="577"/>
      <c r="T176" s="57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3"/>
      <c r="P177" s="579" t="s">
        <v>40</v>
      </c>
      <c r="Q177" s="580"/>
      <c r="R177" s="580"/>
      <c r="S177" s="580"/>
      <c r="T177" s="580"/>
      <c r="U177" s="580"/>
      <c r="V177" s="581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3"/>
      <c r="P178" s="579" t="s">
        <v>40</v>
      </c>
      <c r="Q178" s="580"/>
      <c r="R178" s="580"/>
      <c r="S178" s="580"/>
      <c r="T178" s="580"/>
      <c r="U178" s="580"/>
      <c r="V178" s="581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74" t="s">
        <v>309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75">
        <v>4680115886797</v>
      </c>
      <c r="E180" s="575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5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7"/>
      <c r="R180" s="577"/>
      <c r="S180" s="577"/>
      <c r="T180" s="57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583"/>
      <c r="P181" s="579" t="s">
        <v>40</v>
      </c>
      <c r="Q181" s="580"/>
      <c r="R181" s="580"/>
      <c r="S181" s="580"/>
      <c r="T181" s="580"/>
      <c r="U181" s="580"/>
      <c r="V181" s="581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82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3"/>
      <c r="P182" s="579" t="s">
        <v>40</v>
      </c>
      <c r="Q182" s="580"/>
      <c r="R182" s="580"/>
      <c r="S182" s="580"/>
      <c r="T182" s="580"/>
      <c r="U182" s="580"/>
      <c r="V182" s="581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90" t="s">
        <v>312</v>
      </c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0"/>
      <c r="P183" s="590"/>
      <c r="Q183" s="590"/>
      <c r="R183" s="590"/>
      <c r="S183" s="590"/>
      <c r="T183" s="590"/>
      <c r="U183" s="590"/>
      <c r="V183" s="590"/>
      <c r="W183" s="590"/>
      <c r="X183" s="590"/>
      <c r="Y183" s="590"/>
      <c r="Z183" s="590"/>
      <c r="AA183" s="65"/>
      <c r="AB183" s="65"/>
      <c r="AC183" s="79"/>
    </row>
    <row r="184" spans="1:68" ht="14.25" customHeight="1">
      <c r="A184" s="574" t="s">
        <v>114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75">
        <v>4680115881402</v>
      </c>
      <c r="E185" s="575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7"/>
      <c r="R185" s="577"/>
      <c r="S185" s="577"/>
      <c r="T185" s="57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75">
        <v>4680115881396</v>
      </c>
      <c r="E186" s="575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7"/>
      <c r="R186" s="577"/>
      <c r="S186" s="577"/>
      <c r="T186" s="57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3"/>
      <c r="P187" s="579" t="s">
        <v>40</v>
      </c>
      <c r="Q187" s="580"/>
      <c r="R187" s="580"/>
      <c r="S187" s="580"/>
      <c r="T187" s="580"/>
      <c r="U187" s="580"/>
      <c r="V187" s="581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582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3"/>
      <c r="P188" s="579" t="s">
        <v>40</v>
      </c>
      <c r="Q188" s="580"/>
      <c r="R188" s="580"/>
      <c r="S188" s="580"/>
      <c r="T188" s="580"/>
      <c r="U188" s="580"/>
      <c r="V188" s="581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574" t="s">
        <v>150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75">
        <v>4680115882935</v>
      </c>
      <c r="E190" s="575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7"/>
      <c r="R190" s="577"/>
      <c r="S190" s="577"/>
      <c r="T190" s="578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75">
        <v>4680115880764</v>
      </c>
      <c r="E191" s="575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7"/>
      <c r="R191" s="577"/>
      <c r="S191" s="577"/>
      <c r="T191" s="57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82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3"/>
      <c r="P192" s="579" t="s">
        <v>40</v>
      </c>
      <c r="Q192" s="580"/>
      <c r="R192" s="580"/>
      <c r="S192" s="580"/>
      <c r="T192" s="580"/>
      <c r="U192" s="580"/>
      <c r="V192" s="581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3"/>
      <c r="P193" s="579" t="s">
        <v>40</v>
      </c>
      <c r="Q193" s="580"/>
      <c r="R193" s="580"/>
      <c r="S193" s="580"/>
      <c r="T193" s="580"/>
      <c r="U193" s="580"/>
      <c r="V193" s="581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74" t="s">
        <v>78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75">
        <v>4680115882683</v>
      </c>
      <c r="E195" s="575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7"/>
      <c r="R195" s="577"/>
      <c r="S195" s="577"/>
      <c r="T195" s="578"/>
      <c r="U195" s="39" t="s">
        <v>45</v>
      </c>
      <c r="V195" s="39" t="s">
        <v>45</v>
      </c>
      <c r="W195" s="40" t="s">
        <v>0</v>
      </c>
      <c r="X195" s="58">
        <v>100</v>
      </c>
      <c r="Y195" s="55">
        <f t="shared" ref="Y195:Y202" si="21">IFERROR(IF(X195="",0,CEILING((X195/$H195),1)*$H195),"")</f>
        <v>102.60000000000001</v>
      </c>
      <c r="Z195" s="41">
        <f>IFERROR(IF(Y195=0,"",ROUNDUP(Y195/H195,0)*0.00902),"")</f>
        <v>0.17138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103.88888888888889</v>
      </c>
      <c r="BN195" s="78">
        <f t="shared" ref="BN195:BN202" si="23">IFERROR(Y195*I195/H195,"0")</f>
        <v>106.59000000000002</v>
      </c>
      <c r="BO195" s="78">
        <f t="shared" ref="BO195:BO202" si="24">IFERROR(1/J195*(X195/H195),"0")</f>
        <v>0.14029180695847362</v>
      </c>
      <c r="BP195" s="78">
        <f t="shared" ref="BP195:BP202" si="25">IFERROR(1/J195*(Y195/H195),"0")</f>
        <v>0.14393939393939395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75">
        <v>4680115882690</v>
      </c>
      <c r="E196" s="575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7"/>
      <c r="R196" s="577"/>
      <c r="S196" s="577"/>
      <c r="T196" s="57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75">
        <v>4680115882669</v>
      </c>
      <c r="E197" s="57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7"/>
      <c r="R197" s="577"/>
      <c r="S197" s="577"/>
      <c r="T197" s="578"/>
      <c r="U197" s="39" t="s">
        <v>45</v>
      </c>
      <c r="V197" s="39" t="s">
        <v>45</v>
      </c>
      <c r="W197" s="40" t="s">
        <v>0</v>
      </c>
      <c r="X197" s="58">
        <v>150</v>
      </c>
      <c r="Y197" s="55">
        <f t="shared" si="21"/>
        <v>151.20000000000002</v>
      </c>
      <c r="Z197" s="41">
        <f>IFERROR(IF(Y197=0,"",ROUNDUP(Y197/H197,0)*0.00902),"")</f>
        <v>0.25256000000000001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155.83333333333331</v>
      </c>
      <c r="BN197" s="78">
        <f t="shared" si="23"/>
        <v>157.08000000000001</v>
      </c>
      <c r="BO197" s="78">
        <f t="shared" si="24"/>
        <v>0.21043771043771042</v>
      </c>
      <c r="BP197" s="78">
        <f t="shared" si="25"/>
        <v>0.21212121212121213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75">
        <v>4680115882676</v>
      </c>
      <c r="E198" s="57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7"/>
      <c r="R198" s="577"/>
      <c r="S198" s="577"/>
      <c r="T198" s="578"/>
      <c r="U198" s="39" t="s">
        <v>45</v>
      </c>
      <c r="V198" s="39" t="s">
        <v>45</v>
      </c>
      <c r="W198" s="40" t="s">
        <v>0</v>
      </c>
      <c r="X198" s="58">
        <v>100</v>
      </c>
      <c r="Y198" s="55">
        <f t="shared" si="21"/>
        <v>102.60000000000001</v>
      </c>
      <c r="Z198" s="41">
        <f>IFERROR(IF(Y198=0,"",ROUNDUP(Y198/H198,0)*0.00902),"")</f>
        <v>0.17138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103.88888888888889</v>
      </c>
      <c r="BN198" s="78">
        <f t="shared" si="23"/>
        <v>106.59000000000002</v>
      </c>
      <c r="BO198" s="78">
        <f t="shared" si="24"/>
        <v>0.14029180695847362</v>
      </c>
      <c r="BP198" s="78">
        <f t="shared" si="25"/>
        <v>0.14393939393939395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75">
        <v>4680115884014</v>
      </c>
      <c r="E199" s="575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7"/>
      <c r="R199" s="577"/>
      <c r="S199" s="577"/>
      <c r="T199" s="57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75">
        <v>4680115884007</v>
      </c>
      <c r="E200" s="575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7"/>
      <c r="R200" s="577"/>
      <c r="S200" s="577"/>
      <c r="T200" s="57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75">
        <v>4680115884038</v>
      </c>
      <c r="E201" s="575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7"/>
      <c r="R201" s="577"/>
      <c r="S201" s="577"/>
      <c r="T201" s="57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75">
        <v>4680115884021</v>
      </c>
      <c r="E202" s="57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7"/>
      <c r="R202" s="577"/>
      <c r="S202" s="577"/>
      <c r="T202" s="57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82"/>
      <c r="B203" s="582"/>
      <c r="C203" s="582"/>
      <c r="D203" s="582"/>
      <c r="E203" s="582"/>
      <c r="F203" s="582"/>
      <c r="G203" s="582"/>
      <c r="H203" s="582"/>
      <c r="I203" s="582"/>
      <c r="J203" s="582"/>
      <c r="K203" s="582"/>
      <c r="L203" s="582"/>
      <c r="M203" s="582"/>
      <c r="N203" s="582"/>
      <c r="O203" s="583"/>
      <c r="P203" s="579" t="s">
        <v>40</v>
      </c>
      <c r="Q203" s="580"/>
      <c r="R203" s="580"/>
      <c r="S203" s="580"/>
      <c r="T203" s="580"/>
      <c r="U203" s="580"/>
      <c r="V203" s="581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64.81481481481481</v>
      </c>
      <c r="Y203" s="43">
        <f>IFERROR(Y195/H195,"0")+IFERROR(Y196/H196,"0")+IFERROR(Y197/H197,"0")+IFERROR(Y198/H198,"0")+IFERROR(Y199/H199,"0")+IFERROR(Y200/H200,"0")+IFERROR(Y201/H201,"0")+IFERROR(Y202/H202,"0")</f>
        <v>66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0.59531999999999996</v>
      </c>
      <c r="AA203" s="67"/>
      <c r="AB203" s="67"/>
      <c r="AC203" s="67"/>
    </row>
    <row r="204" spans="1:68">
      <c r="A204" s="582"/>
      <c r="B204" s="582"/>
      <c r="C204" s="582"/>
      <c r="D204" s="582"/>
      <c r="E204" s="582"/>
      <c r="F204" s="582"/>
      <c r="G204" s="582"/>
      <c r="H204" s="582"/>
      <c r="I204" s="582"/>
      <c r="J204" s="582"/>
      <c r="K204" s="582"/>
      <c r="L204" s="582"/>
      <c r="M204" s="582"/>
      <c r="N204" s="582"/>
      <c r="O204" s="583"/>
      <c r="P204" s="579" t="s">
        <v>40</v>
      </c>
      <c r="Q204" s="580"/>
      <c r="R204" s="580"/>
      <c r="S204" s="580"/>
      <c r="T204" s="580"/>
      <c r="U204" s="580"/>
      <c r="V204" s="581"/>
      <c r="W204" s="42" t="s">
        <v>0</v>
      </c>
      <c r="X204" s="43">
        <f>IFERROR(SUM(X195:X202),"0")</f>
        <v>350</v>
      </c>
      <c r="Y204" s="43">
        <f>IFERROR(SUM(Y195:Y202),"0")</f>
        <v>356.40000000000003</v>
      </c>
      <c r="Z204" s="42"/>
      <c r="AA204" s="67"/>
      <c r="AB204" s="67"/>
      <c r="AC204" s="67"/>
    </row>
    <row r="205" spans="1:68" ht="14.25" customHeight="1">
      <c r="A205" s="574" t="s">
        <v>85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75">
        <v>4680115881594</v>
      </c>
      <c r="E206" s="575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7"/>
      <c r="R206" s="577"/>
      <c r="S206" s="577"/>
      <c r="T206" s="57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75">
        <v>4680115881617</v>
      </c>
      <c r="E207" s="575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7"/>
      <c r="R207" s="577"/>
      <c r="S207" s="577"/>
      <c r="T207" s="57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75">
        <v>4680115880573</v>
      </c>
      <c r="E208" s="575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7"/>
      <c r="R208" s="577"/>
      <c r="S208" s="577"/>
      <c r="T208" s="57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75">
        <v>4680115882195</v>
      </c>
      <c r="E209" s="575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7"/>
      <c r="R209" s="577"/>
      <c r="S209" s="577"/>
      <c r="T209" s="57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75">
        <v>4680115882607</v>
      </c>
      <c r="E210" s="575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7"/>
      <c r="R210" s="577"/>
      <c r="S210" s="577"/>
      <c r="T210" s="57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75">
        <v>4680115880092</v>
      </c>
      <c r="E211" s="575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7"/>
      <c r="R211" s="577"/>
      <c r="S211" s="577"/>
      <c r="T211" s="57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75">
        <v>4680115880221</v>
      </c>
      <c r="E212" s="575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7"/>
      <c r="R212" s="577"/>
      <c r="S212" s="577"/>
      <c r="T212" s="57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75">
        <v>4680115880504</v>
      </c>
      <c r="E213" s="57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7"/>
      <c r="R213" s="577"/>
      <c r="S213" s="577"/>
      <c r="T213" s="57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75">
        <v>4680115882164</v>
      </c>
      <c r="E214" s="575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7"/>
      <c r="R214" s="577"/>
      <c r="S214" s="577"/>
      <c r="T214" s="57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>
      <c r="A215" s="582"/>
      <c r="B215" s="582"/>
      <c r="C215" s="582"/>
      <c r="D215" s="582"/>
      <c r="E215" s="582"/>
      <c r="F215" s="582"/>
      <c r="G215" s="582"/>
      <c r="H215" s="582"/>
      <c r="I215" s="582"/>
      <c r="J215" s="582"/>
      <c r="K215" s="582"/>
      <c r="L215" s="582"/>
      <c r="M215" s="582"/>
      <c r="N215" s="582"/>
      <c r="O215" s="583"/>
      <c r="P215" s="579" t="s">
        <v>40</v>
      </c>
      <c r="Q215" s="580"/>
      <c r="R215" s="580"/>
      <c r="S215" s="580"/>
      <c r="T215" s="580"/>
      <c r="U215" s="580"/>
      <c r="V215" s="581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>
      <c r="A216" s="582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83"/>
      <c r="P216" s="579" t="s">
        <v>40</v>
      </c>
      <c r="Q216" s="580"/>
      <c r="R216" s="580"/>
      <c r="S216" s="580"/>
      <c r="T216" s="580"/>
      <c r="U216" s="580"/>
      <c r="V216" s="581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>
      <c r="A217" s="574" t="s">
        <v>185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575">
        <v>4680115880818</v>
      </c>
      <c r="E218" s="57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7"/>
      <c r="R218" s="577"/>
      <c r="S218" s="577"/>
      <c r="T218" s="578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575">
        <v>4680115880801</v>
      </c>
      <c r="E219" s="57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7"/>
      <c r="R219" s="577"/>
      <c r="S219" s="577"/>
      <c r="T219" s="578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82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3"/>
      <c r="P220" s="579" t="s">
        <v>40</v>
      </c>
      <c r="Q220" s="580"/>
      <c r="R220" s="580"/>
      <c r="S220" s="580"/>
      <c r="T220" s="580"/>
      <c r="U220" s="580"/>
      <c r="V220" s="581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3"/>
      <c r="P221" s="579" t="s">
        <v>40</v>
      </c>
      <c r="Q221" s="580"/>
      <c r="R221" s="580"/>
      <c r="S221" s="580"/>
      <c r="T221" s="580"/>
      <c r="U221" s="580"/>
      <c r="V221" s="581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>
      <c r="A222" s="590" t="s">
        <v>373</v>
      </c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0"/>
      <c r="P222" s="590"/>
      <c r="Q222" s="590"/>
      <c r="R222" s="590"/>
      <c r="S222" s="590"/>
      <c r="T222" s="590"/>
      <c r="U222" s="590"/>
      <c r="V222" s="590"/>
      <c r="W222" s="590"/>
      <c r="X222" s="590"/>
      <c r="Y222" s="590"/>
      <c r="Z222" s="590"/>
      <c r="AA222" s="65"/>
      <c r="AB222" s="65"/>
      <c r="AC222" s="79"/>
    </row>
    <row r="223" spans="1:68" ht="14.25" customHeight="1">
      <c r="A223" s="574" t="s">
        <v>114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575">
        <v>4680115884137</v>
      </c>
      <c r="E224" s="575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7"/>
      <c r="R224" s="577"/>
      <c r="S224" s="577"/>
      <c r="T224" s="57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575">
        <v>4680115884236</v>
      </c>
      <c r="E225" s="575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7"/>
      <c r="R225" s="577"/>
      <c r="S225" s="577"/>
      <c r="T225" s="57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575">
        <v>4680115884175</v>
      </c>
      <c r="E226" s="57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7"/>
      <c r="R226" s="577"/>
      <c r="S226" s="577"/>
      <c r="T226" s="57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575">
        <v>4680115884144</v>
      </c>
      <c r="E227" s="575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7"/>
      <c r="R227" s="577"/>
      <c r="S227" s="577"/>
      <c r="T227" s="57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575">
        <v>4680115886551</v>
      </c>
      <c r="E228" s="57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7"/>
      <c r="R228" s="577"/>
      <c r="S228" s="577"/>
      <c r="T228" s="57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575">
        <v>4680115884182</v>
      </c>
      <c r="E229" s="575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7"/>
      <c r="R229" s="577"/>
      <c r="S229" s="577"/>
      <c r="T229" s="57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575">
        <v>4680115884205</v>
      </c>
      <c r="E230" s="57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7"/>
      <c r="R230" s="577"/>
      <c r="S230" s="577"/>
      <c r="T230" s="57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82"/>
      <c r="B231" s="582"/>
      <c r="C231" s="582"/>
      <c r="D231" s="582"/>
      <c r="E231" s="582"/>
      <c r="F231" s="582"/>
      <c r="G231" s="582"/>
      <c r="H231" s="582"/>
      <c r="I231" s="582"/>
      <c r="J231" s="582"/>
      <c r="K231" s="582"/>
      <c r="L231" s="582"/>
      <c r="M231" s="582"/>
      <c r="N231" s="582"/>
      <c r="O231" s="583"/>
      <c r="P231" s="579" t="s">
        <v>40</v>
      </c>
      <c r="Q231" s="580"/>
      <c r="R231" s="580"/>
      <c r="S231" s="580"/>
      <c r="T231" s="580"/>
      <c r="U231" s="580"/>
      <c r="V231" s="581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82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83"/>
      <c r="P232" s="579" t="s">
        <v>40</v>
      </c>
      <c r="Q232" s="580"/>
      <c r="R232" s="580"/>
      <c r="S232" s="580"/>
      <c r="T232" s="580"/>
      <c r="U232" s="580"/>
      <c r="V232" s="581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74" t="s">
        <v>150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75">
        <v>4680115885981</v>
      </c>
      <c r="E234" s="575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7"/>
      <c r="R234" s="577"/>
      <c r="S234" s="577"/>
      <c r="T234" s="578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3"/>
      <c r="P235" s="579" t="s">
        <v>40</v>
      </c>
      <c r="Q235" s="580"/>
      <c r="R235" s="580"/>
      <c r="S235" s="580"/>
      <c r="T235" s="580"/>
      <c r="U235" s="580"/>
      <c r="V235" s="581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3"/>
      <c r="P236" s="579" t="s">
        <v>40</v>
      </c>
      <c r="Q236" s="580"/>
      <c r="R236" s="580"/>
      <c r="S236" s="580"/>
      <c r="T236" s="580"/>
      <c r="U236" s="580"/>
      <c r="V236" s="581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74" t="s">
        <v>395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75">
        <v>4680115886803</v>
      </c>
      <c r="E238" s="575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20" t="s">
        <v>398</v>
      </c>
      <c r="Q238" s="577"/>
      <c r="R238" s="577"/>
      <c r="S238" s="577"/>
      <c r="T238" s="57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82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583"/>
      <c r="P239" s="579" t="s">
        <v>40</v>
      </c>
      <c r="Q239" s="580"/>
      <c r="R239" s="580"/>
      <c r="S239" s="580"/>
      <c r="T239" s="580"/>
      <c r="U239" s="580"/>
      <c r="V239" s="581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3"/>
      <c r="P240" s="579" t="s">
        <v>40</v>
      </c>
      <c r="Q240" s="580"/>
      <c r="R240" s="580"/>
      <c r="S240" s="580"/>
      <c r="T240" s="580"/>
      <c r="U240" s="580"/>
      <c r="V240" s="581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74" t="s">
        <v>400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75">
        <v>4680115886704</v>
      </c>
      <c r="E242" s="575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7"/>
      <c r="R242" s="577"/>
      <c r="S242" s="577"/>
      <c r="T242" s="57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75">
        <v>4680115886681</v>
      </c>
      <c r="E243" s="575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6" t="s">
        <v>406</v>
      </c>
      <c r="Q243" s="577"/>
      <c r="R243" s="577"/>
      <c r="S243" s="577"/>
      <c r="T243" s="57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575">
        <v>4680115886735</v>
      </c>
      <c r="E244" s="575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7"/>
      <c r="R244" s="577"/>
      <c r="S244" s="577"/>
      <c r="T244" s="57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4301041006</v>
      </c>
      <c r="D245" s="575">
        <v>4680115886728</v>
      </c>
      <c r="E245" s="57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7"/>
      <c r="R245" s="577"/>
      <c r="S245" s="577"/>
      <c r="T245" s="57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411</v>
      </c>
      <c r="B246" s="63" t="s">
        <v>412</v>
      </c>
      <c r="C246" s="36">
        <v>4301041005</v>
      </c>
      <c r="D246" s="575">
        <v>4680115886711</v>
      </c>
      <c r="E246" s="57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7"/>
      <c r="R246" s="577"/>
      <c r="S246" s="577"/>
      <c r="T246" s="57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582"/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3"/>
      <c r="P247" s="579" t="s">
        <v>40</v>
      </c>
      <c r="Q247" s="580"/>
      <c r="R247" s="580"/>
      <c r="S247" s="580"/>
      <c r="T247" s="580"/>
      <c r="U247" s="580"/>
      <c r="V247" s="581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582"/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3"/>
      <c r="P248" s="579" t="s">
        <v>40</v>
      </c>
      <c r="Q248" s="580"/>
      <c r="R248" s="580"/>
      <c r="S248" s="580"/>
      <c r="T248" s="580"/>
      <c r="U248" s="580"/>
      <c r="V248" s="581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590" t="s">
        <v>413</v>
      </c>
      <c r="B249" s="590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0"/>
      <c r="P249" s="590"/>
      <c r="Q249" s="590"/>
      <c r="R249" s="590"/>
      <c r="S249" s="590"/>
      <c r="T249" s="590"/>
      <c r="U249" s="590"/>
      <c r="V249" s="590"/>
      <c r="W249" s="590"/>
      <c r="X249" s="590"/>
      <c r="Y249" s="590"/>
      <c r="Z249" s="590"/>
      <c r="AA249" s="65"/>
      <c r="AB249" s="65"/>
      <c r="AC249" s="79"/>
    </row>
    <row r="250" spans="1:68" ht="14.25" customHeight="1">
      <c r="A250" s="574" t="s">
        <v>114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66"/>
      <c r="AB250" s="66"/>
      <c r="AC250" s="80"/>
    </row>
    <row r="251" spans="1:68" ht="27" customHeight="1">
      <c r="A251" s="63" t="s">
        <v>414</v>
      </c>
      <c r="B251" s="63" t="s">
        <v>415</v>
      </c>
      <c r="C251" s="36">
        <v>4301011855</v>
      </c>
      <c r="D251" s="575">
        <v>4680115885837</v>
      </c>
      <c r="E251" s="57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7"/>
      <c r="R251" s="577"/>
      <c r="S251" s="577"/>
      <c r="T251" s="57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417</v>
      </c>
      <c r="B252" s="63" t="s">
        <v>418</v>
      </c>
      <c r="C252" s="36">
        <v>4301011850</v>
      </c>
      <c r="D252" s="575">
        <v>4680115885806</v>
      </c>
      <c r="E252" s="57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7"/>
      <c r="R252" s="577"/>
      <c r="S252" s="577"/>
      <c r="T252" s="57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420</v>
      </c>
      <c r="B253" s="63" t="s">
        <v>421</v>
      </c>
      <c r="C253" s="36">
        <v>4301011853</v>
      </c>
      <c r="D253" s="575">
        <v>4680115885851</v>
      </c>
      <c r="E253" s="575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7"/>
      <c r="R253" s="577"/>
      <c r="S253" s="577"/>
      <c r="T253" s="57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423</v>
      </c>
      <c r="B254" s="63" t="s">
        <v>424</v>
      </c>
      <c r="C254" s="36">
        <v>4301011852</v>
      </c>
      <c r="D254" s="575">
        <v>4680115885844</v>
      </c>
      <c r="E254" s="57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7"/>
      <c r="R254" s="577"/>
      <c r="S254" s="577"/>
      <c r="T254" s="57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426</v>
      </c>
      <c r="B255" s="63" t="s">
        <v>427</v>
      </c>
      <c r="C255" s="36">
        <v>4301011851</v>
      </c>
      <c r="D255" s="575">
        <v>4680115885820</v>
      </c>
      <c r="E255" s="575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7"/>
      <c r="R255" s="577"/>
      <c r="S255" s="577"/>
      <c r="T255" s="578"/>
      <c r="U255" s="39" t="s">
        <v>45</v>
      </c>
      <c r="V255" s="39" t="s">
        <v>45</v>
      </c>
      <c r="W255" s="40" t="s">
        <v>0</v>
      </c>
      <c r="X255" s="58">
        <v>80</v>
      </c>
      <c r="Y255" s="55">
        <f>IFERROR(IF(X255="",0,CEILING((X255/$H255),1)*$H255),"")</f>
        <v>80</v>
      </c>
      <c r="Z255" s="41">
        <f>IFERROR(IF(Y255=0,"",ROUNDUP(Y255/H255,0)*0.00902),"")</f>
        <v>0.1804</v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84.2</v>
      </c>
      <c r="BN255" s="78">
        <f>IFERROR(Y255*I255/H255,"0")</f>
        <v>84.2</v>
      </c>
      <c r="BO255" s="78">
        <f>IFERROR(1/J255*(X255/H255),"0")</f>
        <v>0.15151515151515152</v>
      </c>
      <c r="BP255" s="78">
        <f>IFERROR(1/J255*(Y255/H255),"0")</f>
        <v>0.15151515151515152</v>
      </c>
    </row>
    <row r="256" spans="1:68">
      <c r="A256" s="582"/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3"/>
      <c r="P256" s="579" t="s">
        <v>40</v>
      </c>
      <c r="Q256" s="580"/>
      <c r="R256" s="580"/>
      <c r="S256" s="580"/>
      <c r="T256" s="580"/>
      <c r="U256" s="580"/>
      <c r="V256" s="581"/>
      <c r="W256" s="42" t="s">
        <v>39</v>
      </c>
      <c r="X256" s="43">
        <f>IFERROR(X251/H251,"0")+IFERROR(X252/H252,"0")+IFERROR(X253/H253,"0")+IFERROR(X254/H254,"0")+IFERROR(X255/H255,"0")</f>
        <v>20</v>
      </c>
      <c r="Y256" s="43">
        <f>IFERROR(Y251/H251,"0")+IFERROR(Y252/H252,"0")+IFERROR(Y253/H253,"0")+IFERROR(Y254/H254,"0")+IFERROR(Y255/H255,"0")</f>
        <v>20</v>
      </c>
      <c r="Z256" s="43">
        <f>IFERROR(IF(Z251="",0,Z251),"0")+IFERROR(IF(Z252="",0,Z252),"0")+IFERROR(IF(Z253="",0,Z253),"0")+IFERROR(IF(Z254="",0,Z254),"0")+IFERROR(IF(Z255="",0,Z255),"0")</f>
        <v>0.1804</v>
      </c>
      <c r="AA256" s="67"/>
      <c r="AB256" s="67"/>
      <c r="AC256" s="67"/>
    </row>
    <row r="257" spans="1:68">
      <c r="A257" s="582"/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3"/>
      <c r="P257" s="579" t="s">
        <v>40</v>
      </c>
      <c r="Q257" s="580"/>
      <c r="R257" s="580"/>
      <c r="S257" s="580"/>
      <c r="T257" s="580"/>
      <c r="U257" s="580"/>
      <c r="V257" s="581"/>
      <c r="W257" s="42" t="s">
        <v>0</v>
      </c>
      <c r="X257" s="43">
        <f>IFERROR(SUM(X251:X255),"0")</f>
        <v>80</v>
      </c>
      <c r="Y257" s="43">
        <f>IFERROR(SUM(Y251:Y255),"0")</f>
        <v>80</v>
      </c>
      <c r="Z257" s="42"/>
      <c r="AA257" s="67"/>
      <c r="AB257" s="67"/>
      <c r="AC257" s="67"/>
    </row>
    <row r="258" spans="1:68" ht="16.5" customHeight="1">
      <c r="A258" s="590" t="s">
        <v>429</v>
      </c>
      <c r="B258" s="590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0"/>
      <c r="P258" s="590"/>
      <c r="Q258" s="590"/>
      <c r="R258" s="590"/>
      <c r="S258" s="590"/>
      <c r="T258" s="590"/>
      <c r="U258" s="590"/>
      <c r="V258" s="590"/>
      <c r="W258" s="590"/>
      <c r="X258" s="590"/>
      <c r="Y258" s="590"/>
      <c r="Z258" s="590"/>
      <c r="AA258" s="65"/>
      <c r="AB258" s="65"/>
      <c r="AC258" s="79"/>
    </row>
    <row r="259" spans="1:68" ht="14.25" customHeight="1">
      <c r="A259" s="574" t="s">
        <v>114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66"/>
      <c r="AB259" s="66"/>
      <c r="AC259" s="80"/>
    </row>
    <row r="260" spans="1:68" ht="27" customHeight="1">
      <c r="A260" s="63" t="s">
        <v>430</v>
      </c>
      <c r="B260" s="63" t="s">
        <v>431</v>
      </c>
      <c r="C260" s="36">
        <v>4301011223</v>
      </c>
      <c r="D260" s="575">
        <v>4607091383423</v>
      </c>
      <c r="E260" s="575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7"/>
      <c r="R260" s="577"/>
      <c r="S260" s="577"/>
      <c r="T260" s="57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432</v>
      </c>
      <c r="B261" s="63" t="s">
        <v>433</v>
      </c>
      <c r="C261" s="36">
        <v>4301012099</v>
      </c>
      <c r="D261" s="575">
        <v>4680115885691</v>
      </c>
      <c r="E261" s="57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7"/>
      <c r="R261" s="577"/>
      <c r="S261" s="577"/>
      <c r="T261" s="57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435</v>
      </c>
      <c r="B262" s="63" t="s">
        <v>436</v>
      </c>
      <c r="C262" s="36">
        <v>4301012098</v>
      </c>
      <c r="D262" s="575">
        <v>4680115885660</v>
      </c>
      <c r="E262" s="57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7"/>
      <c r="R262" s="577"/>
      <c r="S262" s="577"/>
      <c r="T262" s="57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438</v>
      </c>
      <c r="B263" s="63" t="s">
        <v>439</v>
      </c>
      <c r="C263" s="36">
        <v>4301012176</v>
      </c>
      <c r="D263" s="575">
        <v>4680115886773</v>
      </c>
      <c r="E263" s="575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9" t="s">
        <v>440</v>
      </c>
      <c r="Q263" s="577"/>
      <c r="R263" s="577"/>
      <c r="S263" s="577"/>
      <c r="T263" s="578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582"/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3"/>
      <c r="P264" s="579" t="s">
        <v>40</v>
      </c>
      <c r="Q264" s="580"/>
      <c r="R264" s="580"/>
      <c r="S264" s="580"/>
      <c r="T264" s="580"/>
      <c r="U264" s="580"/>
      <c r="V264" s="581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582"/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3"/>
      <c r="P265" s="579" t="s">
        <v>40</v>
      </c>
      <c r="Q265" s="580"/>
      <c r="R265" s="580"/>
      <c r="S265" s="580"/>
      <c r="T265" s="580"/>
      <c r="U265" s="580"/>
      <c r="V265" s="581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590" t="s">
        <v>442</v>
      </c>
      <c r="B266" s="590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0"/>
      <c r="P266" s="590"/>
      <c r="Q266" s="590"/>
      <c r="R266" s="590"/>
      <c r="S266" s="590"/>
      <c r="T266" s="590"/>
      <c r="U266" s="590"/>
      <c r="V266" s="590"/>
      <c r="W266" s="590"/>
      <c r="X266" s="590"/>
      <c r="Y266" s="590"/>
      <c r="Z266" s="590"/>
      <c r="AA266" s="65"/>
      <c r="AB266" s="65"/>
      <c r="AC266" s="79"/>
    </row>
    <row r="267" spans="1:68" ht="14.25" customHeight="1">
      <c r="A267" s="574" t="s">
        <v>85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66"/>
      <c r="AB267" s="66"/>
      <c r="AC267" s="80"/>
    </row>
    <row r="268" spans="1:68" ht="27" customHeight="1">
      <c r="A268" s="63" t="s">
        <v>443</v>
      </c>
      <c r="B268" s="63" t="s">
        <v>444</v>
      </c>
      <c r="C268" s="36">
        <v>4301051893</v>
      </c>
      <c r="D268" s="575">
        <v>4680115886186</v>
      </c>
      <c r="E268" s="575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7"/>
      <c r="R268" s="577"/>
      <c r="S268" s="577"/>
      <c r="T268" s="57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446</v>
      </c>
      <c r="B269" s="63" t="s">
        <v>447</v>
      </c>
      <c r="C269" s="36">
        <v>4301051795</v>
      </c>
      <c r="D269" s="575">
        <v>4680115881228</v>
      </c>
      <c r="E269" s="575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7"/>
      <c r="R269" s="577"/>
      <c r="S269" s="577"/>
      <c r="T269" s="57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449</v>
      </c>
      <c r="B270" s="63" t="s">
        <v>450</v>
      </c>
      <c r="C270" s="36">
        <v>4301051388</v>
      </c>
      <c r="D270" s="575">
        <v>4680115881211</v>
      </c>
      <c r="E270" s="575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7"/>
      <c r="R270" s="577"/>
      <c r="S270" s="577"/>
      <c r="T270" s="57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582"/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3"/>
      <c r="P271" s="579" t="s">
        <v>40</v>
      </c>
      <c r="Q271" s="580"/>
      <c r="R271" s="580"/>
      <c r="S271" s="580"/>
      <c r="T271" s="580"/>
      <c r="U271" s="580"/>
      <c r="V271" s="581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582"/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3"/>
      <c r="P272" s="579" t="s">
        <v>40</v>
      </c>
      <c r="Q272" s="580"/>
      <c r="R272" s="580"/>
      <c r="S272" s="580"/>
      <c r="T272" s="580"/>
      <c r="U272" s="580"/>
      <c r="V272" s="581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590" t="s">
        <v>452</v>
      </c>
      <c r="B273" s="590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0"/>
      <c r="P273" s="590"/>
      <c r="Q273" s="590"/>
      <c r="R273" s="590"/>
      <c r="S273" s="590"/>
      <c r="T273" s="590"/>
      <c r="U273" s="590"/>
      <c r="V273" s="590"/>
      <c r="W273" s="590"/>
      <c r="X273" s="590"/>
      <c r="Y273" s="590"/>
      <c r="Z273" s="590"/>
      <c r="AA273" s="65"/>
      <c r="AB273" s="65"/>
      <c r="AC273" s="79"/>
    </row>
    <row r="274" spans="1:68" ht="14.25" customHeight="1">
      <c r="A274" s="574" t="s">
        <v>78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66"/>
      <c r="AB274" s="66"/>
      <c r="AC274" s="80"/>
    </row>
    <row r="275" spans="1:68" ht="27" customHeight="1">
      <c r="A275" s="63" t="s">
        <v>453</v>
      </c>
      <c r="B275" s="63" t="s">
        <v>454</v>
      </c>
      <c r="C275" s="36">
        <v>4301031307</v>
      </c>
      <c r="D275" s="575">
        <v>4680115880344</v>
      </c>
      <c r="E275" s="575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0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7"/>
      <c r="R275" s="577"/>
      <c r="S275" s="577"/>
      <c r="T275" s="57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3"/>
      <c r="P276" s="579" t="s">
        <v>40</v>
      </c>
      <c r="Q276" s="580"/>
      <c r="R276" s="580"/>
      <c r="S276" s="580"/>
      <c r="T276" s="580"/>
      <c r="U276" s="580"/>
      <c r="V276" s="581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3"/>
      <c r="P277" s="579" t="s">
        <v>40</v>
      </c>
      <c r="Q277" s="580"/>
      <c r="R277" s="580"/>
      <c r="S277" s="580"/>
      <c r="T277" s="580"/>
      <c r="U277" s="580"/>
      <c r="V277" s="581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574" t="s">
        <v>85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66"/>
      <c r="AB278" s="66"/>
      <c r="AC278" s="80"/>
    </row>
    <row r="279" spans="1:68" ht="27" customHeight="1">
      <c r="A279" s="63" t="s">
        <v>456</v>
      </c>
      <c r="B279" s="63" t="s">
        <v>457</v>
      </c>
      <c r="C279" s="36">
        <v>4301051782</v>
      </c>
      <c r="D279" s="575">
        <v>4680115884618</v>
      </c>
      <c r="E279" s="575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7"/>
      <c r="R279" s="577"/>
      <c r="S279" s="577"/>
      <c r="T279" s="57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82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3"/>
      <c r="P280" s="579" t="s">
        <v>40</v>
      </c>
      <c r="Q280" s="580"/>
      <c r="R280" s="580"/>
      <c r="S280" s="580"/>
      <c r="T280" s="580"/>
      <c r="U280" s="580"/>
      <c r="V280" s="58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3"/>
      <c r="P281" s="579" t="s">
        <v>40</v>
      </c>
      <c r="Q281" s="580"/>
      <c r="R281" s="580"/>
      <c r="S281" s="580"/>
      <c r="T281" s="580"/>
      <c r="U281" s="580"/>
      <c r="V281" s="58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590" t="s">
        <v>459</v>
      </c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0"/>
      <c r="P282" s="590"/>
      <c r="Q282" s="590"/>
      <c r="R282" s="590"/>
      <c r="S282" s="590"/>
      <c r="T282" s="590"/>
      <c r="U282" s="590"/>
      <c r="V282" s="590"/>
      <c r="W282" s="590"/>
      <c r="X282" s="590"/>
      <c r="Y282" s="590"/>
      <c r="Z282" s="590"/>
      <c r="AA282" s="65"/>
      <c r="AB282" s="65"/>
      <c r="AC282" s="79"/>
    </row>
    <row r="283" spans="1:68" ht="14.25" customHeight="1">
      <c r="A283" s="574" t="s">
        <v>114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66"/>
      <c r="AB283" s="66"/>
      <c r="AC283" s="80"/>
    </row>
    <row r="284" spans="1:68" ht="27" customHeight="1">
      <c r="A284" s="63" t="s">
        <v>460</v>
      </c>
      <c r="B284" s="63" t="s">
        <v>461</v>
      </c>
      <c r="C284" s="36">
        <v>4301011662</v>
      </c>
      <c r="D284" s="575">
        <v>4680115883703</v>
      </c>
      <c r="E284" s="575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7"/>
      <c r="R284" s="577"/>
      <c r="S284" s="577"/>
      <c r="T284" s="57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3"/>
      <c r="P285" s="579" t="s">
        <v>40</v>
      </c>
      <c r="Q285" s="580"/>
      <c r="R285" s="580"/>
      <c r="S285" s="580"/>
      <c r="T285" s="580"/>
      <c r="U285" s="580"/>
      <c r="V285" s="58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3"/>
      <c r="P286" s="579" t="s">
        <v>40</v>
      </c>
      <c r="Q286" s="580"/>
      <c r="R286" s="580"/>
      <c r="S286" s="580"/>
      <c r="T286" s="580"/>
      <c r="U286" s="580"/>
      <c r="V286" s="58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90" t="s">
        <v>464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65"/>
      <c r="AB287" s="65"/>
      <c r="AC287" s="79"/>
    </row>
    <row r="288" spans="1:68" ht="14.25" customHeight="1">
      <c r="A288" s="574" t="s">
        <v>114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66"/>
      <c r="AB288" s="66"/>
      <c r="AC288" s="80"/>
    </row>
    <row r="289" spans="1:68" ht="27" customHeight="1">
      <c r="A289" s="63" t="s">
        <v>465</v>
      </c>
      <c r="B289" s="63" t="s">
        <v>466</v>
      </c>
      <c r="C289" s="36">
        <v>4301012126</v>
      </c>
      <c r="D289" s="575">
        <v>4607091386004</v>
      </c>
      <c r="E289" s="57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7"/>
      <c r="R289" s="577"/>
      <c r="S289" s="577"/>
      <c r="T289" s="57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468</v>
      </c>
      <c r="B290" s="63" t="s">
        <v>469</v>
      </c>
      <c r="C290" s="36">
        <v>4301012024</v>
      </c>
      <c r="D290" s="575">
        <v>4680115885615</v>
      </c>
      <c r="E290" s="57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7"/>
      <c r="R290" s="577"/>
      <c r="S290" s="577"/>
      <c r="T290" s="578"/>
      <c r="U290" s="39" t="s">
        <v>45</v>
      </c>
      <c r="V290" s="39" t="s">
        <v>45</v>
      </c>
      <c r="W290" s="40" t="s">
        <v>0</v>
      </c>
      <c r="X290" s="58">
        <v>150</v>
      </c>
      <c r="Y290" s="55">
        <f t="shared" si="37"/>
        <v>151.20000000000002</v>
      </c>
      <c r="Z290" s="41">
        <f>IFERROR(IF(Y290=0,"",ROUNDUP(Y290/H290,0)*0.01898),"")</f>
        <v>0.26572000000000001</v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156.04166666666666</v>
      </c>
      <c r="BN290" s="78">
        <f t="shared" si="39"/>
        <v>157.29000000000002</v>
      </c>
      <c r="BO290" s="78">
        <f t="shared" si="40"/>
        <v>0.21701388888888887</v>
      </c>
      <c r="BP290" s="78">
        <f t="shared" si="41"/>
        <v>0.21875</v>
      </c>
    </row>
    <row r="291" spans="1:68" ht="27" customHeight="1">
      <c r="A291" s="63" t="s">
        <v>471</v>
      </c>
      <c r="B291" s="63" t="s">
        <v>472</v>
      </c>
      <c r="C291" s="36">
        <v>4301012016</v>
      </c>
      <c r="D291" s="575">
        <v>4680115885554</v>
      </c>
      <c r="E291" s="575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7"/>
      <c r="R291" s="577"/>
      <c r="S291" s="577"/>
      <c r="T291" s="57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471</v>
      </c>
      <c r="B292" s="63" t="s">
        <v>474</v>
      </c>
      <c r="C292" s="36">
        <v>4301011911</v>
      </c>
      <c r="D292" s="575">
        <v>4680115885554</v>
      </c>
      <c r="E292" s="575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7"/>
      <c r="R292" s="577"/>
      <c r="S292" s="577"/>
      <c r="T292" s="57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477</v>
      </c>
      <c r="B293" s="63" t="s">
        <v>478</v>
      </c>
      <c r="C293" s="36">
        <v>4301011858</v>
      </c>
      <c r="D293" s="575">
        <v>4680115885646</v>
      </c>
      <c r="E293" s="57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7"/>
      <c r="R293" s="577"/>
      <c r="S293" s="577"/>
      <c r="T293" s="57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480</v>
      </c>
      <c r="B294" s="63" t="s">
        <v>481</v>
      </c>
      <c r="C294" s="36">
        <v>4301011857</v>
      </c>
      <c r="D294" s="575">
        <v>4680115885622</v>
      </c>
      <c r="E294" s="575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7"/>
      <c r="R294" s="577"/>
      <c r="S294" s="577"/>
      <c r="T294" s="57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482</v>
      </c>
      <c r="B295" s="63" t="s">
        <v>483</v>
      </c>
      <c r="C295" s="36">
        <v>4301011859</v>
      </c>
      <c r="D295" s="575">
        <v>4680115885608</v>
      </c>
      <c r="E295" s="575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7"/>
      <c r="R295" s="577"/>
      <c r="S295" s="577"/>
      <c r="T295" s="57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3"/>
      <c r="P296" s="579" t="s">
        <v>40</v>
      </c>
      <c r="Q296" s="580"/>
      <c r="R296" s="580"/>
      <c r="S296" s="580"/>
      <c r="T296" s="580"/>
      <c r="U296" s="580"/>
      <c r="V296" s="581"/>
      <c r="W296" s="42" t="s">
        <v>39</v>
      </c>
      <c r="X296" s="43">
        <f>IFERROR(X289/H289,"0")+IFERROR(X290/H290,"0")+IFERROR(X291/H291,"0")+IFERROR(X292/H292,"0")+IFERROR(X293/H293,"0")+IFERROR(X294/H294,"0")+IFERROR(X295/H295,"0")</f>
        <v>13.888888888888888</v>
      </c>
      <c r="Y296" s="43">
        <f>IFERROR(Y289/H289,"0")+IFERROR(Y290/H290,"0")+IFERROR(Y291/H291,"0")+IFERROR(Y292/H292,"0")+IFERROR(Y293/H293,"0")+IFERROR(Y294/H294,"0")+IFERROR(Y295/H295,"0")</f>
        <v>14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0.26572000000000001</v>
      </c>
      <c r="AA296" s="67"/>
      <c r="AB296" s="67"/>
      <c r="AC296" s="67"/>
    </row>
    <row r="297" spans="1:68">
      <c r="A297" s="582"/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3"/>
      <c r="P297" s="579" t="s">
        <v>40</v>
      </c>
      <c r="Q297" s="580"/>
      <c r="R297" s="580"/>
      <c r="S297" s="580"/>
      <c r="T297" s="580"/>
      <c r="U297" s="580"/>
      <c r="V297" s="581"/>
      <c r="W297" s="42" t="s">
        <v>0</v>
      </c>
      <c r="X297" s="43">
        <f>IFERROR(SUM(X289:X295),"0")</f>
        <v>150</v>
      </c>
      <c r="Y297" s="43">
        <f>IFERROR(SUM(Y289:Y295),"0")</f>
        <v>151.20000000000002</v>
      </c>
      <c r="Z297" s="42"/>
      <c r="AA297" s="67"/>
      <c r="AB297" s="67"/>
      <c r="AC297" s="67"/>
    </row>
    <row r="298" spans="1:68" ht="14.25" customHeight="1">
      <c r="A298" s="574" t="s">
        <v>78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66"/>
      <c r="AB298" s="66"/>
      <c r="AC298" s="80"/>
    </row>
    <row r="299" spans="1:68" ht="27" customHeight="1">
      <c r="A299" s="63" t="s">
        <v>485</v>
      </c>
      <c r="B299" s="63" t="s">
        <v>486</v>
      </c>
      <c r="C299" s="36">
        <v>4301030878</v>
      </c>
      <c r="D299" s="575">
        <v>4607091387193</v>
      </c>
      <c r="E299" s="575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7"/>
      <c r="R299" s="577"/>
      <c r="S299" s="577"/>
      <c r="T299" s="57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488</v>
      </c>
      <c r="B300" s="63" t="s">
        <v>489</v>
      </c>
      <c r="C300" s="36">
        <v>4301031153</v>
      </c>
      <c r="D300" s="575">
        <v>4607091387230</v>
      </c>
      <c r="E300" s="575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7"/>
      <c r="R300" s="577"/>
      <c r="S300" s="577"/>
      <c r="T300" s="57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491</v>
      </c>
      <c r="B301" s="63" t="s">
        <v>492</v>
      </c>
      <c r="C301" s="36">
        <v>4301031154</v>
      </c>
      <c r="D301" s="575">
        <v>4607091387292</v>
      </c>
      <c r="E301" s="575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7"/>
      <c r="R301" s="577"/>
      <c r="S301" s="577"/>
      <c r="T301" s="57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494</v>
      </c>
      <c r="B302" s="63" t="s">
        <v>495</v>
      </c>
      <c r="C302" s="36">
        <v>4301031152</v>
      </c>
      <c r="D302" s="575">
        <v>4607091387285</v>
      </c>
      <c r="E302" s="575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7"/>
      <c r="R302" s="577"/>
      <c r="S302" s="577"/>
      <c r="T302" s="57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496</v>
      </c>
      <c r="B303" s="63" t="s">
        <v>497</v>
      </c>
      <c r="C303" s="36">
        <v>4301031305</v>
      </c>
      <c r="D303" s="575">
        <v>4607091389845</v>
      </c>
      <c r="E303" s="575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7"/>
      <c r="R303" s="577"/>
      <c r="S303" s="577"/>
      <c r="T303" s="57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499</v>
      </c>
      <c r="B304" s="63" t="s">
        <v>500</v>
      </c>
      <c r="C304" s="36">
        <v>4301031306</v>
      </c>
      <c r="D304" s="575">
        <v>4680115882881</v>
      </c>
      <c r="E304" s="575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7"/>
      <c r="R304" s="577"/>
      <c r="S304" s="577"/>
      <c r="T304" s="57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501</v>
      </c>
      <c r="B305" s="63" t="s">
        <v>502</v>
      </c>
      <c r="C305" s="36">
        <v>4301031066</v>
      </c>
      <c r="D305" s="575">
        <v>4607091383836</v>
      </c>
      <c r="E305" s="575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7"/>
      <c r="R305" s="577"/>
      <c r="S305" s="577"/>
      <c r="T305" s="57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3"/>
      <c r="P306" s="579" t="s">
        <v>40</v>
      </c>
      <c r="Q306" s="580"/>
      <c r="R306" s="580"/>
      <c r="S306" s="580"/>
      <c r="T306" s="580"/>
      <c r="U306" s="580"/>
      <c r="V306" s="581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>
      <c r="A307" s="582"/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3"/>
      <c r="P307" s="579" t="s">
        <v>40</v>
      </c>
      <c r="Q307" s="580"/>
      <c r="R307" s="580"/>
      <c r="S307" s="580"/>
      <c r="T307" s="580"/>
      <c r="U307" s="580"/>
      <c r="V307" s="581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>
      <c r="A308" s="574" t="s">
        <v>85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66"/>
      <c r="AB308" s="66"/>
      <c r="AC308" s="80"/>
    </row>
    <row r="309" spans="1:68" ht="27" customHeight="1">
      <c r="A309" s="63" t="s">
        <v>504</v>
      </c>
      <c r="B309" s="63" t="s">
        <v>505</v>
      </c>
      <c r="C309" s="36">
        <v>4301051100</v>
      </c>
      <c r="D309" s="575">
        <v>4607091387766</v>
      </c>
      <c r="E309" s="575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7"/>
      <c r="R309" s="577"/>
      <c r="S309" s="577"/>
      <c r="T309" s="578"/>
      <c r="U309" s="39" t="s">
        <v>45</v>
      </c>
      <c r="V309" s="39" t="s">
        <v>45</v>
      </c>
      <c r="W309" s="40" t="s">
        <v>0</v>
      </c>
      <c r="X309" s="58">
        <v>4325</v>
      </c>
      <c r="Y309" s="55">
        <f>IFERROR(IF(X309="",0,CEILING((X309/$H309),1)*$H309),"")</f>
        <v>4329</v>
      </c>
      <c r="Z309" s="41">
        <f>IFERROR(IF(Y309=0,"",ROUNDUP(Y309/H309,0)*0.01898),"")</f>
        <v>10.533900000000001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4609.4519230769238</v>
      </c>
      <c r="BN309" s="78">
        <f>IFERROR(Y309*I309/H309,"0")</f>
        <v>4613.7150000000011</v>
      </c>
      <c r="BO309" s="78">
        <f>IFERROR(1/J309*(X309/H309),"0")</f>
        <v>8.6638621794871788</v>
      </c>
      <c r="BP309" s="78">
        <f>IFERROR(1/J309*(Y309/H309),"0")</f>
        <v>8.671875</v>
      </c>
    </row>
    <row r="310" spans="1:68" ht="27" customHeight="1">
      <c r="A310" s="63" t="s">
        <v>507</v>
      </c>
      <c r="B310" s="63" t="s">
        <v>508</v>
      </c>
      <c r="C310" s="36">
        <v>4301051818</v>
      </c>
      <c r="D310" s="575">
        <v>4607091387957</v>
      </c>
      <c r="E310" s="575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7"/>
      <c r="R310" s="577"/>
      <c r="S310" s="577"/>
      <c r="T310" s="57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510</v>
      </c>
      <c r="B311" s="63" t="s">
        <v>511</v>
      </c>
      <c r="C311" s="36">
        <v>4301051819</v>
      </c>
      <c r="D311" s="575">
        <v>4607091387964</v>
      </c>
      <c r="E311" s="575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7"/>
      <c r="R311" s="577"/>
      <c r="S311" s="577"/>
      <c r="T311" s="57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513</v>
      </c>
      <c r="B312" s="63" t="s">
        <v>514</v>
      </c>
      <c r="C312" s="36">
        <v>4301051734</v>
      </c>
      <c r="D312" s="575">
        <v>4680115884588</v>
      </c>
      <c r="E312" s="575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7"/>
      <c r="R312" s="577"/>
      <c r="S312" s="577"/>
      <c r="T312" s="57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516</v>
      </c>
      <c r="B313" s="63" t="s">
        <v>517</v>
      </c>
      <c r="C313" s="36">
        <v>4301051578</v>
      </c>
      <c r="D313" s="575">
        <v>4607091387513</v>
      </c>
      <c r="E313" s="575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7"/>
      <c r="R313" s="577"/>
      <c r="S313" s="577"/>
      <c r="T313" s="57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582"/>
      <c r="B314" s="582"/>
      <c r="C314" s="582"/>
      <c r="D314" s="582"/>
      <c r="E314" s="582"/>
      <c r="F314" s="582"/>
      <c r="G314" s="582"/>
      <c r="H314" s="582"/>
      <c r="I314" s="582"/>
      <c r="J314" s="582"/>
      <c r="K314" s="582"/>
      <c r="L314" s="582"/>
      <c r="M314" s="582"/>
      <c r="N314" s="582"/>
      <c r="O314" s="583"/>
      <c r="P314" s="579" t="s">
        <v>40</v>
      </c>
      <c r="Q314" s="580"/>
      <c r="R314" s="580"/>
      <c r="S314" s="580"/>
      <c r="T314" s="580"/>
      <c r="U314" s="580"/>
      <c r="V314" s="581"/>
      <c r="W314" s="42" t="s">
        <v>39</v>
      </c>
      <c r="X314" s="43">
        <f>IFERROR(X309/H309,"0")+IFERROR(X310/H310,"0")+IFERROR(X311/H311,"0")+IFERROR(X312/H312,"0")+IFERROR(X313/H313,"0")</f>
        <v>554.48717948717945</v>
      </c>
      <c r="Y314" s="43">
        <f>IFERROR(Y309/H309,"0")+IFERROR(Y310/H310,"0")+IFERROR(Y311/H311,"0")+IFERROR(Y312/H312,"0")+IFERROR(Y313/H313,"0")</f>
        <v>555</v>
      </c>
      <c r="Z314" s="43">
        <f>IFERROR(IF(Z309="",0,Z309),"0")+IFERROR(IF(Z310="",0,Z310),"0")+IFERROR(IF(Z311="",0,Z311),"0")+IFERROR(IF(Z312="",0,Z312),"0")+IFERROR(IF(Z313="",0,Z313),"0")</f>
        <v>10.533900000000001</v>
      </c>
      <c r="AA314" s="67"/>
      <c r="AB314" s="67"/>
      <c r="AC314" s="67"/>
    </row>
    <row r="315" spans="1:68">
      <c r="A315" s="582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3"/>
      <c r="P315" s="579" t="s">
        <v>40</v>
      </c>
      <c r="Q315" s="580"/>
      <c r="R315" s="580"/>
      <c r="S315" s="580"/>
      <c r="T315" s="580"/>
      <c r="U315" s="580"/>
      <c r="V315" s="581"/>
      <c r="W315" s="42" t="s">
        <v>0</v>
      </c>
      <c r="X315" s="43">
        <f>IFERROR(SUM(X309:X313),"0")</f>
        <v>4325</v>
      </c>
      <c r="Y315" s="43">
        <f>IFERROR(SUM(Y309:Y313),"0")</f>
        <v>4329</v>
      </c>
      <c r="Z315" s="42"/>
      <c r="AA315" s="67"/>
      <c r="AB315" s="67"/>
      <c r="AC315" s="67"/>
    </row>
    <row r="316" spans="1:68" ht="14.25" customHeight="1">
      <c r="A316" s="574" t="s">
        <v>185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66"/>
      <c r="AB316" s="66"/>
      <c r="AC316" s="80"/>
    </row>
    <row r="317" spans="1:68" ht="27" customHeight="1">
      <c r="A317" s="63" t="s">
        <v>519</v>
      </c>
      <c r="B317" s="63" t="s">
        <v>520</v>
      </c>
      <c r="C317" s="36">
        <v>4301060387</v>
      </c>
      <c r="D317" s="575">
        <v>4607091380880</v>
      </c>
      <c r="E317" s="575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7"/>
      <c r="R317" s="577"/>
      <c r="S317" s="577"/>
      <c r="T317" s="57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>
      <c r="A318" s="63" t="s">
        <v>522</v>
      </c>
      <c r="B318" s="63" t="s">
        <v>523</v>
      </c>
      <c r="C318" s="36">
        <v>4301060406</v>
      </c>
      <c r="D318" s="575">
        <v>4607091384482</v>
      </c>
      <c r="E318" s="575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7"/>
      <c r="R318" s="577"/>
      <c r="S318" s="577"/>
      <c r="T318" s="57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>
      <c r="A319" s="63" t="s">
        <v>525</v>
      </c>
      <c r="B319" s="63" t="s">
        <v>526</v>
      </c>
      <c r="C319" s="36">
        <v>4301060484</v>
      </c>
      <c r="D319" s="575">
        <v>4607091380897</v>
      </c>
      <c r="E319" s="575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7"/>
      <c r="R319" s="577"/>
      <c r="S319" s="577"/>
      <c r="T319" s="57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>
      <c r="A320" s="582"/>
      <c r="B320" s="582"/>
      <c r="C320" s="582"/>
      <c r="D320" s="582"/>
      <c r="E320" s="582"/>
      <c r="F320" s="582"/>
      <c r="G320" s="582"/>
      <c r="H320" s="582"/>
      <c r="I320" s="582"/>
      <c r="J320" s="582"/>
      <c r="K320" s="582"/>
      <c r="L320" s="582"/>
      <c r="M320" s="582"/>
      <c r="N320" s="582"/>
      <c r="O320" s="583"/>
      <c r="P320" s="579" t="s">
        <v>40</v>
      </c>
      <c r="Q320" s="580"/>
      <c r="R320" s="580"/>
      <c r="S320" s="580"/>
      <c r="T320" s="580"/>
      <c r="U320" s="580"/>
      <c r="V320" s="581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>
      <c r="A321" s="582"/>
      <c r="B321" s="582"/>
      <c r="C321" s="582"/>
      <c r="D321" s="582"/>
      <c r="E321" s="582"/>
      <c r="F321" s="582"/>
      <c r="G321" s="582"/>
      <c r="H321" s="582"/>
      <c r="I321" s="582"/>
      <c r="J321" s="582"/>
      <c r="K321" s="582"/>
      <c r="L321" s="582"/>
      <c r="M321" s="582"/>
      <c r="N321" s="582"/>
      <c r="O321" s="583"/>
      <c r="P321" s="579" t="s">
        <v>40</v>
      </c>
      <c r="Q321" s="580"/>
      <c r="R321" s="580"/>
      <c r="S321" s="580"/>
      <c r="T321" s="580"/>
      <c r="U321" s="580"/>
      <c r="V321" s="581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>
      <c r="A322" s="574" t="s">
        <v>106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66"/>
      <c r="AB322" s="66"/>
      <c r="AC322" s="80"/>
    </row>
    <row r="323" spans="1:68" ht="27" customHeight="1">
      <c r="A323" s="63" t="s">
        <v>528</v>
      </c>
      <c r="B323" s="63" t="s">
        <v>529</v>
      </c>
      <c r="C323" s="36">
        <v>4301030235</v>
      </c>
      <c r="D323" s="575">
        <v>4607091388381</v>
      </c>
      <c r="E323" s="575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8" t="s">
        <v>530</v>
      </c>
      <c r="Q323" s="577"/>
      <c r="R323" s="577"/>
      <c r="S323" s="577"/>
      <c r="T323" s="57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532</v>
      </c>
      <c r="B324" s="63" t="s">
        <v>533</v>
      </c>
      <c r="C324" s="36">
        <v>4301030232</v>
      </c>
      <c r="D324" s="575">
        <v>4607091388374</v>
      </c>
      <c r="E324" s="575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9" t="s">
        <v>534</v>
      </c>
      <c r="Q324" s="577"/>
      <c r="R324" s="577"/>
      <c r="S324" s="577"/>
      <c r="T324" s="578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535</v>
      </c>
      <c r="B325" s="63" t="s">
        <v>536</v>
      </c>
      <c r="C325" s="36">
        <v>4301032015</v>
      </c>
      <c r="D325" s="575">
        <v>4607091383102</v>
      </c>
      <c r="E325" s="575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7"/>
      <c r="R325" s="577"/>
      <c r="S325" s="577"/>
      <c r="T325" s="57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538</v>
      </c>
      <c r="B326" s="63" t="s">
        <v>539</v>
      </c>
      <c r="C326" s="36">
        <v>4301030233</v>
      </c>
      <c r="D326" s="575">
        <v>4607091388404</v>
      </c>
      <c r="E326" s="575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7"/>
      <c r="R326" s="577"/>
      <c r="S326" s="577"/>
      <c r="T326" s="578"/>
      <c r="U326" s="39" t="s">
        <v>45</v>
      </c>
      <c r="V326" s="39" t="s">
        <v>45</v>
      </c>
      <c r="W326" s="40" t="s">
        <v>0</v>
      </c>
      <c r="X326" s="58">
        <v>50</v>
      </c>
      <c r="Y326" s="55">
        <f>IFERROR(IF(X326="",0,CEILING((X326/$H326),1)*$H326),"")</f>
        <v>51</v>
      </c>
      <c r="Z326" s="41">
        <f>IFERROR(IF(Y326=0,"",ROUNDUP(Y326/H326,0)*0.00651),"")</f>
        <v>0.13020000000000001</v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56.470588235294123</v>
      </c>
      <c r="BN326" s="78">
        <f>IFERROR(Y326*I326/H326,"0")</f>
        <v>57.6</v>
      </c>
      <c r="BO326" s="78">
        <f>IFERROR(1/J326*(X326/H326),"0")</f>
        <v>0.10773540185304893</v>
      </c>
      <c r="BP326" s="78">
        <f>IFERROR(1/J326*(Y326/H326),"0")</f>
        <v>0.1098901098901099</v>
      </c>
    </row>
    <row r="327" spans="1:68">
      <c r="A327" s="582"/>
      <c r="B327" s="582"/>
      <c r="C327" s="582"/>
      <c r="D327" s="582"/>
      <c r="E327" s="582"/>
      <c r="F327" s="582"/>
      <c r="G327" s="582"/>
      <c r="H327" s="582"/>
      <c r="I327" s="582"/>
      <c r="J327" s="582"/>
      <c r="K327" s="582"/>
      <c r="L327" s="582"/>
      <c r="M327" s="582"/>
      <c r="N327" s="582"/>
      <c r="O327" s="583"/>
      <c r="P327" s="579" t="s">
        <v>40</v>
      </c>
      <c r="Q327" s="580"/>
      <c r="R327" s="580"/>
      <c r="S327" s="580"/>
      <c r="T327" s="580"/>
      <c r="U327" s="580"/>
      <c r="V327" s="581"/>
      <c r="W327" s="42" t="s">
        <v>39</v>
      </c>
      <c r="X327" s="43">
        <f>IFERROR(X323/H323,"0")+IFERROR(X324/H324,"0")+IFERROR(X325/H325,"0")+IFERROR(X326/H326,"0")</f>
        <v>19.607843137254903</v>
      </c>
      <c r="Y327" s="43">
        <f>IFERROR(Y323/H323,"0")+IFERROR(Y324/H324,"0")+IFERROR(Y325/H325,"0")+IFERROR(Y326/H326,"0")</f>
        <v>20</v>
      </c>
      <c r="Z327" s="43">
        <f>IFERROR(IF(Z323="",0,Z323),"0")+IFERROR(IF(Z324="",0,Z324),"0")+IFERROR(IF(Z325="",0,Z325),"0")+IFERROR(IF(Z326="",0,Z326),"0")</f>
        <v>0.13020000000000001</v>
      </c>
      <c r="AA327" s="67"/>
      <c r="AB327" s="67"/>
      <c r="AC327" s="67"/>
    </row>
    <row r="328" spans="1:68">
      <c r="A328" s="582"/>
      <c r="B328" s="582"/>
      <c r="C328" s="582"/>
      <c r="D328" s="582"/>
      <c r="E328" s="582"/>
      <c r="F328" s="582"/>
      <c r="G328" s="582"/>
      <c r="H328" s="582"/>
      <c r="I328" s="582"/>
      <c r="J328" s="582"/>
      <c r="K328" s="582"/>
      <c r="L328" s="582"/>
      <c r="M328" s="582"/>
      <c r="N328" s="582"/>
      <c r="O328" s="583"/>
      <c r="P328" s="579" t="s">
        <v>40</v>
      </c>
      <c r="Q328" s="580"/>
      <c r="R328" s="580"/>
      <c r="S328" s="580"/>
      <c r="T328" s="580"/>
      <c r="U328" s="580"/>
      <c r="V328" s="581"/>
      <c r="W328" s="42" t="s">
        <v>0</v>
      </c>
      <c r="X328" s="43">
        <f>IFERROR(SUM(X323:X326),"0")</f>
        <v>50</v>
      </c>
      <c r="Y328" s="43">
        <f>IFERROR(SUM(Y323:Y326),"0")</f>
        <v>51</v>
      </c>
      <c r="Z328" s="42"/>
      <c r="AA328" s="67"/>
      <c r="AB328" s="67"/>
      <c r="AC328" s="67"/>
    </row>
    <row r="329" spans="1:68" ht="14.25" customHeight="1">
      <c r="A329" s="574" t="s">
        <v>540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66"/>
      <c r="AB329" s="66"/>
      <c r="AC329" s="80"/>
    </row>
    <row r="330" spans="1:68" ht="16.5" customHeight="1">
      <c r="A330" s="63" t="s">
        <v>541</v>
      </c>
      <c r="B330" s="63" t="s">
        <v>542</v>
      </c>
      <c r="C330" s="36">
        <v>4301180007</v>
      </c>
      <c r="D330" s="575">
        <v>4680115881808</v>
      </c>
      <c r="E330" s="575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7"/>
      <c r="R330" s="577"/>
      <c r="S330" s="577"/>
      <c r="T330" s="57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4301180006</v>
      </c>
      <c r="D331" s="575">
        <v>4680115881822</v>
      </c>
      <c r="E331" s="575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7"/>
      <c r="R331" s="577"/>
      <c r="S331" s="577"/>
      <c r="T331" s="57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547</v>
      </c>
      <c r="B332" s="63" t="s">
        <v>548</v>
      </c>
      <c r="C332" s="36">
        <v>4301180001</v>
      </c>
      <c r="D332" s="575">
        <v>4680115880016</v>
      </c>
      <c r="E332" s="575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7"/>
      <c r="R332" s="577"/>
      <c r="S332" s="577"/>
      <c r="T332" s="578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582"/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3"/>
      <c r="P333" s="579" t="s">
        <v>40</v>
      </c>
      <c r="Q333" s="580"/>
      <c r="R333" s="580"/>
      <c r="S333" s="580"/>
      <c r="T333" s="580"/>
      <c r="U333" s="580"/>
      <c r="V333" s="581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582"/>
      <c r="B334" s="582"/>
      <c r="C334" s="582"/>
      <c r="D334" s="582"/>
      <c r="E334" s="582"/>
      <c r="F334" s="582"/>
      <c r="G334" s="582"/>
      <c r="H334" s="582"/>
      <c r="I334" s="582"/>
      <c r="J334" s="582"/>
      <c r="K334" s="582"/>
      <c r="L334" s="582"/>
      <c r="M334" s="582"/>
      <c r="N334" s="582"/>
      <c r="O334" s="583"/>
      <c r="P334" s="579" t="s">
        <v>40</v>
      </c>
      <c r="Q334" s="580"/>
      <c r="R334" s="580"/>
      <c r="S334" s="580"/>
      <c r="T334" s="580"/>
      <c r="U334" s="580"/>
      <c r="V334" s="581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590" t="s">
        <v>549</v>
      </c>
      <c r="B335" s="590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0"/>
      <c r="P335" s="590"/>
      <c r="Q335" s="590"/>
      <c r="R335" s="590"/>
      <c r="S335" s="590"/>
      <c r="T335" s="590"/>
      <c r="U335" s="590"/>
      <c r="V335" s="590"/>
      <c r="W335" s="590"/>
      <c r="X335" s="590"/>
      <c r="Y335" s="590"/>
      <c r="Z335" s="590"/>
      <c r="AA335" s="65"/>
      <c r="AB335" s="65"/>
      <c r="AC335" s="79"/>
    </row>
    <row r="336" spans="1:68" ht="14.25" customHeight="1">
      <c r="A336" s="574" t="s">
        <v>85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66"/>
      <c r="AB336" s="66"/>
      <c r="AC336" s="80"/>
    </row>
    <row r="337" spans="1:68" ht="27" customHeight="1">
      <c r="A337" s="63" t="s">
        <v>550</v>
      </c>
      <c r="B337" s="63" t="s">
        <v>551</v>
      </c>
      <c r="C337" s="36">
        <v>4301051489</v>
      </c>
      <c r="D337" s="575">
        <v>4607091387919</v>
      </c>
      <c r="E337" s="575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7"/>
      <c r="R337" s="577"/>
      <c r="S337" s="577"/>
      <c r="T337" s="578"/>
      <c r="U337" s="39" t="s">
        <v>45</v>
      </c>
      <c r="V337" s="39" t="s">
        <v>45</v>
      </c>
      <c r="W337" s="40" t="s">
        <v>0</v>
      </c>
      <c r="X337" s="58">
        <v>350</v>
      </c>
      <c r="Y337" s="55">
        <f>IFERROR(IF(X337="",0,CEILING((X337/$H337),1)*$H337),"")</f>
        <v>356.4</v>
      </c>
      <c r="Z337" s="41">
        <f>IFERROR(IF(Y337=0,"",ROUNDUP(Y337/H337,0)*0.01898),"")</f>
        <v>0.83511999999999997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372.42592592592598</v>
      </c>
      <c r="BN337" s="78">
        <f>IFERROR(Y337*I337/H337,"0")</f>
        <v>379.23599999999993</v>
      </c>
      <c r="BO337" s="78">
        <f>IFERROR(1/J337*(X337/H337),"0")</f>
        <v>0.67515432098765438</v>
      </c>
      <c r="BP337" s="78">
        <f>IFERROR(1/J337*(Y337/H337),"0")</f>
        <v>0.6875</v>
      </c>
    </row>
    <row r="338" spans="1:68" ht="27" customHeight="1">
      <c r="A338" s="63" t="s">
        <v>553</v>
      </c>
      <c r="B338" s="63" t="s">
        <v>554</v>
      </c>
      <c r="C338" s="36">
        <v>4301051461</v>
      </c>
      <c r="D338" s="575">
        <v>4680115883604</v>
      </c>
      <c r="E338" s="575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7"/>
      <c r="R338" s="577"/>
      <c r="S338" s="577"/>
      <c r="T338" s="578"/>
      <c r="U338" s="39" t="s">
        <v>45</v>
      </c>
      <c r="V338" s="39" t="s">
        <v>45</v>
      </c>
      <c r="W338" s="40" t="s">
        <v>0</v>
      </c>
      <c r="X338" s="58">
        <v>42</v>
      </c>
      <c r="Y338" s="55">
        <f>IFERROR(IF(X338="",0,CEILING((X338/$H338),1)*$H338),"")</f>
        <v>42</v>
      </c>
      <c r="Z338" s="41">
        <f>IFERROR(IF(Y338=0,"",ROUNDUP(Y338/H338,0)*0.00651),"")</f>
        <v>0.13020000000000001</v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47.039999999999992</v>
      </c>
      <c r="BN338" s="78">
        <f>IFERROR(Y338*I338/H338,"0")</f>
        <v>47.039999999999992</v>
      </c>
      <c r="BO338" s="78">
        <f>IFERROR(1/J338*(X338/H338),"0")</f>
        <v>0.1098901098901099</v>
      </c>
      <c r="BP338" s="78">
        <f>IFERROR(1/J338*(Y338/H338),"0")</f>
        <v>0.1098901098901099</v>
      </c>
    </row>
    <row r="339" spans="1:68" ht="27" customHeight="1">
      <c r="A339" s="63" t="s">
        <v>556</v>
      </c>
      <c r="B339" s="63" t="s">
        <v>557</v>
      </c>
      <c r="C339" s="36">
        <v>4301051864</v>
      </c>
      <c r="D339" s="575">
        <v>4680115883567</v>
      </c>
      <c r="E339" s="575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7"/>
      <c r="R339" s="577"/>
      <c r="S339" s="577"/>
      <c r="T339" s="578"/>
      <c r="U339" s="39" t="s">
        <v>45</v>
      </c>
      <c r="V339" s="39" t="s">
        <v>45</v>
      </c>
      <c r="W339" s="40" t="s">
        <v>0</v>
      </c>
      <c r="X339" s="58">
        <v>42</v>
      </c>
      <c r="Y339" s="55">
        <f>IFERROR(IF(X339="",0,CEILING((X339/$H339),1)*$H339),"")</f>
        <v>42</v>
      </c>
      <c r="Z339" s="41">
        <f>IFERROR(IF(Y339=0,"",ROUNDUP(Y339/H339,0)*0.00651),"")</f>
        <v>0.13020000000000001</v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46.8</v>
      </c>
      <c r="BN339" s="78">
        <f>IFERROR(Y339*I339/H339,"0")</f>
        <v>46.8</v>
      </c>
      <c r="BO339" s="78">
        <f>IFERROR(1/J339*(X339/H339),"0")</f>
        <v>0.1098901098901099</v>
      </c>
      <c r="BP339" s="78">
        <f>IFERROR(1/J339*(Y339/H339),"0")</f>
        <v>0.1098901098901099</v>
      </c>
    </row>
    <row r="340" spans="1:68">
      <c r="A340" s="582"/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3"/>
      <c r="P340" s="579" t="s">
        <v>40</v>
      </c>
      <c r="Q340" s="580"/>
      <c r="R340" s="580"/>
      <c r="S340" s="580"/>
      <c r="T340" s="580"/>
      <c r="U340" s="580"/>
      <c r="V340" s="581"/>
      <c r="W340" s="42" t="s">
        <v>39</v>
      </c>
      <c r="X340" s="43">
        <f>IFERROR(X337/H337,"0")+IFERROR(X338/H338,"0")+IFERROR(X339/H339,"0")</f>
        <v>83.209876543209873</v>
      </c>
      <c r="Y340" s="43">
        <f>IFERROR(Y337/H337,"0")+IFERROR(Y338/H338,"0")+IFERROR(Y339/H339,"0")</f>
        <v>84</v>
      </c>
      <c r="Z340" s="43">
        <f>IFERROR(IF(Z337="",0,Z337),"0")+IFERROR(IF(Z338="",0,Z338),"0")+IFERROR(IF(Z339="",0,Z339),"0")</f>
        <v>1.09552</v>
      </c>
      <c r="AA340" s="67"/>
      <c r="AB340" s="67"/>
      <c r="AC340" s="67"/>
    </row>
    <row r="341" spans="1:68">
      <c r="A341" s="582"/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3"/>
      <c r="P341" s="579" t="s">
        <v>40</v>
      </c>
      <c r="Q341" s="580"/>
      <c r="R341" s="580"/>
      <c r="S341" s="580"/>
      <c r="T341" s="580"/>
      <c r="U341" s="580"/>
      <c r="V341" s="581"/>
      <c r="W341" s="42" t="s">
        <v>0</v>
      </c>
      <c r="X341" s="43">
        <f>IFERROR(SUM(X337:X339),"0")</f>
        <v>434</v>
      </c>
      <c r="Y341" s="43">
        <f>IFERROR(SUM(Y337:Y339),"0")</f>
        <v>440.4</v>
      </c>
      <c r="Z341" s="42"/>
      <c r="AA341" s="67"/>
      <c r="AB341" s="67"/>
      <c r="AC341" s="67"/>
    </row>
    <row r="342" spans="1:68" ht="27.75" customHeight="1">
      <c r="A342" s="599" t="s">
        <v>559</v>
      </c>
      <c r="B342" s="599"/>
      <c r="C342" s="599"/>
      <c r="D342" s="599"/>
      <c r="E342" s="599"/>
      <c r="F342" s="599"/>
      <c r="G342" s="599"/>
      <c r="H342" s="599"/>
      <c r="I342" s="599"/>
      <c r="J342" s="599"/>
      <c r="K342" s="599"/>
      <c r="L342" s="599"/>
      <c r="M342" s="599"/>
      <c r="N342" s="599"/>
      <c r="O342" s="599"/>
      <c r="P342" s="599"/>
      <c r="Q342" s="599"/>
      <c r="R342" s="599"/>
      <c r="S342" s="599"/>
      <c r="T342" s="599"/>
      <c r="U342" s="599"/>
      <c r="V342" s="599"/>
      <c r="W342" s="599"/>
      <c r="X342" s="599"/>
      <c r="Y342" s="599"/>
      <c r="Z342" s="599"/>
      <c r="AA342" s="54"/>
      <c r="AB342" s="54"/>
      <c r="AC342" s="54"/>
    </row>
    <row r="343" spans="1:68" ht="16.5" customHeight="1">
      <c r="A343" s="590" t="s">
        <v>560</v>
      </c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0"/>
      <c r="P343" s="590"/>
      <c r="Q343" s="590"/>
      <c r="R343" s="590"/>
      <c r="S343" s="590"/>
      <c r="T343" s="590"/>
      <c r="U343" s="590"/>
      <c r="V343" s="590"/>
      <c r="W343" s="590"/>
      <c r="X343" s="590"/>
      <c r="Y343" s="590"/>
      <c r="Z343" s="590"/>
      <c r="AA343" s="65"/>
      <c r="AB343" s="65"/>
      <c r="AC343" s="79"/>
    </row>
    <row r="344" spans="1:68" ht="14.25" customHeight="1">
      <c r="A344" s="574" t="s">
        <v>114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66"/>
      <c r="AB344" s="66"/>
      <c r="AC344" s="80"/>
    </row>
    <row r="345" spans="1:68" ht="37.5" customHeight="1">
      <c r="A345" s="63" t="s">
        <v>561</v>
      </c>
      <c r="B345" s="63" t="s">
        <v>562</v>
      </c>
      <c r="C345" s="36">
        <v>4301011869</v>
      </c>
      <c r="D345" s="575">
        <v>4680115884847</v>
      </c>
      <c r="E345" s="57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7"/>
      <c r="R345" s="577"/>
      <c r="S345" s="577"/>
      <c r="T345" s="57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>
      <c r="A346" s="63" t="s">
        <v>564</v>
      </c>
      <c r="B346" s="63" t="s">
        <v>565</v>
      </c>
      <c r="C346" s="36">
        <v>4301011870</v>
      </c>
      <c r="D346" s="575">
        <v>4680115884854</v>
      </c>
      <c r="E346" s="575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7"/>
      <c r="R346" s="577"/>
      <c r="S346" s="577"/>
      <c r="T346" s="57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>
      <c r="A347" s="63" t="s">
        <v>567</v>
      </c>
      <c r="B347" s="63" t="s">
        <v>568</v>
      </c>
      <c r="C347" s="36">
        <v>4301011832</v>
      </c>
      <c r="D347" s="575">
        <v>4607091383997</v>
      </c>
      <c r="E347" s="575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7"/>
      <c r="R347" s="577"/>
      <c r="S347" s="577"/>
      <c r="T347" s="57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>
      <c r="A348" s="63" t="s">
        <v>570</v>
      </c>
      <c r="B348" s="63" t="s">
        <v>571</v>
      </c>
      <c r="C348" s="36">
        <v>4301011867</v>
      </c>
      <c r="D348" s="575">
        <v>4680115884830</v>
      </c>
      <c r="E348" s="575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7"/>
      <c r="R348" s="577"/>
      <c r="S348" s="577"/>
      <c r="T348" s="57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573</v>
      </c>
      <c r="B349" s="63" t="s">
        <v>574</v>
      </c>
      <c r="C349" s="36">
        <v>4301011433</v>
      </c>
      <c r="D349" s="575">
        <v>4680115882638</v>
      </c>
      <c r="E349" s="575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7"/>
      <c r="R349" s="577"/>
      <c r="S349" s="577"/>
      <c r="T349" s="57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576</v>
      </c>
      <c r="B350" s="63" t="s">
        <v>577</v>
      </c>
      <c r="C350" s="36">
        <v>4301011952</v>
      </c>
      <c r="D350" s="575">
        <v>4680115884922</v>
      </c>
      <c r="E350" s="575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7"/>
      <c r="R350" s="577"/>
      <c r="S350" s="577"/>
      <c r="T350" s="57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578</v>
      </c>
      <c r="B351" s="63" t="s">
        <v>579</v>
      </c>
      <c r="C351" s="36">
        <v>4301011868</v>
      </c>
      <c r="D351" s="575">
        <v>4680115884861</v>
      </c>
      <c r="E351" s="575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7"/>
      <c r="R351" s="577"/>
      <c r="S351" s="577"/>
      <c r="T351" s="57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582"/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3"/>
      <c r="P352" s="579" t="s">
        <v>40</v>
      </c>
      <c r="Q352" s="580"/>
      <c r="R352" s="580"/>
      <c r="S352" s="580"/>
      <c r="T352" s="580"/>
      <c r="U352" s="580"/>
      <c r="V352" s="581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>
      <c r="A353" s="582"/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3"/>
      <c r="P353" s="579" t="s">
        <v>40</v>
      </c>
      <c r="Q353" s="580"/>
      <c r="R353" s="580"/>
      <c r="S353" s="580"/>
      <c r="T353" s="580"/>
      <c r="U353" s="580"/>
      <c r="V353" s="581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>
      <c r="A354" s="574" t="s">
        <v>150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66"/>
      <c r="AB354" s="66"/>
      <c r="AC354" s="80"/>
    </row>
    <row r="355" spans="1:68" ht="27" customHeight="1">
      <c r="A355" s="63" t="s">
        <v>580</v>
      </c>
      <c r="B355" s="63" t="s">
        <v>581</v>
      </c>
      <c r="C355" s="36">
        <v>4301020178</v>
      </c>
      <c r="D355" s="575">
        <v>4607091383980</v>
      </c>
      <c r="E355" s="575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7"/>
      <c r="R355" s="577"/>
      <c r="S355" s="577"/>
      <c r="T355" s="57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>
      <c r="A356" s="63" t="s">
        <v>583</v>
      </c>
      <c r="B356" s="63" t="s">
        <v>584</v>
      </c>
      <c r="C356" s="36">
        <v>4301020179</v>
      </c>
      <c r="D356" s="575">
        <v>4607091384178</v>
      </c>
      <c r="E356" s="575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7"/>
      <c r="R356" s="577"/>
      <c r="S356" s="577"/>
      <c r="T356" s="57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583"/>
      <c r="P357" s="579" t="s">
        <v>40</v>
      </c>
      <c r="Q357" s="580"/>
      <c r="R357" s="580"/>
      <c r="S357" s="580"/>
      <c r="T357" s="580"/>
      <c r="U357" s="580"/>
      <c r="V357" s="581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>
      <c r="A358" s="582"/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3"/>
      <c r="P358" s="579" t="s">
        <v>40</v>
      </c>
      <c r="Q358" s="580"/>
      <c r="R358" s="580"/>
      <c r="S358" s="580"/>
      <c r="T358" s="580"/>
      <c r="U358" s="580"/>
      <c r="V358" s="581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>
      <c r="A359" s="574" t="s">
        <v>85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66"/>
      <c r="AB359" s="66"/>
      <c r="AC359" s="80"/>
    </row>
    <row r="360" spans="1:68" ht="27" customHeight="1">
      <c r="A360" s="63" t="s">
        <v>585</v>
      </c>
      <c r="B360" s="63" t="s">
        <v>586</v>
      </c>
      <c r="C360" s="36">
        <v>4301051903</v>
      </c>
      <c r="D360" s="575">
        <v>4607091383928</v>
      </c>
      <c r="E360" s="575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7"/>
      <c r="R360" s="577"/>
      <c r="S360" s="577"/>
      <c r="T360" s="578"/>
      <c r="U360" s="39" t="s">
        <v>45</v>
      </c>
      <c r="V360" s="39" t="s">
        <v>45</v>
      </c>
      <c r="W360" s="40" t="s">
        <v>0</v>
      </c>
      <c r="X360" s="58">
        <v>1157</v>
      </c>
      <c r="Y360" s="55">
        <f>IFERROR(IF(X360="",0,CEILING((X360/$H360),1)*$H360),"")</f>
        <v>1161</v>
      </c>
      <c r="Z360" s="41">
        <f>IFERROR(IF(Y360=0,"",ROUNDUP(Y360/H360,0)*0.01898),"")</f>
        <v>2.44842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1224.4916666666668</v>
      </c>
      <c r="BN360" s="78">
        <f>IFERROR(Y360*I360/H360,"0")</f>
        <v>1228.7249999999999</v>
      </c>
      <c r="BO360" s="78">
        <f>IFERROR(1/J360*(X360/H360),"0")</f>
        <v>2.0086805555555554</v>
      </c>
      <c r="BP360" s="78">
        <f>IFERROR(1/J360*(Y360/H360),"0")</f>
        <v>2.015625</v>
      </c>
    </row>
    <row r="361" spans="1:68" ht="27" customHeight="1">
      <c r="A361" s="63" t="s">
        <v>588</v>
      </c>
      <c r="B361" s="63" t="s">
        <v>589</v>
      </c>
      <c r="C361" s="36">
        <v>4301051897</v>
      </c>
      <c r="D361" s="575">
        <v>4607091384260</v>
      </c>
      <c r="E361" s="575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7"/>
      <c r="R361" s="577"/>
      <c r="S361" s="577"/>
      <c r="T361" s="57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3"/>
      <c r="P362" s="579" t="s">
        <v>40</v>
      </c>
      <c r="Q362" s="580"/>
      <c r="R362" s="580"/>
      <c r="S362" s="580"/>
      <c r="T362" s="580"/>
      <c r="U362" s="580"/>
      <c r="V362" s="581"/>
      <c r="W362" s="42" t="s">
        <v>39</v>
      </c>
      <c r="X362" s="43">
        <f>IFERROR(X360/H360,"0")+IFERROR(X361/H361,"0")</f>
        <v>128.55555555555554</v>
      </c>
      <c r="Y362" s="43">
        <f>IFERROR(Y360/H360,"0")+IFERROR(Y361/H361,"0")</f>
        <v>129</v>
      </c>
      <c r="Z362" s="43">
        <f>IFERROR(IF(Z360="",0,Z360),"0")+IFERROR(IF(Z361="",0,Z361),"0")</f>
        <v>2.44842</v>
      </c>
      <c r="AA362" s="67"/>
      <c r="AB362" s="67"/>
      <c r="AC362" s="67"/>
    </row>
    <row r="363" spans="1:68">
      <c r="A363" s="582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3"/>
      <c r="P363" s="579" t="s">
        <v>40</v>
      </c>
      <c r="Q363" s="580"/>
      <c r="R363" s="580"/>
      <c r="S363" s="580"/>
      <c r="T363" s="580"/>
      <c r="U363" s="580"/>
      <c r="V363" s="581"/>
      <c r="W363" s="42" t="s">
        <v>0</v>
      </c>
      <c r="X363" s="43">
        <f>IFERROR(SUM(X360:X361),"0")</f>
        <v>1157</v>
      </c>
      <c r="Y363" s="43">
        <f>IFERROR(SUM(Y360:Y361),"0")</f>
        <v>1161</v>
      </c>
      <c r="Z363" s="42"/>
      <c r="AA363" s="67"/>
      <c r="AB363" s="67"/>
      <c r="AC363" s="67"/>
    </row>
    <row r="364" spans="1:68" ht="14.25" customHeight="1">
      <c r="A364" s="574" t="s">
        <v>185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66"/>
      <c r="AB364" s="66"/>
      <c r="AC364" s="80"/>
    </row>
    <row r="365" spans="1:68" ht="27" customHeight="1">
      <c r="A365" s="63" t="s">
        <v>591</v>
      </c>
      <c r="B365" s="63" t="s">
        <v>592</v>
      </c>
      <c r="C365" s="36">
        <v>4301060439</v>
      </c>
      <c r="D365" s="575">
        <v>4607091384673</v>
      </c>
      <c r="E365" s="57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7"/>
      <c r="R365" s="577"/>
      <c r="S365" s="577"/>
      <c r="T365" s="57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582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3"/>
      <c r="P366" s="579" t="s">
        <v>40</v>
      </c>
      <c r="Q366" s="580"/>
      <c r="R366" s="580"/>
      <c r="S366" s="580"/>
      <c r="T366" s="580"/>
      <c r="U366" s="580"/>
      <c r="V366" s="581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3"/>
      <c r="P367" s="579" t="s">
        <v>40</v>
      </c>
      <c r="Q367" s="580"/>
      <c r="R367" s="580"/>
      <c r="S367" s="580"/>
      <c r="T367" s="580"/>
      <c r="U367" s="580"/>
      <c r="V367" s="581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>
      <c r="A368" s="590" t="s">
        <v>594</v>
      </c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0"/>
      <c r="P368" s="590"/>
      <c r="Q368" s="590"/>
      <c r="R368" s="590"/>
      <c r="S368" s="590"/>
      <c r="T368" s="590"/>
      <c r="U368" s="590"/>
      <c r="V368" s="590"/>
      <c r="W368" s="590"/>
      <c r="X368" s="590"/>
      <c r="Y368" s="590"/>
      <c r="Z368" s="590"/>
      <c r="AA368" s="65"/>
      <c r="AB368" s="65"/>
      <c r="AC368" s="79"/>
    </row>
    <row r="369" spans="1:68" ht="14.25" customHeight="1">
      <c r="A369" s="574" t="s">
        <v>114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66"/>
      <c r="AB369" s="66"/>
      <c r="AC369" s="80"/>
    </row>
    <row r="370" spans="1:68" ht="37.5" customHeight="1">
      <c r="A370" s="63" t="s">
        <v>595</v>
      </c>
      <c r="B370" s="63" t="s">
        <v>596</v>
      </c>
      <c r="C370" s="36">
        <v>4301011873</v>
      </c>
      <c r="D370" s="575">
        <v>4680115881907</v>
      </c>
      <c r="E370" s="575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7"/>
      <c r="R370" s="577"/>
      <c r="S370" s="577"/>
      <c r="T370" s="57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598</v>
      </c>
      <c r="B371" s="63" t="s">
        <v>599</v>
      </c>
      <c r="C371" s="36">
        <v>4301011874</v>
      </c>
      <c r="D371" s="575">
        <v>4680115884892</v>
      </c>
      <c r="E371" s="575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7"/>
      <c r="R371" s="577"/>
      <c r="S371" s="577"/>
      <c r="T371" s="57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>
      <c r="A372" s="63" t="s">
        <v>601</v>
      </c>
      <c r="B372" s="63" t="s">
        <v>602</v>
      </c>
      <c r="C372" s="36">
        <v>4301011875</v>
      </c>
      <c r="D372" s="575">
        <v>4680115884885</v>
      </c>
      <c r="E372" s="575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6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7"/>
      <c r="R372" s="577"/>
      <c r="S372" s="577"/>
      <c r="T372" s="57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>
      <c r="A373" s="63" t="s">
        <v>603</v>
      </c>
      <c r="B373" s="63" t="s">
        <v>604</v>
      </c>
      <c r="C373" s="36">
        <v>4301011871</v>
      </c>
      <c r="D373" s="575">
        <v>4680115884908</v>
      </c>
      <c r="E373" s="575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6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7"/>
      <c r="R373" s="577"/>
      <c r="S373" s="577"/>
      <c r="T373" s="57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>
      <c r="A374" s="582"/>
      <c r="B374" s="582"/>
      <c r="C374" s="582"/>
      <c r="D374" s="582"/>
      <c r="E374" s="582"/>
      <c r="F374" s="582"/>
      <c r="G374" s="582"/>
      <c r="H374" s="582"/>
      <c r="I374" s="582"/>
      <c r="J374" s="582"/>
      <c r="K374" s="582"/>
      <c r="L374" s="582"/>
      <c r="M374" s="582"/>
      <c r="N374" s="582"/>
      <c r="O374" s="583"/>
      <c r="P374" s="579" t="s">
        <v>40</v>
      </c>
      <c r="Q374" s="580"/>
      <c r="R374" s="580"/>
      <c r="S374" s="580"/>
      <c r="T374" s="580"/>
      <c r="U374" s="580"/>
      <c r="V374" s="581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>
      <c r="A375" s="582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3"/>
      <c r="P375" s="579" t="s">
        <v>40</v>
      </c>
      <c r="Q375" s="580"/>
      <c r="R375" s="580"/>
      <c r="S375" s="580"/>
      <c r="T375" s="580"/>
      <c r="U375" s="580"/>
      <c r="V375" s="581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>
      <c r="A376" s="574" t="s">
        <v>78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66"/>
      <c r="AB376" s="66"/>
      <c r="AC376" s="80"/>
    </row>
    <row r="377" spans="1:68" ht="27" customHeight="1">
      <c r="A377" s="63" t="s">
        <v>605</v>
      </c>
      <c r="B377" s="63" t="s">
        <v>606</v>
      </c>
      <c r="C377" s="36">
        <v>4301031303</v>
      </c>
      <c r="D377" s="575">
        <v>4607091384802</v>
      </c>
      <c r="E377" s="575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7"/>
      <c r="R377" s="577"/>
      <c r="S377" s="577"/>
      <c r="T377" s="57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>
      <c r="A378" s="582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3"/>
      <c r="P378" s="579" t="s">
        <v>40</v>
      </c>
      <c r="Q378" s="580"/>
      <c r="R378" s="580"/>
      <c r="S378" s="580"/>
      <c r="T378" s="580"/>
      <c r="U378" s="580"/>
      <c r="V378" s="581"/>
      <c r="W378" s="42" t="s">
        <v>39</v>
      </c>
      <c r="X378" s="43">
        <f>IFERROR(X377/H377,"0")</f>
        <v>0</v>
      </c>
      <c r="Y378" s="43">
        <f>IFERROR(Y377/H377,"0")</f>
        <v>0</v>
      </c>
      <c r="Z378" s="43">
        <f>IFERROR(IF(Z377="",0,Z377),"0")</f>
        <v>0</v>
      </c>
      <c r="AA378" s="67"/>
      <c r="AB378" s="67"/>
      <c r="AC378" s="67"/>
    </row>
    <row r="379" spans="1:68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583"/>
      <c r="P379" s="579" t="s">
        <v>40</v>
      </c>
      <c r="Q379" s="580"/>
      <c r="R379" s="580"/>
      <c r="S379" s="580"/>
      <c r="T379" s="580"/>
      <c r="U379" s="580"/>
      <c r="V379" s="581"/>
      <c r="W379" s="42" t="s">
        <v>0</v>
      </c>
      <c r="X379" s="43">
        <f>IFERROR(SUM(X377:X377),"0")</f>
        <v>0</v>
      </c>
      <c r="Y379" s="43">
        <f>IFERROR(SUM(Y377:Y377),"0")</f>
        <v>0</v>
      </c>
      <c r="Z379" s="42"/>
      <c r="AA379" s="67"/>
      <c r="AB379" s="67"/>
      <c r="AC379" s="67"/>
    </row>
    <row r="380" spans="1:68" ht="14.25" customHeight="1">
      <c r="A380" s="574" t="s">
        <v>85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66"/>
      <c r="AB380" s="66"/>
      <c r="AC380" s="80"/>
    </row>
    <row r="381" spans="1:68" ht="27" customHeight="1">
      <c r="A381" s="63" t="s">
        <v>608</v>
      </c>
      <c r="B381" s="63" t="s">
        <v>609</v>
      </c>
      <c r="C381" s="36">
        <v>4301051899</v>
      </c>
      <c r="D381" s="575">
        <v>4607091384246</v>
      </c>
      <c r="E381" s="575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6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7"/>
      <c r="R381" s="577"/>
      <c r="S381" s="577"/>
      <c r="T381" s="57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>
      <c r="A382" s="63" t="s">
        <v>611</v>
      </c>
      <c r="B382" s="63" t="s">
        <v>612</v>
      </c>
      <c r="C382" s="36">
        <v>4301051660</v>
      </c>
      <c r="D382" s="575">
        <v>4607091384253</v>
      </c>
      <c r="E382" s="575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6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7"/>
      <c r="R382" s="577"/>
      <c r="S382" s="577"/>
      <c r="T382" s="57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3"/>
      <c r="P383" s="579" t="s">
        <v>40</v>
      </c>
      <c r="Q383" s="580"/>
      <c r="R383" s="580"/>
      <c r="S383" s="580"/>
      <c r="T383" s="580"/>
      <c r="U383" s="580"/>
      <c r="V383" s="581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3"/>
      <c r="P384" s="579" t="s">
        <v>40</v>
      </c>
      <c r="Q384" s="580"/>
      <c r="R384" s="580"/>
      <c r="S384" s="580"/>
      <c r="T384" s="580"/>
      <c r="U384" s="580"/>
      <c r="V384" s="581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>
      <c r="A385" s="574" t="s">
        <v>185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66"/>
      <c r="AB385" s="66"/>
      <c r="AC385" s="80"/>
    </row>
    <row r="386" spans="1:68" ht="27" customHeight="1">
      <c r="A386" s="63" t="s">
        <v>613</v>
      </c>
      <c r="B386" s="63" t="s">
        <v>614</v>
      </c>
      <c r="C386" s="36">
        <v>4301060441</v>
      </c>
      <c r="D386" s="575">
        <v>4607091389357</v>
      </c>
      <c r="E386" s="575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7"/>
      <c r="R386" s="577"/>
      <c r="S386" s="577"/>
      <c r="T386" s="57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582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3"/>
      <c r="P387" s="579" t="s">
        <v>40</v>
      </c>
      <c r="Q387" s="580"/>
      <c r="R387" s="580"/>
      <c r="S387" s="580"/>
      <c r="T387" s="580"/>
      <c r="U387" s="580"/>
      <c r="V387" s="581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3"/>
      <c r="P388" s="579" t="s">
        <v>40</v>
      </c>
      <c r="Q388" s="580"/>
      <c r="R388" s="580"/>
      <c r="S388" s="580"/>
      <c r="T388" s="580"/>
      <c r="U388" s="580"/>
      <c r="V388" s="581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27.75" customHeight="1">
      <c r="A389" s="599" t="s">
        <v>616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4"/>
      <c r="AB389" s="54"/>
      <c r="AC389" s="54"/>
    </row>
    <row r="390" spans="1:68" ht="16.5" customHeight="1">
      <c r="A390" s="590" t="s">
        <v>617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65"/>
      <c r="AB390" s="65"/>
      <c r="AC390" s="79"/>
    </row>
    <row r="391" spans="1:68" ht="14.25" customHeight="1">
      <c r="A391" s="574" t="s">
        <v>78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66"/>
      <c r="AB391" s="66"/>
      <c r="AC391" s="80"/>
    </row>
    <row r="392" spans="1:68" ht="27" customHeight="1">
      <c r="A392" s="63" t="s">
        <v>618</v>
      </c>
      <c r="B392" s="63" t="s">
        <v>619</v>
      </c>
      <c r="C392" s="36">
        <v>4301031405</v>
      </c>
      <c r="D392" s="575">
        <v>4680115886100</v>
      </c>
      <c r="E392" s="57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7"/>
      <c r="R392" s="577"/>
      <c r="S392" s="577"/>
      <c r="T392" s="57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ref="Y392:Y401" si="52"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0</v>
      </c>
      <c r="BN392" s="78">
        <f t="shared" ref="BN392:BN401" si="54">IFERROR(Y392*I392/H392,"0")</f>
        <v>0</v>
      </c>
      <c r="BO392" s="78">
        <f t="shared" ref="BO392:BO401" si="55">IFERROR(1/J392*(X392/H392),"0")</f>
        <v>0</v>
      </c>
      <c r="BP392" s="78">
        <f t="shared" ref="BP392:BP401" si="56">IFERROR(1/J392*(Y392/H392),"0")</f>
        <v>0</v>
      </c>
    </row>
    <row r="393" spans="1:68" ht="27" customHeight="1">
      <c r="A393" s="63" t="s">
        <v>621</v>
      </c>
      <c r="B393" s="63" t="s">
        <v>622</v>
      </c>
      <c r="C393" s="36">
        <v>4301031382</v>
      </c>
      <c r="D393" s="575">
        <v>4680115886117</v>
      </c>
      <c r="E393" s="575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7"/>
      <c r="R393" s="577"/>
      <c r="S393" s="577"/>
      <c r="T393" s="57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621</v>
      </c>
      <c r="B394" s="63" t="s">
        <v>624</v>
      </c>
      <c r="C394" s="36">
        <v>4301031406</v>
      </c>
      <c r="D394" s="575">
        <v>4680115886117</v>
      </c>
      <c r="E394" s="575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7"/>
      <c r="R394" s="577"/>
      <c r="S394" s="577"/>
      <c r="T394" s="57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>
      <c r="A395" s="63" t="s">
        <v>625</v>
      </c>
      <c r="B395" s="63" t="s">
        <v>626</v>
      </c>
      <c r="C395" s="36">
        <v>4301031402</v>
      </c>
      <c r="D395" s="575">
        <v>4680115886124</v>
      </c>
      <c r="E395" s="575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4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7"/>
      <c r="R395" s="577"/>
      <c r="S395" s="577"/>
      <c r="T395" s="57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628</v>
      </c>
      <c r="B396" s="63" t="s">
        <v>629</v>
      </c>
      <c r="C396" s="36">
        <v>4301031366</v>
      </c>
      <c r="D396" s="575">
        <v>4680115883147</v>
      </c>
      <c r="E396" s="57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7"/>
      <c r="R396" s="577"/>
      <c r="S396" s="577"/>
      <c r="T396" s="57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>
      <c r="A397" s="63" t="s">
        <v>630</v>
      </c>
      <c r="B397" s="63" t="s">
        <v>631</v>
      </c>
      <c r="C397" s="36">
        <v>4301031362</v>
      </c>
      <c r="D397" s="575">
        <v>4607091384338</v>
      </c>
      <c r="E397" s="57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7"/>
      <c r="R397" s="577"/>
      <c r="S397" s="577"/>
      <c r="T397" s="57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>
      <c r="A398" s="63" t="s">
        <v>632</v>
      </c>
      <c r="B398" s="63" t="s">
        <v>633</v>
      </c>
      <c r="C398" s="36">
        <v>4301031361</v>
      </c>
      <c r="D398" s="575">
        <v>4607091389524</v>
      </c>
      <c r="E398" s="57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7"/>
      <c r="R398" s="577"/>
      <c r="S398" s="577"/>
      <c r="T398" s="57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635</v>
      </c>
      <c r="B399" s="63" t="s">
        <v>636</v>
      </c>
      <c r="C399" s="36">
        <v>4301031364</v>
      </c>
      <c r="D399" s="575">
        <v>4680115883161</v>
      </c>
      <c r="E399" s="57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4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7"/>
      <c r="R399" s="577"/>
      <c r="S399" s="577"/>
      <c r="T399" s="57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customHeight="1">
      <c r="A400" s="63" t="s">
        <v>638</v>
      </c>
      <c r="B400" s="63" t="s">
        <v>639</v>
      </c>
      <c r="C400" s="36">
        <v>4301031358</v>
      </c>
      <c r="D400" s="575">
        <v>4607091389531</v>
      </c>
      <c r="E400" s="57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7"/>
      <c r="R400" s="577"/>
      <c r="S400" s="577"/>
      <c r="T400" s="57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customHeight="1">
      <c r="A401" s="63" t="s">
        <v>641</v>
      </c>
      <c r="B401" s="63" t="s">
        <v>642</v>
      </c>
      <c r="C401" s="36">
        <v>4301031360</v>
      </c>
      <c r="D401" s="575">
        <v>4607091384345</v>
      </c>
      <c r="E401" s="57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7"/>
      <c r="R401" s="577"/>
      <c r="S401" s="577"/>
      <c r="T401" s="57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>
      <c r="A402" s="582"/>
      <c r="B402" s="582"/>
      <c r="C402" s="582"/>
      <c r="D402" s="582"/>
      <c r="E402" s="582"/>
      <c r="F402" s="582"/>
      <c r="G402" s="582"/>
      <c r="H402" s="582"/>
      <c r="I402" s="582"/>
      <c r="J402" s="582"/>
      <c r="K402" s="582"/>
      <c r="L402" s="582"/>
      <c r="M402" s="582"/>
      <c r="N402" s="582"/>
      <c r="O402" s="583"/>
      <c r="P402" s="579" t="s">
        <v>40</v>
      </c>
      <c r="Q402" s="580"/>
      <c r="R402" s="580"/>
      <c r="S402" s="580"/>
      <c r="T402" s="580"/>
      <c r="U402" s="580"/>
      <c r="V402" s="581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67"/>
      <c r="AB402" s="67"/>
      <c r="AC402" s="67"/>
    </row>
    <row r="403" spans="1:68">
      <c r="A403" s="582"/>
      <c r="B403" s="582"/>
      <c r="C403" s="582"/>
      <c r="D403" s="582"/>
      <c r="E403" s="582"/>
      <c r="F403" s="582"/>
      <c r="G403" s="582"/>
      <c r="H403" s="582"/>
      <c r="I403" s="582"/>
      <c r="J403" s="582"/>
      <c r="K403" s="582"/>
      <c r="L403" s="582"/>
      <c r="M403" s="582"/>
      <c r="N403" s="582"/>
      <c r="O403" s="583"/>
      <c r="P403" s="579" t="s">
        <v>40</v>
      </c>
      <c r="Q403" s="580"/>
      <c r="R403" s="580"/>
      <c r="S403" s="580"/>
      <c r="T403" s="580"/>
      <c r="U403" s="580"/>
      <c r="V403" s="581"/>
      <c r="W403" s="42" t="s">
        <v>0</v>
      </c>
      <c r="X403" s="43">
        <f>IFERROR(SUM(X392:X401),"0")</f>
        <v>0</v>
      </c>
      <c r="Y403" s="43">
        <f>IFERROR(SUM(Y392:Y401),"0")</f>
        <v>0</v>
      </c>
      <c r="Z403" s="42"/>
      <c r="AA403" s="67"/>
      <c r="AB403" s="67"/>
      <c r="AC403" s="67"/>
    </row>
    <row r="404" spans="1:68" ht="14.25" customHeight="1">
      <c r="A404" s="574" t="s">
        <v>85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66"/>
      <c r="AB404" s="66"/>
      <c r="AC404" s="80"/>
    </row>
    <row r="405" spans="1:68" ht="27" customHeight="1">
      <c r="A405" s="63" t="s">
        <v>643</v>
      </c>
      <c r="B405" s="63" t="s">
        <v>644</v>
      </c>
      <c r="C405" s="36">
        <v>4301051284</v>
      </c>
      <c r="D405" s="575">
        <v>4607091384352</v>
      </c>
      <c r="E405" s="575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7"/>
      <c r="R405" s="577"/>
      <c r="S405" s="577"/>
      <c r="T405" s="57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>
      <c r="A406" s="63" t="s">
        <v>646</v>
      </c>
      <c r="B406" s="63" t="s">
        <v>647</v>
      </c>
      <c r="C406" s="36">
        <v>4301051431</v>
      </c>
      <c r="D406" s="575">
        <v>4607091389654</v>
      </c>
      <c r="E406" s="575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7"/>
      <c r="R406" s="577"/>
      <c r="S406" s="577"/>
      <c r="T406" s="57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3"/>
      <c r="P407" s="579" t="s">
        <v>40</v>
      </c>
      <c r="Q407" s="580"/>
      <c r="R407" s="580"/>
      <c r="S407" s="580"/>
      <c r="T407" s="580"/>
      <c r="U407" s="580"/>
      <c r="V407" s="581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>
      <c r="A408" s="582"/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3"/>
      <c r="P408" s="579" t="s">
        <v>40</v>
      </c>
      <c r="Q408" s="580"/>
      <c r="R408" s="580"/>
      <c r="S408" s="580"/>
      <c r="T408" s="580"/>
      <c r="U408" s="580"/>
      <c r="V408" s="581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>
      <c r="A409" s="590" t="s">
        <v>649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65"/>
      <c r="AB409" s="65"/>
      <c r="AC409" s="79"/>
    </row>
    <row r="410" spans="1:68" ht="14.25" customHeight="1">
      <c r="A410" s="574" t="s">
        <v>150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66"/>
      <c r="AB410" s="66"/>
      <c r="AC410" s="80"/>
    </row>
    <row r="411" spans="1:68" ht="27" customHeight="1">
      <c r="A411" s="63" t="s">
        <v>650</v>
      </c>
      <c r="B411" s="63" t="s">
        <v>651</v>
      </c>
      <c r="C411" s="36">
        <v>4301020319</v>
      </c>
      <c r="D411" s="575">
        <v>4680115885240</v>
      </c>
      <c r="E411" s="575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7"/>
      <c r="R411" s="577"/>
      <c r="S411" s="577"/>
      <c r="T411" s="57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3"/>
      <c r="P412" s="579" t="s">
        <v>40</v>
      </c>
      <c r="Q412" s="580"/>
      <c r="R412" s="580"/>
      <c r="S412" s="580"/>
      <c r="T412" s="580"/>
      <c r="U412" s="580"/>
      <c r="V412" s="581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>
      <c r="A413" s="582"/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3"/>
      <c r="P413" s="579" t="s">
        <v>40</v>
      </c>
      <c r="Q413" s="580"/>
      <c r="R413" s="580"/>
      <c r="S413" s="580"/>
      <c r="T413" s="580"/>
      <c r="U413" s="580"/>
      <c r="V413" s="581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customHeight="1">
      <c r="A414" s="574" t="s">
        <v>78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66"/>
      <c r="AB414" s="66"/>
      <c r="AC414" s="80"/>
    </row>
    <row r="415" spans="1:68" ht="27" customHeight="1">
      <c r="A415" s="63" t="s">
        <v>653</v>
      </c>
      <c r="B415" s="63" t="s">
        <v>654</v>
      </c>
      <c r="C415" s="36">
        <v>4301031403</v>
      </c>
      <c r="D415" s="575">
        <v>4680115886094</v>
      </c>
      <c r="E415" s="575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6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7"/>
      <c r="R415" s="577"/>
      <c r="S415" s="577"/>
      <c r="T415" s="57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656</v>
      </c>
      <c r="B416" s="63" t="s">
        <v>657</v>
      </c>
      <c r="C416" s="36">
        <v>4301031363</v>
      </c>
      <c r="D416" s="575">
        <v>4607091389425</v>
      </c>
      <c r="E416" s="575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7"/>
      <c r="R416" s="577"/>
      <c r="S416" s="577"/>
      <c r="T416" s="57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659</v>
      </c>
      <c r="B417" s="63" t="s">
        <v>660</v>
      </c>
      <c r="C417" s="36">
        <v>4301031373</v>
      </c>
      <c r="D417" s="575">
        <v>4680115880771</v>
      </c>
      <c r="E417" s="575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7"/>
      <c r="R417" s="577"/>
      <c r="S417" s="577"/>
      <c r="T417" s="57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>
      <c r="A418" s="63" t="s">
        <v>662</v>
      </c>
      <c r="B418" s="63" t="s">
        <v>663</v>
      </c>
      <c r="C418" s="36">
        <v>4301031359</v>
      </c>
      <c r="D418" s="575">
        <v>4607091389500</v>
      </c>
      <c r="E418" s="575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7"/>
      <c r="R418" s="577"/>
      <c r="S418" s="577"/>
      <c r="T418" s="57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>
      <c r="A419" s="582"/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3"/>
      <c r="P419" s="579" t="s">
        <v>40</v>
      </c>
      <c r="Q419" s="580"/>
      <c r="R419" s="580"/>
      <c r="S419" s="580"/>
      <c r="T419" s="580"/>
      <c r="U419" s="580"/>
      <c r="V419" s="581"/>
      <c r="W419" s="42" t="s">
        <v>39</v>
      </c>
      <c r="X419" s="43">
        <f>IFERROR(X415/H415,"0")+IFERROR(X416/H416,"0")+IFERROR(X417/H417,"0")+IFERROR(X418/H418,"0")</f>
        <v>0</v>
      </c>
      <c r="Y419" s="43">
        <f>IFERROR(Y415/H415,"0")+IFERROR(Y416/H416,"0")+IFERROR(Y417/H417,"0")+IFERROR(Y418/H418,"0")</f>
        <v>0</v>
      </c>
      <c r="Z419" s="43">
        <f>IFERROR(IF(Z415="",0,Z415),"0")+IFERROR(IF(Z416="",0,Z416),"0")+IFERROR(IF(Z417="",0,Z417),"0")+IFERROR(IF(Z418="",0,Z418),"0")</f>
        <v>0</v>
      </c>
      <c r="AA419" s="67"/>
      <c r="AB419" s="67"/>
      <c r="AC419" s="67"/>
    </row>
    <row r="420" spans="1:68">
      <c r="A420" s="582"/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3"/>
      <c r="P420" s="579" t="s">
        <v>40</v>
      </c>
      <c r="Q420" s="580"/>
      <c r="R420" s="580"/>
      <c r="S420" s="580"/>
      <c r="T420" s="580"/>
      <c r="U420" s="580"/>
      <c r="V420" s="581"/>
      <c r="W420" s="42" t="s">
        <v>0</v>
      </c>
      <c r="X420" s="43">
        <f>IFERROR(SUM(X415:X418),"0")</f>
        <v>0</v>
      </c>
      <c r="Y420" s="43">
        <f>IFERROR(SUM(Y415:Y418),"0")</f>
        <v>0</v>
      </c>
      <c r="Z420" s="42"/>
      <c r="AA420" s="67"/>
      <c r="AB420" s="67"/>
      <c r="AC420" s="67"/>
    </row>
    <row r="421" spans="1:68" ht="16.5" customHeight="1">
      <c r="A421" s="590" t="s">
        <v>664</v>
      </c>
      <c r="B421" s="590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0"/>
      <c r="P421" s="590"/>
      <c r="Q421" s="590"/>
      <c r="R421" s="590"/>
      <c r="S421" s="590"/>
      <c r="T421" s="590"/>
      <c r="U421" s="590"/>
      <c r="V421" s="590"/>
      <c r="W421" s="590"/>
      <c r="X421" s="590"/>
      <c r="Y421" s="590"/>
      <c r="Z421" s="590"/>
      <c r="AA421" s="65"/>
      <c r="AB421" s="65"/>
      <c r="AC421" s="79"/>
    </row>
    <row r="422" spans="1:68" ht="14.25" customHeight="1">
      <c r="A422" s="574" t="s">
        <v>78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66"/>
      <c r="AB422" s="66"/>
      <c r="AC422" s="80"/>
    </row>
    <row r="423" spans="1:68" ht="27" customHeight="1">
      <c r="A423" s="63" t="s">
        <v>665</v>
      </c>
      <c r="B423" s="63" t="s">
        <v>666</v>
      </c>
      <c r="C423" s="36">
        <v>4301031347</v>
      </c>
      <c r="D423" s="575">
        <v>4680115885110</v>
      </c>
      <c r="E423" s="575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63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7"/>
      <c r="R423" s="577"/>
      <c r="S423" s="577"/>
      <c r="T423" s="57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>
      <c r="A424" s="582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3"/>
      <c r="P424" s="579" t="s">
        <v>40</v>
      </c>
      <c r="Q424" s="580"/>
      <c r="R424" s="580"/>
      <c r="S424" s="580"/>
      <c r="T424" s="580"/>
      <c r="U424" s="580"/>
      <c r="V424" s="581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3"/>
      <c r="P425" s="579" t="s">
        <v>40</v>
      </c>
      <c r="Q425" s="580"/>
      <c r="R425" s="580"/>
      <c r="S425" s="580"/>
      <c r="T425" s="580"/>
      <c r="U425" s="580"/>
      <c r="V425" s="581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customHeight="1">
      <c r="A426" s="590" t="s">
        <v>668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65"/>
      <c r="AB426" s="65"/>
      <c r="AC426" s="79"/>
    </row>
    <row r="427" spans="1:68" ht="14.25" customHeight="1">
      <c r="A427" s="574" t="s">
        <v>78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66"/>
      <c r="AB427" s="66"/>
      <c r="AC427" s="80"/>
    </row>
    <row r="428" spans="1:68" ht="27" customHeight="1">
      <c r="A428" s="63" t="s">
        <v>669</v>
      </c>
      <c r="B428" s="63" t="s">
        <v>670</v>
      </c>
      <c r="C428" s="36">
        <v>4301031261</v>
      </c>
      <c r="D428" s="575">
        <v>4680115885103</v>
      </c>
      <c r="E428" s="575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6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7"/>
      <c r="R428" s="577"/>
      <c r="S428" s="577"/>
      <c r="T428" s="57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582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3"/>
      <c r="P429" s="579" t="s">
        <v>40</v>
      </c>
      <c r="Q429" s="580"/>
      <c r="R429" s="580"/>
      <c r="S429" s="580"/>
      <c r="T429" s="580"/>
      <c r="U429" s="580"/>
      <c r="V429" s="58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3"/>
      <c r="P430" s="579" t="s">
        <v>40</v>
      </c>
      <c r="Q430" s="580"/>
      <c r="R430" s="580"/>
      <c r="S430" s="580"/>
      <c r="T430" s="580"/>
      <c r="U430" s="580"/>
      <c r="V430" s="58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customHeight="1">
      <c r="A431" s="599" t="s">
        <v>672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4"/>
      <c r="AB431" s="54"/>
      <c r="AC431" s="54"/>
    </row>
    <row r="432" spans="1:68" ht="16.5" customHeight="1">
      <c r="A432" s="590" t="s">
        <v>672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65"/>
      <c r="AB432" s="65"/>
      <c r="AC432" s="79"/>
    </row>
    <row r="433" spans="1:68" ht="14.25" customHeight="1">
      <c r="A433" s="574" t="s">
        <v>114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66"/>
      <c r="AB433" s="66"/>
      <c r="AC433" s="80"/>
    </row>
    <row r="434" spans="1:68" ht="27" customHeight="1">
      <c r="A434" s="63" t="s">
        <v>673</v>
      </c>
      <c r="B434" s="63" t="s">
        <v>674</v>
      </c>
      <c r="C434" s="36">
        <v>4301011795</v>
      </c>
      <c r="D434" s="575">
        <v>4607091389067</v>
      </c>
      <c r="E434" s="57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7"/>
      <c r="R434" s="577"/>
      <c r="S434" s="577"/>
      <c r="T434" s="57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customHeight="1">
      <c r="A435" s="63" t="s">
        <v>676</v>
      </c>
      <c r="B435" s="63" t="s">
        <v>677</v>
      </c>
      <c r="C435" s="36">
        <v>4301011961</v>
      </c>
      <c r="D435" s="575">
        <v>4680115885271</v>
      </c>
      <c r="E435" s="57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7"/>
      <c r="R435" s="577"/>
      <c r="S435" s="577"/>
      <c r="T435" s="57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679</v>
      </c>
      <c r="B436" s="63" t="s">
        <v>680</v>
      </c>
      <c r="C436" s="36">
        <v>4301011376</v>
      </c>
      <c r="D436" s="575">
        <v>4680115885226</v>
      </c>
      <c r="E436" s="57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7"/>
      <c r="R436" s="577"/>
      <c r="S436" s="577"/>
      <c r="T436" s="57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>
      <c r="A437" s="63" t="s">
        <v>682</v>
      </c>
      <c r="B437" s="63" t="s">
        <v>683</v>
      </c>
      <c r="C437" s="36">
        <v>4301012145</v>
      </c>
      <c r="D437" s="575">
        <v>4607091383522</v>
      </c>
      <c r="E437" s="575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6" t="s">
        <v>684</v>
      </c>
      <c r="Q437" s="577"/>
      <c r="R437" s="577"/>
      <c r="S437" s="577"/>
      <c r="T437" s="578"/>
      <c r="U437" s="39" t="s">
        <v>45</v>
      </c>
      <c r="V437" s="39" t="s">
        <v>45</v>
      </c>
      <c r="W437" s="40" t="s">
        <v>0</v>
      </c>
      <c r="X437" s="58">
        <v>550</v>
      </c>
      <c r="Y437" s="55">
        <f t="shared" si="58"/>
        <v>554.4</v>
      </c>
      <c r="Z437" s="41">
        <f t="shared" si="59"/>
        <v>1.2558</v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587.5</v>
      </c>
      <c r="BN437" s="78">
        <f t="shared" si="61"/>
        <v>592.19999999999993</v>
      </c>
      <c r="BO437" s="78">
        <f t="shared" si="62"/>
        <v>1.0016025641025641</v>
      </c>
      <c r="BP437" s="78">
        <f t="shared" si="63"/>
        <v>1.0096153846153846</v>
      </c>
    </row>
    <row r="438" spans="1:68" ht="16.5" customHeight="1">
      <c r="A438" s="63" t="s">
        <v>686</v>
      </c>
      <c r="B438" s="63" t="s">
        <v>687</v>
      </c>
      <c r="C438" s="36">
        <v>4301011774</v>
      </c>
      <c r="D438" s="575">
        <v>4680115884502</v>
      </c>
      <c r="E438" s="57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7"/>
      <c r="R438" s="577"/>
      <c r="S438" s="577"/>
      <c r="T438" s="57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>
      <c r="A439" s="63" t="s">
        <v>689</v>
      </c>
      <c r="B439" s="63" t="s">
        <v>690</v>
      </c>
      <c r="C439" s="36">
        <v>4301011771</v>
      </c>
      <c r="D439" s="575">
        <v>4607091389104</v>
      </c>
      <c r="E439" s="57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7"/>
      <c r="R439" s="577"/>
      <c r="S439" s="577"/>
      <c r="T439" s="57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16.5" customHeight="1">
      <c r="A440" s="63" t="s">
        <v>692</v>
      </c>
      <c r="B440" s="63" t="s">
        <v>693</v>
      </c>
      <c r="C440" s="36">
        <v>4301011799</v>
      </c>
      <c r="D440" s="575">
        <v>4680115884519</v>
      </c>
      <c r="E440" s="57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6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7"/>
      <c r="R440" s="577"/>
      <c r="S440" s="577"/>
      <c r="T440" s="57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695</v>
      </c>
      <c r="B441" s="63" t="s">
        <v>696</v>
      </c>
      <c r="C441" s="36">
        <v>4301012125</v>
      </c>
      <c r="D441" s="575">
        <v>4680115886391</v>
      </c>
      <c r="E441" s="575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7"/>
      <c r="R441" s="577"/>
      <c r="S441" s="577"/>
      <c r="T441" s="57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697</v>
      </c>
      <c r="B442" s="63" t="s">
        <v>698</v>
      </c>
      <c r="C442" s="36">
        <v>4301012035</v>
      </c>
      <c r="D442" s="575">
        <v>4680115880603</v>
      </c>
      <c r="E442" s="575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7"/>
      <c r="R442" s="577"/>
      <c r="S442" s="577"/>
      <c r="T442" s="57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699</v>
      </c>
      <c r="B443" s="63" t="s">
        <v>700</v>
      </c>
      <c r="C443" s="36">
        <v>4301012146</v>
      </c>
      <c r="D443" s="575">
        <v>4607091389999</v>
      </c>
      <c r="E443" s="575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2" t="s">
        <v>701</v>
      </c>
      <c r="Q443" s="577"/>
      <c r="R443" s="577"/>
      <c r="S443" s="577"/>
      <c r="T443" s="57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702</v>
      </c>
      <c r="B444" s="63" t="s">
        <v>703</v>
      </c>
      <c r="C444" s="36">
        <v>4301012036</v>
      </c>
      <c r="D444" s="575">
        <v>4680115882782</v>
      </c>
      <c r="E444" s="575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7"/>
      <c r="R444" s="577"/>
      <c r="S444" s="577"/>
      <c r="T444" s="57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704</v>
      </c>
      <c r="B445" s="63" t="s">
        <v>705</v>
      </c>
      <c r="C445" s="36">
        <v>4301012050</v>
      </c>
      <c r="D445" s="575">
        <v>4680115885479</v>
      </c>
      <c r="E445" s="57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6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7"/>
      <c r="R445" s="577"/>
      <c r="S445" s="577"/>
      <c r="T445" s="57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706</v>
      </c>
      <c r="B446" s="63" t="s">
        <v>707</v>
      </c>
      <c r="C446" s="36">
        <v>4301011784</v>
      </c>
      <c r="D446" s="575">
        <v>4607091389982</v>
      </c>
      <c r="E446" s="57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7"/>
      <c r="R446" s="577"/>
      <c r="S446" s="577"/>
      <c r="T446" s="57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customHeight="1">
      <c r="A447" s="63" t="s">
        <v>706</v>
      </c>
      <c r="B447" s="63" t="s">
        <v>708</v>
      </c>
      <c r="C447" s="36">
        <v>4301012034</v>
      </c>
      <c r="D447" s="575">
        <v>4607091389982</v>
      </c>
      <c r="E447" s="575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7"/>
      <c r="R447" s="577"/>
      <c r="S447" s="577"/>
      <c r="T447" s="57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83"/>
      <c r="P448" s="579" t="s">
        <v>40</v>
      </c>
      <c r="Q448" s="580"/>
      <c r="R448" s="580"/>
      <c r="S448" s="580"/>
      <c r="T448" s="580"/>
      <c r="U448" s="580"/>
      <c r="V448" s="581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104.16666666666666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104.99999999999999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1.2558</v>
      </c>
      <c r="AA448" s="67"/>
      <c r="AB448" s="67"/>
      <c r="AC448" s="67"/>
    </row>
    <row r="449" spans="1:68">
      <c r="A449" s="582"/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3"/>
      <c r="P449" s="579" t="s">
        <v>40</v>
      </c>
      <c r="Q449" s="580"/>
      <c r="R449" s="580"/>
      <c r="S449" s="580"/>
      <c r="T449" s="580"/>
      <c r="U449" s="580"/>
      <c r="V449" s="581"/>
      <c r="W449" s="42" t="s">
        <v>0</v>
      </c>
      <c r="X449" s="43">
        <f>IFERROR(SUM(X434:X447),"0")</f>
        <v>550</v>
      </c>
      <c r="Y449" s="43">
        <f>IFERROR(SUM(Y434:Y447),"0")</f>
        <v>554.4</v>
      </c>
      <c r="Z449" s="42"/>
      <c r="AA449" s="67"/>
      <c r="AB449" s="67"/>
      <c r="AC449" s="67"/>
    </row>
    <row r="450" spans="1:68" ht="14.25" customHeight="1">
      <c r="A450" s="574" t="s">
        <v>150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66"/>
      <c r="AB450" s="66"/>
      <c r="AC450" s="80"/>
    </row>
    <row r="451" spans="1:68" ht="16.5" customHeight="1">
      <c r="A451" s="63" t="s">
        <v>709</v>
      </c>
      <c r="B451" s="63" t="s">
        <v>710</v>
      </c>
      <c r="C451" s="36">
        <v>4301020334</v>
      </c>
      <c r="D451" s="575">
        <v>4607091388930</v>
      </c>
      <c r="E451" s="57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7"/>
      <c r="R451" s="577"/>
      <c r="S451" s="577"/>
      <c r="T451" s="578"/>
      <c r="U451" s="39" t="s">
        <v>45</v>
      </c>
      <c r="V451" s="39" t="s">
        <v>45</v>
      </c>
      <c r="W451" s="40" t="s">
        <v>0</v>
      </c>
      <c r="X451" s="58">
        <v>1100</v>
      </c>
      <c r="Y451" s="55">
        <f>IFERROR(IF(X451="",0,CEILING((X451/$H451),1)*$H451),"")</f>
        <v>1103.52</v>
      </c>
      <c r="Z451" s="41">
        <f>IFERROR(IF(Y451=0,"",ROUNDUP(Y451/H451,0)*0.01196),"")</f>
        <v>2.4996399999999999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1175</v>
      </c>
      <c r="BN451" s="78">
        <f>IFERROR(Y451*I451/H451,"0")</f>
        <v>1178.76</v>
      </c>
      <c r="BO451" s="78">
        <f>IFERROR(1/J451*(X451/H451),"0")</f>
        <v>2.0032051282051282</v>
      </c>
      <c r="BP451" s="78">
        <f>IFERROR(1/J451*(Y451/H451),"0")</f>
        <v>2.0096153846153846</v>
      </c>
    </row>
    <row r="452" spans="1:68" ht="16.5" customHeight="1">
      <c r="A452" s="63" t="s">
        <v>712</v>
      </c>
      <c r="B452" s="63" t="s">
        <v>713</v>
      </c>
      <c r="C452" s="36">
        <v>4301020384</v>
      </c>
      <c r="D452" s="575">
        <v>4680115886407</v>
      </c>
      <c r="E452" s="575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61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7"/>
      <c r="R452" s="577"/>
      <c r="S452" s="577"/>
      <c r="T452" s="57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>
      <c r="A453" s="63" t="s">
        <v>714</v>
      </c>
      <c r="B453" s="63" t="s">
        <v>715</v>
      </c>
      <c r="C453" s="36">
        <v>4301020385</v>
      </c>
      <c r="D453" s="575">
        <v>4680115880054</v>
      </c>
      <c r="E453" s="575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7"/>
      <c r="R453" s="577"/>
      <c r="S453" s="577"/>
      <c r="T453" s="57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3"/>
      <c r="P454" s="579" t="s">
        <v>40</v>
      </c>
      <c r="Q454" s="580"/>
      <c r="R454" s="580"/>
      <c r="S454" s="580"/>
      <c r="T454" s="580"/>
      <c r="U454" s="580"/>
      <c r="V454" s="581"/>
      <c r="W454" s="42" t="s">
        <v>39</v>
      </c>
      <c r="X454" s="43">
        <f>IFERROR(X451/H451,"0")+IFERROR(X452/H452,"0")+IFERROR(X453/H453,"0")</f>
        <v>208.33333333333331</v>
      </c>
      <c r="Y454" s="43">
        <f>IFERROR(Y451/H451,"0")+IFERROR(Y452/H452,"0")+IFERROR(Y453/H453,"0")</f>
        <v>209</v>
      </c>
      <c r="Z454" s="43">
        <f>IFERROR(IF(Z451="",0,Z451),"0")+IFERROR(IF(Z452="",0,Z452),"0")+IFERROR(IF(Z453="",0,Z453),"0")</f>
        <v>2.4996399999999999</v>
      </c>
      <c r="AA454" s="67"/>
      <c r="AB454" s="67"/>
      <c r="AC454" s="67"/>
    </row>
    <row r="455" spans="1:68">
      <c r="A455" s="582"/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3"/>
      <c r="P455" s="579" t="s">
        <v>40</v>
      </c>
      <c r="Q455" s="580"/>
      <c r="R455" s="580"/>
      <c r="S455" s="580"/>
      <c r="T455" s="580"/>
      <c r="U455" s="580"/>
      <c r="V455" s="581"/>
      <c r="W455" s="42" t="s">
        <v>0</v>
      </c>
      <c r="X455" s="43">
        <f>IFERROR(SUM(X451:X453),"0")</f>
        <v>1100</v>
      </c>
      <c r="Y455" s="43">
        <f>IFERROR(SUM(Y451:Y453),"0")</f>
        <v>1103.52</v>
      </c>
      <c r="Z455" s="42"/>
      <c r="AA455" s="67"/>
      <c r="AB455" s="67"/>
      <c r="AC455" s="67"/>
    </row>
    <row r="456" spans="1:68" ht="14.25" customHeight="1">
      <c r="A456" s="574" t="s">
        <v>78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66"/>
      <c r="AB456" s="66"/>
      <c r="AC456" s="80"/>
    </row>
    <row r="457" spans="1:68" ht="27" customHeight="1">
      <c r="A457" s="63" t="s">
        <v>716</v>
      </c>
      <c r="B457" s="63" t="s">
        <v>717</v>
      </c>
      <c r="C457" s="36">
        <v>4301031349</v>
      </c>
      <c r="D457" s="575">
        <v>4680115883116</v>
      </c>
      <c r="E457" s="575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6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7"/>
      <c r="R457" s="577"/>
      <c r="S457" s="577"/>
      <c r="T457" s="57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3" si="64">IFERROR(IF(X457="",0,CEILING((X457/$H457),1)*$H457),"")</f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0</v>
      </c>
      <c r="BN457" s="78">
        <f t="shared" ref="BN457:BN463" si="66">IFERROR(Y457*I457/H457,"0")</f>
        <v>0</v>
      </c>
      <c r="BO457" s="78">
        <f t="shared" ref="BO457:BO463" si="67">IFERROR(1/J457*(X457/H457),"0")</f>
        <v>0</v>
      </c>
      <c r="BP457" s="78">
        <f t="shared" ref="BP457:BP463" si="68">IFERROR(1/J457*(Y457/H457),"0")</f>
        <v>0</v>
      </c>
    </row>
    <row r="458" spans="1:68" ht="27" customHeight="1">
      <c r="A458" s="63" t="s">
        <v>719</v>
      </c>
      <c r="B458" s="63" t="s">
        <v>720</v>
      </c>
      <c r="C458" s="36">
        <v>4301031350</v>
      </c>
      <c r="D458" s="575">
        <v>4680115883093</v>
      </c>
      <c r="E458" s="575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7"/>
      <c r="R458" s="577"/>
      <c r="S458" s="577"/>
      <c r="T458" s="57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>
      <c r="A459" s="63" t="s">
        <v>722</v>
      </c>
      <c r="B459" s="63" t="s">
        <v>723</v>
      </c>
      <c r="C459" s="36">
        <v>4301031353</v>
      </c>
      <c r="D459" s="575">
        <v>4680115883109</v>
      </c>
      <c r="E459" s="575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7"/>
      <c r="R459" s="577"/>
      <c r="S459" s="577"/>
      <c r="T459" s="578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725</v>
      </c>
      <c r="B460" s="63" t="s">
        <v>726</v>
      </c>
      <c r="C460" s="36">
        <v>4301031351</v>
      </c>
      <c r="D460" s="575">
        <v>4680115882072</v>
      </c>
      <c r="E460" s="575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7"/>
      <c r="R460" s="577"/>
      <c r="S460" s="577"/>
      <c r="T460" s="578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725</v>
      </c>
      <c r="B461" s="63" t="s">
        <v>727</v>
      </c>
      <c r="C461" s="36">
        <v>4301031419</v>
      </c>
      <c r="D461" s="575">
        <v>4680115882072</v>
      </c>
      <c r="E461" s="575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6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7"/>
      <c r="R461" s="577"/>
      <c r="S461" s="577"/>
      <c r="T461" s="57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728</v>
      </c>
      <c r="B462" s="63" t="s">
        <v>729</v>
      </c>
      <c r="C462" s="36">
        <v>4301031418</v>
      </c>
      <c r="D462" s="575">
        <v>4680115882102</v>
      </c>
      <c r="E462" s="575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7"/>
      <c r="R462" s="577"/>
      <c r="S462" s="577"/>
      <c r="T462" s="57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customHeight="1">
      <c r="A463" s="63" t="s">
        <v>730</v>
      </c>
      <c r="B463" s="63" t="s">
        <v>731</v>
      </c>
      <c r="C463" s="36">
        <v>4301031417</v>
      </c>
      <c r="D463" s="575">
        <v>4680115882096</v>
      </c>
      <c r="E463" s="575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7"/>
      <c r="R463" s="577"/>
      <c r="S463" s="577"/>
      <c r="T463" s="57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3"/>
      <c r="P464" s="579" t="s">
        <v>40</v>
      </c>
      <c r="Q464" s="580"/>
      <c r="R464" s="580"/>
      <c r="S464" s="580"/>
      <c r="T464" s="580"/>
      <c r="U464" s="580"/>
      <c r="V464" s="581"/>
      <c r="W464" s="42" t="s">
        <v>39</v>
      </c>
      <c r="X464" s="43">
        <f>IFERROR(X457/H457,"0")+IFERROR(X458/H458,"0")+IFERROR(X459/H459,"0")+IFERROR(X460/H460,"0")+IFERROR(X461/H461,"0")+IFERROR(X462/H462,"0")+IFERROR(X463/H463,"0")</f>
        <v>0</v>
      </c>
      <c r="Y464" s="43">
        <f>IFERROR(Y457/H457,"0")+IFERROR(Y458/H458,"0")+IFERROR(Y459/H459,"0")+IFERROR(Y460/H460,"0")+IFERROR(Y461/H461,"0")+IFERROR(Y462/H462,"0")+IFERROR(Y463/H463,"0")</f>
        <v>0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>
      <c r="A465" s="582"/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3"/>
      <c r="P465" s="579" t="s">
        <v>40</v>
      </c>
      <c r="Q465" s="580"/>
      <c r="R465" s="580"/>
      <c r="S465" s="580"/>
      <c r="T465" s="580"/>
      <c r="U465" s="580"/>
      <c r="V465" s="581"/>
      <c r="W465" s="42" t="s">
        <v>0</v>
      </c>
      <c r="X465" s="43">
        <f>IFERROR(SUM(X457:X463),"0")</f>
        <v>0</v>
      </c>
      <c r="Y465" s="43">
        <f>IFERROR(SUM(Y457:Y463),"0")</f>
        <v>0</v>
      </c>
      <c r="Z465" s="42"/>
      <c r="AA465" s="67"/>
      <c r="AB465" s="67"/>
      <c r="AC465" s="67"/>
    </row>
    <row r="466" spans="1:68" ht="14.25" customHeight="1">
      <c r="A466" s="574" t="s">
        <v>85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66"/>
      <c r="AB466" s="66"/>
      <c r="AC466" s="80"/>
    </row>
    <row r="467" spans="1:68" ht="16.5" customHeight="1">
      <c r="A467" s="63" t="s">
        <v>732</v>
      </c>
      <c r="B467" s="63" t="s">
        <v>733</v>
      </c>
      <c r="C467" s="36">
        <v>4301051232</v>
      </c>
      <c r="D467" s="575">
        <v>4607091383409</v>
      </c>
      <c r="E467" s="575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7"/>
      <c r="R467" s="577"/>
      <c r="S467" s="577"/>
      <c r="T467" s="57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customHeight="1">
      <c r="A468" s="63" t="s">
        <v>735</v>
      </c>
      <c r="B468" s="63" t="s">
        <v>736</v>
      </c>
      <c r="C468" s="36">
        <v>4301051233</v>
      </c>
      <c r="D468" s="575">
        <v>4607091383416</v>
      </c>
      <c r="E468" s="575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6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7"/>
      <c r="R468" s="577"/>
      <c r="S468" s="577"/>
      <c r="T468" s="57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>
      <c r="A469" s="63" t="s">
        <v>738</v>
      </c>
      <c r="B469" s="63" t="s">
        <v>739</v>
      </c>
      <c r="C469" s="36">
        <v>4301051064</v>
      </c>
      <c r="D469" s="575">
        <v>4680115883536</v>
      </c>
      <c r="E469" s="575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7"/>
      <c r="R469" s="577"/>
      <c r="S469" s="577"/>
      <c r="T469" s="57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3"/>
      <c r="P470" s="579" t="s">
        <v>40</v>
      </c>
      <c r="Q470" s="580"/>
      <c r="R470" s="580"/>
      <c r="S470" s="580"/>
      <c r="T470" s="580"/>
      <c r="U470" s="580"/>
      <c r="V470" s="581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>
      <c r="A471" s="582"/>
      <c r="B471" s="582"/>
      <c r="C471" s="582"/>
      <c r="D471" s="582"/>
      <c r="E471" s="582"/>
      <c r="F471" s="582"/>
      <c r="G471" s="582"/>
      <c r="H471" s="582"/>
      <c r="I471" s="582"/>
      <c r="J471" s="582"/>
      <c r="K471" s="582"/>
      <c r="L471" s="582"/>
      <c r="M471" s="582"/>
      <c r="N471" s="582"/>
      <c r="O471" s="583"/>
      <c r="P471" s="579" t="s">
        <v>40</v>
      </c>
      <c r="Q471" s="580"/>
      <c r="R471" s="580"/>
      <c r="S471" s="580"/>
      <c r="T471" s="580"/>
      <c r="U471" s="580"/>
      <c r="V471" s="581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customHeight="1">
      <c r="A472" s="599" t="s">
        <v>741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4"/>
      <c r="AB472" s="54"/>
      <c r="AC472" s="54"/>
    </row>
    <row r="473" spans="1:68" ht="16.5" customHeight="1">
      <c r="A473" s="590" t="s">
        <v>741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65"/>
      <c r="AB473" s="65"/>
      <c r="AC473" s="79"/>
    </row>
    <row r="474" spans="1:68" ht="14.25" customHeight="1">
      <c r="A474" s="574" t="s">
        <v>114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66"/>
      <c r="AB474" s="66"/>
      <c r="AC474" s="80"/>
    </row>
    <row r="475" spans="1:68" ht="27" customHeight="1">
      <c r="A475" s="63" t="s">
        <v>742</v>
      </c>
      <c r="B475" s="63" t="s">
        <v>743</v>
      </c>
      <c r="C475" s="36">
        <v>4301011763</v>
      </c>
      <c r="D475" s="575">
        <v>4640242181011</v>
      </c>
      <c r="E475" s="575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600" t="s">
        <v>744</v>
      </c>
      <c r="Q475" s="577"/>
      <c r="R475" s="577"/>
      <c r="S475" s="577"/>
      <c r="T475" s="57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746</v>
      </c>
      <c r="B476" s="63" t="s">
        <v>747</v>
      </c>
      <c r="C476" s="36">
        <v>4301011585</v>
      </c>
      <c r="D476" s="575">
        <v>4640242180441</v>
      </c>
      <c r="E476" s="575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1" t="s">
        <v>748</v>
      </c>
      <c r="Q476" s="577"/>
      <c r="R476" s="577"/>
      <c r="S476" s="577"/>
      <c r="T476" s="57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750</v>
      </c>
      <c r="B477" s="63" t="s">
        <v>751</v>
      </c>
      <c r="C477" s="36">
        <v>4301011584</v>
      </c>
      <c r="D477" s="575">
        <v>4640242180564</v>
      </c>
      <c r="E477" s="575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602" t="s">
        <v>752</v>
      </c>
      <c r="Q477" s="577"/>
      <c r="R477" s="577"/>
      <c r="S477" s="577"/>
      <c r="T477" s="578"/>
      <c r="U477" s="39" t="s">
        <v>45</v>
      </c>
      <c r="V477" s="39" t="s">
        <v>45</v>
      </c>
      <c r="W477" s="40" t="s">
        <v>0</v>
      </c>
      <c r="X477" s="58">
        <v>670</v>
      </c>
      <c r="Y477" s="55">
        <f>IFERROR(IF(X477="",0,CEILING((X477/$H477),1)*$H477),"")</f>
        <v>672</v>
      </c>
      <c r="Z477" s="41">
        <f>IFERROR(IF(Y477=0,"",ROUNDUP(Y477/H477,0)*0.01898),"")</f>
        <v>1.06288</v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694.28750000000002</v>
      </c>
      <c r="BN477" s="78">
        <f>IFERROR(Y477*I477/H477,"0")</f>
        <v>696.36</v>
      </c>
      <c r="BO477" s="78">
        <f>IFERROR(1/J477*(X477/H477),"0")</f>
        <v>0.87239583333333337</v>
      </c>
      <c r="BP477" s="78">
        <f>IFERROR(1/J477*(Y477/H477),"0")</f>
        <v>0.875</v>
      </c>
    </row>
    <row r="478" spans="1:68" ht="27" customHeight="1">
      <c r="A478" s="63" t="s">
        <v>754</v>
      </c>
      <c r="B478" s="63" t="s">
        <v>755</v>
      </c>
      <c r="C478" s="36">
        <v>4301011764</v>
      </c>
      <c r="D478" s="575">
        <v>4640242181189</v>
      </c>
      <c r="E478" s="575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596" t="s">
        <v>756</v>
      </c>
      <c r="Q478" s="577"/>
      <c r="R478" s="577"/>
      <c r="S478" s="577"/>
      <c r="T478" s="57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3"/>
      <c r="P479" s="579" t="s">
        <v>40</v>
      </c>
      <c r="Q479" s="580"/>
      <c r="R479" s="580"/>
      <c r="S479" s="580"/>
      <c r="T479" s="580"/>
      <c r="U479" s="580"/>
      <c r="V479" s="581"/>
      <c r="W479" s="42" t="s">
        <v>39</v>
      </c>
      <c r="X479" s="43">
        <f>IFERROR(X475/H475,"0")+IFERROR(X476/H476,"0")+IFERROR(X477/H477,"0")+IFERROR(X478/H478,"0")</f>
        <v>55.833333333333336</v>
      </c>
      <c r="Y479" s="43">
        <f>IFERROR(Y475/H475,"0")+IFERROR(Y476/H476,"0")+IFERROR(Y477/H477,"0")+IFERROR(Y478/H478,"0")</f>
        <v>56</v>
      </c>
      <c r="Z479" s="43">
        <f>IFERROR(IF(Z475="",0,Z475),"0")+IFERROR(IF(Z476="",0,Z476),"0")+IFERROR(IF(Z477="",0,Z477),"0")+IFERROR(IF(Z478="",0,Z478),"0")</f>
        <v>1.06288</v>
      </c>
      <c r="AA479" s="67"/>
      <c r="AB479" s="67"/>
      <c r="AC479" s="67"/>
    </row>
    <row r="480" spans="1:68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3"/>
      <c r="P480" s="579" t="s">
        <v>40</v>
      </c>
      <c r="Q480" s="580"/>
      <c r="R480" s="580"/>
      <c r="S480" s="580"/>
      <c r="T480" s="580"/>
      <c r="U480" s="580"/>
      <c r="V480" s="581"/>
      <c r="W480" s="42" t="s">
        <v>0</v>
      </c>
      <c r="X480" s="43">
        <f>IFERROR(SUM(X475:X478),"0")</f>
        <v>670</v>
      </c>
      <c r="Y480" s="43">
        <f>IFERROR(SUM(Y475:Y478),"0")</f>
        <v>672</v>
      </c>
      <c r="Z480" s="42"/>
      <c r="AA480" s="67"/>
      <c r="AB480" s="67"/>
      <c r="AC480" s="67"/>
    </row>
    <row r="481" spans="1:68" ht="14.25" customHeight="1">
      <c r="A481" s="574" t="s">
        <v>150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66"/>
      <c r="AB481" s="66"/>
      <c r="AC481" s="80"/>
    </row>
    <row r="482" spans="1:68" ht="27" customHeight="1">
      <c r="A482" s="63" t="s">
        <v>757</v>
      </c>
      <c r="B482" s="63" t="s">
        <v>758</v>
      </c>
      <c r="C482" s="36">
        <v>4301020400</v>
      </c>
      <c r="D482" s="575">
        <v>4640242180519</v>
      </c>
      <c r="E482" s="57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7" t="s">
        <v>759</v>
      </c>
      <c r="Q482" s="577"/>
      <c r="R482" s="577"/>
      <c r="S482" s="577"/>
      <c r="T482" s="57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761</v>
      </c>
      <c r="B483" s="63" t="s">
        <v>762</v>
      </c>
      <c r="C483" s="36">
        <v>4301020260</v>
      </c>
      <c r="D483" s="575">
        <v>4640242180526</v>
      </c>
      <c r="E483" s="575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598" t="s">
        <v>763</v>
      </c>
      <c r="Q483" s="577"/>
      <c r="R483" s="577"/>
      <c r="S483" s="577"/>
      <c r="T483" s="57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765</v>
      </c>
      <c r="B484" s="63" t="s">
        <v>766</v>
      </c>
      <c r="C484" s="36">
        <v>4301020295</v>
      </c>
      <c r="D484" s="575">
        <v>4640242181363</v>
      </c>
      <c r="E484" s="575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593" t="s">
        <v>767</v>
      </c>
      <c r="Q484" s="577"/>
      <c r="R484" s="577"/>
      <c r="S484" s="577"/>
      <c r="T484" s="57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>
      <c r="A485" s="582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83"/>
      <c r="P485" s="579" t="s">
        <v>40</v>
      </c>
      <c r="Q485" s="580"/>
      <c r="R485" s="580"/>
      <c r="S485" s="580"/>
      <c r="T485" s="580"/>
      <c r="U485" s="580"/>
      <c r="V485" s="581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3"/>
      <c r="P486" s="579" t="s">
        <v>40</v>
      </c>
      <c r="Q486" s="580"/>
      <c r="R486" s="580"/>
      <c r="S486" s="580"/>
      <c r="T486" s="580"/>
      <c r="U486" s="580"/>
      <c r="V486" s="581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customHeight="1">
      <c r="A487" s="574" t="s">
        <v>78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66"/>
      <c r="AB487" s="66"/>
      <c r="AC487" s="80"/>
    </row>
    <row r="488" spans="1:68" ht="27" customHeight="1">
      <c r="A488" s="63" t="s">
        <v>769</v>
      </c>
      <c r="B488" s="63" t="s">
        <v>770</v>
      </c>
      <c r="C488" s="36">
        <v>4301031280</v>
      </c>
      <c r="D488" s="575">
        <v>4640242180816</v>
      </c>
      <c r="E488" s="575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4" t="s">
        <v>771</v>
      </c>
      <c r="Q488" s="577"/>
      <c r="R488" s="577"/>
      <c r="S488" s="577"/>
      <c r="T488" s="57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773</v>
      </c>
      <c r="B489" s="63" t="s">
        <v>774</v>
      </c>
      <c r="C489" s="36">
        <v>4301031244</v>
      </c>
      <c r="D489" s="575">
        <v>4640242180595</v>
      </c>
      <c r="E489" s="575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595" t="s">
        <v>775</v>
      </c>
      <c r="Q489" s="577"/>
      <c r="R489" s="577"/>
      <c r="S489" s="577"/>
      <c r="T489" s="578"/>
      <c r="U489" s="39" t="s">
        <v>45</v>
      </c>
      <c r="V489" s="39" t="s">
        <v>45</v>
      </c>
      <c r="W489" s="40" t="s">
        <v>0</v>
      </c>
      <c r="X489" s="58">
        <v>675</v>
      </c>
      <c r="Y489" s="55">
        <f>IFERROR(IF(X489="",0,CEILING((X489/$H489),1)*$H489),"")</f>
        <v>676.2</v>
      </c>
      <c r="Z489" s="41">
        <f>IFERROR(IF(Y489=0,"",ROUNDUP(Y489/H489,0)*0.00902),"")</f>
        <v>1.4522200000000001</v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718.39285714285711</v>
      </c>
      <c r="BN489" s="78">
        <f>IFERROR(Y489*I489/H489,"0")</f>
        <v>719.67</v>
      </c>
      <c r="BO489" s="78">
        <f>IFERROR(1/J489*(X489/H489),"0")</f>
        <v>1.2175324675324675</v>
      </c>
      <c r="BP489" s="78">
        <f>IFERROR(1/J489*(Y489/H489),"0")</f>
        <v>1.2196969696969697</v>
      </c>
    </row>
    <row r="490" spans="1:68">
      <c r="A490" s="582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83"/>
      <c r="P490" s="579" t="s">
        <v>40</v>
      </c>
      <c r="Q490" s="580"/>
      <c r="R490" s="580"/>
      <c r="S490" s="580"/>
      <c r="T490" s="580"/>
      <c r="U490" s="580"/>
      <c r="V490" s="581"/>
      <c r="W490" s="42" t="s">
        <v>39</v>
      </c>
      <c r="X490" s="43">
        <f>IFERROR(X488/H488,"0")+IFERROR(X489/H489,"0")</f>
        <v>160.71428571428569</v>
      </c>
      <c r="Y490" s="43">
        <f>IFERROR(Y488/H488,"0")+IFERROR(Y489/H489,"0")</f>
        <v>161</v>
      </c>
      <c r="Z490" s="43">
        <f>IFERROR(IF(Z488="",0,Z488),"0")+IFERROR(IF(Z489="",0,Z489),"0")</f>
        <v>1.4522200000000001</v>
      </c>
      <c r="AA490" s="67"/>
      <c r="AB490" s="67"/>
      <c r="AC490" s="67"/>
    </row>
    <row r="491" spans="1:68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3"/>
      <c r="P491" s="579" t="s">
        <v>40</v>
      </c>
      <c r="Q491" s="580"/>
      <c r="R491" s="580"/>
      <c r="S491" s="580"/>
      <c r="T491" s="580"/>
      <c r="U491" s="580"/>
      <c r="V491" s="581"/>
      <c r="W491" s="42" t="s">
        <v>0</v>
      </c>
      <c r="X491" s="43">
        <f>IFERROR(SUM(X488:X489),"0")</f>
        <v>675</v>
      </c>
      <c r="Y491" s="43">
        <f>IFERROR(SUM(Y488:Y489),"0")</f>
        <v>676.2</v>
      </c>
      <c r="Z491" s="42"/>
      <c r="AA491" s="67"/>
      <c r="AB491" s="67"/>
      <c r="AC491" s="67"/>
    </row>
    <row r="492" spans="1:68" ht="14.25" customHeight="1">
      <c r="A492" s="574" t="s">
        <v>85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66"/>
      <c r="AB492" s="66"/>
      <c r="AC492" s="80"/>
    </row>
    <row r="493" spans="1:68" ht="27" customHeight="1">
      <c r="A493" s="63" t="s">
        <v>777</v>
      </c>
      <c r="B493" s="63" t="s">
        <v>778</v>
      </c>
      <c r="C493" s="36">
        <v>4301052046</v>
      </c>
      <c r="D493" s="575">
        <v>4640242180533</v>
      </c>
      <c r="E493" s="575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591" t="s">
        <v>779</v>
      </c>
      <c r="Q493" s="577"/>
      <c r="R493" s="577"/>
      <c r="S493" s="577"/>
      <c r="T493" s="57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781</v>
      </c>
      <c r="B494" s="63" t="s">
        <v>782</v>
      </c>
      <c r="C494" s="36">
        <v>4301051920</v>
      </c>
      <c r="D494" s="575">
        <v>4640242181233</v>
      </c>
      <c r="E494" s="575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592" t="s">
        <v>783</v>
      </c>
      <c r="Q494" s="577"/>
      <c r="R494" s="577"/>
      <c r="S494" s="577"/>
      <c r="T494" s="57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82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3"/>
      <c r="P495" s="579" t="s">
        <v>40</v>
      </c>
      <c r="Q495" s="580"/>
      <c r="R495" s="580"/>
      <c r="S495" s="580"/>
      <c r="T495" s="580"/>
      <c r="U495" s="580"/>
      <c r="V495" s="58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83"/>
      <c r="P496" s="579" t="s">
        <v>40</v>
      </c>
      <c r="Q496" s="580"/>
      <c r="R496" s="580"/>
      <c r="S496" s="580"/>
      <c r="T496" s="580"/>
      <c r="U496" s="580"/>
      <c r="V496" s="58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574" t="s">
        <v>185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66"/>
      <c r="AB497" s="66"/>
      <c r="AC497" s="80"/>
    </row>
    <row r="498" spans="1:68" ht="27" customHeight="1">
      <c r="A498" s="63" t="s">
        <v>784</v>
      </c>
      <c r="B498" s="63" t="s">
        <v>785</v>
      </c>
      <c r="C498" s="36">
        <v>4301060491</v>
      </c>
      <c r="D498" s="575">
        <v>4640242180120</v>
      </c>
      <c r="E498" s="575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8" t="s">
        <v>786</v>
      </c>
      <c r="Q498" s="577"/>
      <c r="R498" s="577"/>
      <c r="S498" s="577"/>
      <c r="T498" s="57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788</v>
      </c>
      <c r="B499" s="63" t="s">
        <v>789</v>
      </c>
      <c r="C499" s="36">
        <v>4301060493</v>
      </c>
      <c r="D499" s="575">
        <v>4640242180137</v>
      </c>
      <c r="E499" s="575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589" t="s">
        <v>790</v>
      </c>
      <c r="Q499" s="577"/>
      <c r="R499" s="577"/>
      <c r="S499" s="577"/>
      <c r="T499" s="57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82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3"/>
      <c r="P500" s="579" t="s">
        <v>40</v>
      </c>
      <c r="Q500" s="580"/>
      <c r="R500" s="580"/>
      <c r="S500" s="580"/>
      <c r="T500" s="580"/>
      <c r="U500" s="580"/>
      <c r="V500" s="58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83"/>
      <c r="P501" s="579" t="s">
        <v>40</v>
      </c>
      <c r="Q501" s="580"/>
      <c r="R501" s="580"/>
      <c r="S501" s="580"/>
      <c r="T501" s="580"/>
      <c r="U501" s="580"/>
      <c r="V501" s="58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>
      <c r="A502" s="590" t="s">
        <v>792</v>
      </c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590"/>
      <c r="P502" s="590"/>
      <c r="Q502" s="590"/>
      <c r="R502" s="590"/>
      <c r="S502" s="590"/>
      <c r="T502" s="590"/>
      <c r="U502" s="590"/>
      <c r="V502" s="590"/>
      <c r="W502" s="590"/>
      <c r="X502" s="590"/>
      <c r="Y502" s="590"/>
      <c r="Z502" s="590"/>
      <c r="AA502" s="65"/>
      <c r="AB502" s="65"/>
      <c r="AC502" s="79"/>
    </row>
    <row r="503" spans="1:68" ht="14.25" customHeight="1">
      <c r="A503" s="574" t="s">
        <v>150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66"/>
      <c r="AB503" s="66"/>
      <c r="AC503" s="80"/>
    </row>
    <row r="504" spans="1:68" ht="27" customHeight="1">
      <c r="A504" s="63" t="s">
        <v>793</v>
      </c>
      <c r="B504" s="63" t="s">
        <v>794</v>
      </c>
      <c r="C504" s="36">
        <v>4301020314</v>
      </c>
      <c r="D504" s="575">
        <v>4640242180090</v>
      </c>
      <c r="E504" s="575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576" t="s">
        <v>795</v>
      </c>
      <c r="Q504" s="577"/>
      <c r="R504" s="577"/>
      <c r="S504" s="577"/>
      <c r="T504" s="57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582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3"/>
      <c r="P505" s="579" t="s">
        <v>40</v>
      </c>
      <c r="Q505" s="580"/>
      <c r="R505" s="580"/>
      <c r="S505" s="580"/>
      <c r="T505" s="580"/>
      <c r="U505" s="580"/>
      <c r="V505" s="581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83"/>
      <c r="P506" s="579" t="s">
        <v>40</v>
      </c>
      <c r="Q506" s="580"/>
      <c r="R506" s="580"/>
      <c r="S506" s="580"/>
      <c r="T506" s="580"/>
      <c r="U506" s="580"/>
      <c r="V506" s="581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>
      <c r="A507" s="582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587"/>
      <c r="P507" s="584" t="s">
        <v>33</v>
      </c>
      <c r="Q507" s="585"/>
      <c r="R507" s="585"/>
      <c r="S507" s="585"/>
      <c r="T507" s="585"/>
      <c r="U507" s="585"/>
      <c r="V507" s="586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18000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18058.72</v>
      </c>
      <c r="Z507" s="42"/>
      <c r="AA507" s="67"/>
      <c r="AB507" s="67"/>
      <c r="AC507" s="67"/>
    </row>
    <row r="508" spans="1:68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7"/>
      <c r="P508" s="584" t="s">
        <v>34</v>
      </c>
      <c r="Q508" s="585"/>
      <c r="R508" s="585"/>
      <c r="S508" s="585"/>
      <c r="T508" s="585"/>
      <c r="U508" s="585"/>
      <c r="V508" s="586"/>
      <c r="W508" s="42" t="s">
        <v>0</v>
      </c>
      <c r="X508" s="43">
        <f>IFERROR(SUM(BM22:BM504),"0")</f>
        <v>18971.608655492109</v>
      </c>
      <c r="Y508" s="43">
        <f>IFERROR(SUM(BN22:BN504),"0")</f>
        <v>19033.546000000002</v>
      </c>
      <c r="Z508" s="42"/>
      <c r="AA508" s="67"/>
      <c r="AB508" s="67"/>
      <c r="AC508" s="67"/>
    </row>
    <row r="509" spans="1:68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7"/>
      <c r="P509" s="584" t="s">
        <v>35</v>
      </c>
      <c r="Q509" s="585"/>
      <c r="R509" s="585"/>
      <c r="S509" s="585"/>
      <c r="T509" s="585"/>
      <c r="U509" s="585"/>
      <c r="V509" s="586"/>
      <c r="W509" s="42" t="s">
        <v>20</v>
      </c>
      <c r="X509" s="44">
        <f>ROUNDUP(SUM(BO22:BO504),0)</f>
        <v>31</v>
      </c>
      <c r="Y509" s="44">
        <f>ROUNDUP(SUM(BP22:BP504),0)</f>
        <v>31</v>
      </c>
      <c r="Z509" s="42"/>
      <c r="AA509" s="67"/>
      <c r="AB509" s="67"/>
      <c r="AC509" s="67"/>
    </row>
    <row r="510" spans="1:68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7"/>
      <c r="P510" s="584" t="s">
        <v>36</v>
      </c>
      <c r="Q510" s="585"/>
      <c r="R510" s="585"/>
      <c r="S510" s="585"/>
      <c r="T510" s="585"/>
      <c r="U510" s="585"/>
      <c r="V510" s="586"/>
      <c r="W510" s="42" t="s">
        <v>0</v>
      </c>
      <c r="X510" s="43">
        <f>GrossWeightTotal+PalletQtyTotal*25</f>
        <v>19746.608655492109</v>
      </c>
      <c r="Y510" s="43">
        <f>GrossWeightTotalR+PalletQtyTotalR*25</f>
        <v>19808.546000000002</v>
      </c>
      <c r="Z510" s="42"/>
      <c r="AA510" s="67"/>
      <c r="AB510" s="67"/>
      <c r="AC510" s="67"/>
    </row>
    <row r="511" spans="1:68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587"/>
      <c r="P511" s="584" t="s">
        <v>37</v>
      </c>
      <c r="Q511" s="585"/>
      <c r="R511" s="585"/>
      <c r="S511" s="585"/>
      <c r="T511" s="585"/>
      <c r="U511" s="585"/>
      <c r="V511" s="586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2627.099872712618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2635</v>
      </c>
      <c r="Z511" s="42"/>
      <c r="AA511" s="67"/>
      <c r="AB511" s="67"/>
      <c r="AC511" s="67"/>
    </row>
    <row r="512" spans="1:68" ht="14.25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7"/>
      <c r="P512" s="584" t="s">
        <v>38</v>
      </c>
      <c r="Q512" s="585"/>
      <c r="R512" s="585"/>
      <c r="S512" s="585"/>
      <c r="T512" s="585"/>
      <c r="U512" s="585"/>
      <c r="V512" s="586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37.424659999999996</v>
      </c>
      <c r="AA512" s="67"/>
      <c r="AB512" s="67"/>
      <c r="AC512" s="67"/>
    </row>
    <row r="513" spans="1:32" ht="13.5" thickBot="1"/>
    <row r="514" spans="1:32" ht="27" thickTop="1" thickBot="1">
      <c r="A514" s="46" t="s">
        <v>9</v>
      </c>
      <c r="B514" s="85" t="s">
        <v>77</v>
      </c>
      <c r="C514" s="570" t="s">
        <v>112</v>
      </c>
      <c r="D514" s="570" t="s">
        <v>112</v>
      </c>
      <c r="E514" s="570" t="s">
        <v>112</v>
      </c>
      <c r="F514" s="570" t="s">
        <v>112</v>
      </c>
      <c r="G514" s="570" t="s">
        <v>112</v>
      </c>
      <c r="H514" s="570" t="s">
        <v>112</v>
      </c>
      <c r="I514" s="570" t="s">
        <v>271</v>
      </c>
      <c r="J514" s="570" t="s">
        <v>271</v>
      </c>
      <c r="K514" s="570" t="s">
        <v>271</v>
      </c>
      <c r="L514" s="570" t="s">
        <v>271</v>
      </c>
      <c r="M514" s="570" t="s">
        <v>271</v>
      </c>
      <c r="N514" s="571"/>
      <c r="O514" s="570" t="s">
        <v>271</v>
      </c>
      <c r="P514" s="570" t="s">
        <v>271</v>
      </c>
      <c r="Q514" s="570" t="s">
        <v>271</v>
      </c>
      <c r="R514" s="570" t="s">
        <v>271</v>
      </c>
      <c r="S514" s="570" t="s">
        <v>271</v>
      </c>
      <c r="T514" s="570" t="s">
        <v>559</v>
      </c>
      <c r="U514" s="570" t="s">
        <v>559</v>
      </c>
      <c r="V514" s="570" t="s">
        <v>616</v>
      </c>
      <c r="W514" s="570" t="s">
        <v>616</v>
      </c>
      <c r="X514" s="570" t="s">
        <v>616</v>
      </c>
      <c r="Y514" s="570" t="s">
        <v>616</v>
      </c>
      <c r="Z514" s="85" t="s">
        <v>672</v>
      </c>
      <c r="AA514" s="570" t="s">
        <v>741</v>
      </c>
      <c r="AB514" s="570" t="s">
        <v>741</v>
      </c>
      <c r="AC514" s="60"/>
      <c r="AF514" s="1"/>
    </row>
    <row r="515" spans="1:32" ht="14.25" customHeight="1" thickTop="1">
      <c r="A515" s="572" t="s">
        <v>10</v>
      </c>
      <c r="B515" s="570" t="s">
        <v>77</v>
      </c>
      <c r="C515" s="570" t="s">
        <v>113</v>
      </c>
      <c r="D515" s="570" t="s">
        <v>130</v>
      </c>
      <c r="E515" s="570" t="s">
        <v>192</v>
      </c>
      <c r="F515" s="570" t="s">
        <v>214</v>
      </c>
      <c r="G515" s="570" t="s">
        <v>247</v>
      </c>
      <c r="H515" s="570" t="s">
        <v>112</v>
      </c>
      <c r="I515" s="570" t="s">
        <v>272</v>
      </c>
      <c r="J515" s="570" t="s">
        <v>312</v>
      </c>
      <c r="K515" s="570" t="s">
        <v>373</v>
      </c>
      <c r="L515" s="570" t="s">
        <v>413</v>
      </c>
      <c r="M515" s="570" t="s">
        <v>429</v>
      </c>
      <c r="N515" s="1"/>
      <c r="O515" s="570" t="s">
        <v>442</v>
      </c>
      <c r="P515" s="570" t="s">
        <v>452</v>
      </c>
      <c r="Q515" s="570" t="s">
        <v>459</v>
      </c>
      <c r="R515" s="570" t="s">
        <v>464</v>
      </c>
      <c r="S515" s="570" t="s">
        <v>549</v>
      </c>
      <c r="T515" s="570" t="s">
        <v>560</v>
      </c>
      <c r="U515" s="570" t="s">
        <v>594</v>
      </c>
      <c r="V515" s="570" t="s">
        <v>617</v>
      </c>
      <c r="W515" s="570" t="s">
        <v>649</v>
      </c>
      <c r="X515" s="570" t="s">
        <v>664</v>
      </c>
      <c r="Y515" s="570" t="s">
        <v>668</v>
      </c>
      <c r="Z515" s="570" t="s">
        <v>672</v>
      </c>
      <c r="AA515" s="570" t="s">
        <v>741</v>
      </c>
      <c r="AB515" s="570" t="s">
        <v>792</v>
      </c>
      <c r="AC515" s="60"/>
      <c r="AF515" s="1"/>
    </row>
    <row r="516" spans="1:32" ht="13.5" thickBot="1">
      <c r="A516" s="573"/>
      <c r="B516" s="570"/>
      <c r="C516" s="570"/>
      <c r="D516" s="570"/>
      <c r="E516" s="570"/>
      <c r="F516" s="570"/>
      <c r="G516" s="570"/>
      <c r="H516" s="570"/>
      <c r="I516" s="570"/>
      <c r="J516" s="570"/>
      <c r="K516" s="570"/>
      <c r="L516" s="570"/>
      <c r="M516" s="570"/>
      <c r="N516" s="1"/>
      <c r="O516" s="570"/>
      <c r="P516" s="570"/>
      <c r="Q516" s="570"/>
      <c r="R516" s="570"/>
      <c r="S516" s="570"/>
      <c r="T516" s="570"/>
      <c r="U516" s="570"/>
      <c r="V516" s="570"/>
      <c r="W516" s="570"/>
      <c r="X516" s="570"/>
      <c r="Y516" s="570"/>
      <c r="Z516" s="570"/>
      <c r="AA516" s="570"/>
      <c r="AB516" s="570"/>
      <c r="AC516" s="60"/>
      <c r="AF516" s="1"/>
    </row>
    <row r="517" spans="1:32" ht="18" thickTop="1" thickBot="1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446.40000000000003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7352.6</v>
      </c>
      <c r="E517" s="52">
        <f>IFERROR(Y89*1,"0")+IFERROR(Y90*1,"0")+IFERROR(Y91*1,"0")+IFERROR(Y95*1,"0")+IFERROR(Y96*1,"0")+IFERROR(Y97*1,"0")+IFERROR(Y98*1,"0")+IFERROR(Y99*1,"0")</f>
        <v>367.20000000000005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267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50.400000000000006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356.40000000000003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80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4531.2</v>
      </c>
      <c r="S517" s="52">
        <f>IFERROR(Y337*1,"0")+IFERROR(Y338*1,"0")+IFERROR(Y339*1,"0")</f>
        <v>440.4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1161</v>
      </c>
      <c r="U517" s="52">
        <f>IFERROR(Y370*1,"0")+IFERROR(Y371*1,"0")+IFERROR(Y372*1,"0")+IFERROR(Y373*1,"0")+IFERROR(Y377*1,"0")+IFERROR(Y381*1,"0")+IFERROR(Y382*1,"0")+IFERROR(Y386*1,"0")</f>
        <v>0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52">
        <f>IFERROR(Y411*1,"0")+IFERROR(Y415*1,"0")+IFERROR(Y416*1,"0")+IFERROR(Y417*1,"0")+IFERROR(Y418*1,"0")</f>
        <v>0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1657.92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1348.2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797</v>
      </c>
      <c r="H1" s="9"/>
    </row>
    <row r="3" spans="2:8">
      <c r="B3" s="53" t="s">
        <v>798</v>
      </c>
      <c r="C3" s="53" t="s">
        <v>45</v>
      </c>
      <c r="D3" s="53" t="s">
        <v>45</v>
      </c>
      <c r="E3" s="53" t="s">
        <v>45</v>
      </c>
    </row>
    <row r="4" spans="2:8">
      <c r="B4" s="53" t="s">
        <v>799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800</v>
      </c>
      <c r="D6" s="53" t="s">
        <v>801</v>
      </c>
      <c r="E6" s="53" t="s">
        <v>45</v>
      </c>
    </row>
    <row r="8" spans="2:8">
      <c r="B8" s="53" t="s">
        <v>76</v>
      </c>
      <c r="C8" s="53" t="s">
        <v>800</v>
      </c>
      <c r="D8" s="53" t="s">
        <v>45</v>
      </c>
      <c r="E8" s="53" t="s">
        <v>45</v>
      </c>
    </row>
    <row r="10" spans="2:8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1010</vt:i4>
      </vt:variant>
    </vt:vector>
  </HeadingPairs>
  <TitlesOfParts>
    <vt:vector size="10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2025-08-05T07:44:56Z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