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5,08,25 Пушкарный\"/>
    </mc:Choice>
  </mc:AlternateContent>
  <xr:revisionPtr revIDLastSave="0" documentId="13_ncr:1_{B5FF328A-D240-433B-838D-7D08847C9E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P493" i="2" s="1"/>
  <c r="X491" i="2"/>
  <c r="X490" i="2"/>
  <c r="BO489" i="2"/>
  <c r="BM489" i="2"/>
  <c r="Y489" i="2"/>
  <c r="BP489" i="2" s="1"/>
  <c r="BO488" i="2"/>
  <c r="BM488" i="2"/>
  <c r="Y488" i="2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Y482" i="2"/>
  <c r="X480" i="2"/>
  <c r="X479" i="2"/>
  <c r="BO478" i="2"/>
  <c r="BM478" i="2"/>
  <c r="Y478" i="2"/>
  <c r="Z478" i="2" s="1"/>
  <c r="BO477" i="2"/>
  <c r="BM477" i="2"/>
  <c r="Y477" i="2"/>
  <c r="BP477" i="2" s="1"/>
  <c r="BO476" i="2"/>
  <c r="BN476" i="2"/>
  <c r="BM476" i="2"/>
  <c r="Z476" i="2"/>
  <c r="Y476" i="2"/>
  <c r="BP476" i="2" s="1"/>
  <c r="BO475" i="2"/>
  <c r="BM475" i="2"/>
  <c r="Y475" i="2"/>
  <c r="X471" i="2"/>
  <c r="X470" i="2"/>
  <c r="BO469" i="2"/>
  <c r="BM469" i="2"/>
  <c r="Y469" i="2"/>
  <c r="P469" i="2"/>
  <c r="BO468" i="2"/>
  <c r="BM468" i="2"/>
  <c r="Y468" i="2"/>
  <c r="Z468" i="2" s="1"/>
  <c r="P468" i="2"/>
  <c r="BO467" i="2"/>
  <c r="BM467" i="2"/>
  <c r="Y467" i="2"/>
  <c r="P467" i="2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Z458" i="2" s="1"/>
  <c r="P458" i="2"/>
  <c r="BO457" i="2"/>
  <c r="BM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X449" i="2"/>
  <c r="X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P442" i="2"/>
  <c r="BP441" i="2"/>
  <c r="BO441" i="2"/>
  <c r="BN441" i="2"/>
  <c r="BM441" i="2"/>
  <c r="Z441" i="2"/>
  <c r="Y441" i="2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O436" i="2"/>
  <c r="BN436" i="2"/>
  <c r="BM436" i="2"/>
  <c r="Z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X430" i="2"/>
  <c r="X429" i="2"/>
  <c r="BO428" i="2"/>
  <c r="BM428" i="2"/>
  <c r="Y428" i="2"/>
  <c r="Y430" i="2" s="1"/>
  <c r="P428" i="2"/>
  <c r="Y425" i="2"/>
  <c r="X425" i="2"/>
  <c r="Y424" i="2"/>
  <c r="X424" i="2"/>
  <c r="BP423" i="2"/>
  <c r="BO423" i="2"/>
  <c r="BN423" i="2"/>
  <c r="BM423" i="2"/>
  <c r="Z423" i="2"/>
  <c r="Z424" i="2" s="1"/>
  <c r="Y423" i="2"/>
  <c r="X517" i="2" s="1"/>
  <c r="P423" i="2"/>
  <c r="X420" i="2"/>
  <c r="X419" i="2"/>
  <c r="BO418" i="2"/>
  <c r="BM418" i="2"/>
  <c r="Y418" i="2"/>
  <c r="BP418" i="2" s="1"/>
  <c r="P418" i="2"/>
  <c r="BO417" i="2"/>
  <c r="BM417" i="2"/>
  <c r="Y417" i="2"/>
  <c r="BN417" i="2" s="1"/>
  <c r="P417" i="2"/>
  <c r="BO416" i="2"/>
  <c r="BM416" i="2"/>
  <c r="Y416" i="2"/>
  <c r="BP416" i="2" s="1"/>
  <c r="P416" i="2"/>
  <c r="BO415" i="2"/>
  <c r="BM415" i="2"/>
  <c r="Y415" i="2"/>
  <c r="P415" i="2"/>
  <c r="X413" i="2"/>
  <c r="X412" i="2"/>
  <c r="BO411" i="2"/>
  <c r="BM411" i="2"/>
  <c r="Y411" i="2"/>
  <c r="Y413" i="2" s="1"/>
  <c r="P411" i="2"/>
  <c r="X408" i="2"/>
  <c r="X407" i="2"/>
  <c r="BO406" i="2"/>
  <c r="BM406" i="2"/>
  <c r="Y406" i="2"/>
  <c r="BP406" i="2" s="1"/>
  <c r="P406" i="2"/>
  <c r="BO405" i="2"/>
  <c r="BM405" i="2"/>
  <c r="Y405" i="2"/>
  <c r="P405" i="2"/>
  <c r="X403" i="2"/>
  <c r="X402" i="2"/>
  <c r="BO401" i="2"/>
  <c r="BM401" i="2"/>
  <c r="Y401" i="2"/>
  <c r="Z401" i="2" s="1"/>
  <c r="P401" i="2"/>
  <c r="BP400" i="2"/>
  <c r="BO400" i="2"/>
  <c r="BN400" i="2"/>
  <c r="BM400" i="2"/>
  <c r="Z400" i="2"/>
  <c r="Y400" i="2"/>
  <c r="P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Z396" i="2"/>
  <c r="Y396" i="2"/>
  <c r="BN396" i="2" s="1"/>
  <c r="P396" i="2"/>
  <c r="BO395" i="2"/>
  <c r="BM395" i="2"/>
  <c r="Y395" i="2"/>
  <c r="BN395" i="2" s="1"/>
  <c r="P395" i="2"/>
  <c r="BO394" i="2"/>
  <c r="BM394" i="2"/>
  <c r="Y394" i="2"/>
  <c r="Z394" i="2" s="1"/>
  <c r="P394" i="2"/>
  <c r="BO393" i="2"/>
  <c r="BM393" i="2"/>
  <c r="Z393" i="2"/>
  <c r="Y393" i="2"/>
  <c r="BN393" i="2" s="1"/>
  <c r="P393" i="2"/>
  <c r="BO392" i="2"/>
  <c r="BM392" i="2"/>
  <c r="Y392" i="2"/>
  <c r="P392" i="2"/>
  <c r="X388" i="2"/>
  <c r="X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BP381" i="2" s="1"/>
  <c r="P381" i="2"/>
  <c r="X379" i="2"/>
  <c r="X378" i="2"/>
  <c r="BO377" i="2"/>
  <c r="BM377" i="2"/>
  <c r="Y377" i="2"/>
  <c r="P377" i="2"/>
  <c r="X375" i="2"/>
  <c r="X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BP371" i="2" s="1"/>
  <c r="P371" i="2"/>
  <c r="BO370" i="2"/>
  <c r="BM370" i="2"/>
  <c r="Y370" i="2"/>
  <c r="Z370" i="2" s="1"/>
  <c r="P370" i="2"/>
  <c r="X367" i="2"/>
  <c r="X366" i="2"/>
  <c r="BO365" i="2"/>
  <c r="BM365" i="2"/>
  <c r="Y365" i="2"/>
  <c r="P365" i="2"/>
  <c r="X363" i="2"/>
  <c r="X362" i="2"/>
  <c r="BO361" i="2"/>
  <c r="BM361" i="2"/>
  <c r="Y361" i="2"/>
  <c r="BP361" i="2" s="1"/>
  <c r="P361" i="2"/>
  <c r="BO360" i="2"/>
  <c r="BM360" i="2"/>
  <c r="Y360" i="2"/>
  <c r="P360" i="2"/>
  <c r="X358" i="2"/>
  <c r="X357" i="2"/>
  <c r="BO356" i="2"/>
  <c r="BM356" i="2"/>
  <c r="Z356" i="2"/>
  <c r="Y356" i="2"/>
  <c r="BN356" i="2" s="1"/>
  <c r="P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P345" i="2"/>
  <c r="X341" i="2"/>
  <c r="X340" i="2"/>
  <c r="BO339" i="2"/>
  <c r="BM339" i="2"/>
  <c r="Z339" i="2"/>
  <c r="Y339" i="2"/>
  <c r="BP339" i="2" s="1"/>
  <c r="P339" i="2"/>
  <c r="BO338" i="2"/>
  <c r="BM338" i="2"/>
  <c r="Y338" i="2"/>
  <c r="BP338" i="2" s="1"/>
  <c r="P338" i="2"/>
  <c r="BO337" i="2"/>
  <c r="BM337" i="2"/>
  <c r="Y337" i="2"/>
  <c r="Y340" i="2" s="1"/>
  <c r="P337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P330" i="2" s="1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P324" i="2"/>
  <c r="BO324" i="2"/>
  <c r="BM324" i="2"/>
  <c r="Y324" i="2"/>
  <c r="BO323" i="2"/>
  <c r="BM323" i="2"/>
  <c r="Z323" i="2"/>
  <c r="Y323" i="2"/>
  <c r="BP323" i="2" s="1"/>
  <c r="X321" i="2"/>
  <c r="X320" i="2"/>
  <c r="BO319" i="2"/>
  <c r="BM319" i="2"/>
  <c r="Y319" i="2"/>
  <c r="BN319" i="2" s="1"/>
  <c r="P319" i="2"/>
  <c r="BO318" i="2"/>
  <c r="BM318" i="2"/>
  <c r="Y318" i="2"/>
  <c r="P318" i="2"/>
  <c r="BO317" i="2"/>
  <c r="BM317" i="2"/>
  <c r="Y317" i="2"/>
  <c r="P317" i="2"/>
  <c r="X315" i="2"/>
  <c r="X314" i="2"/>
  <c r="BO313" i="2"/>
  <c r="BM313" i="2"/>
  <c r="Y313" i="2"/>
  <c r="BP313" i="2" s="1"/>
  <c r="P313" i="2"/>
  <c r="BO312" i="2"/>
  <c r="BM312" i="2"/>
  <c r="Z312" i="2"/>
  <c r="Y312" i="2"/>
  <c r="P312" i="2"/>
  <c r="BO311" i="2"/>
  <c r="BM311" i="2"/>
  <c r="Y311" i="2"/>
  <c r="Z311" i="2" s="1"/>
  <c r="P311" i="2"/>
  <c r="BO310" i="2"/>
  <c r="BM310" i="2"/>
  <c r="Y310" i="2"/>
  <c r="P310" i="2"/>
  <c r="BO309" i="2"/>
  <c r="BM309" i="2"/>
  <c r="Y309" i="2"/>
  <c r="Y314" i="2" s="1"/>
  <c r="P309" i="2"/>
  <c r="X307" i="2"/>
  <c r="X306" i="2"/>
  <c r="BO305" i="2"/>
  <c r="BM305" i="2"/>
  <c r="Y305" i="2"/>
  <c r="BP305" i="2" s="1"/>
  <c r="P305" i="2"/>
  <c r="BP304" i="2"/>
  <c r="BO304" i="2"/>
  <c r="BM304" i="2"/>
  <c r="Y304" i="2"/>
  <c r="BN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M299" i="2"/>
  <c r="Y299" i="2"/>
  <c r="Z299" i="2" s="1"/>
  <c r="P299" i="2"/>
  <c r="X297" i="2"/>
  <c r="X296" i="2"/>
  <c r="BO295" i="2"/>
  <c r="BM295" i="2"/>
  <c r="Y295" i="2"/>
  <c r="BP295" i="2" s="1"/>
  <c r="P295" i="2"/>
  <c r="BO294" i="2"/>
  <c r="BM294" i="2"/>
  <c r="Y294" i="2"/>
  <c r="BN294" i="2" s="1"/>
  <c r="P294" i="2"/>
  <c r="BO293" i="2"/>
  <c r="BM293" i="2"/>
  <c r="Y293" i="2"/>
  <c r="BP293" i="2" s="1"/>
  <c r="P293" i="2"/>
  <c r="BO292" i="2"/>
  <c r="BM292" i="2"/>
  <c r="Y292" i="2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BN279" i="2" s="1"/>
  <c r="P279" i="2"/>
  <c r="Y277" i="2"/>
  <c r="X277" i="2"/>
  <c r="Y276" i="2"/>
  <c r="X276" i="2"/>
  <c r="BP275" i="2"/>
  <c r="BO275" i="2"/>
  <c r="BN275" i="2"/>
  <c r="BM275" i="2"/>
  <c r="Z275" i="2"/>
  <c r="Z276" i="2" s="1"/>
  <c r="Y275" i="2"/>
  <c r="P275" i="2"/>
  <c r="X272" i="2"/>
  <c r="X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X265" i="2"/>
  <c r="X264" i="2"/>
  <c r="BO263" i="2"/>
  <c r="BM263" i="2"/>
  <c r="Y263" i="2"/>
  <c r="BP263" i="2" s="1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Y247" i="2" s="1"/>
  <c r="P242" i="2"/>
  <c r="Y240" i="2"/>
  <c r="X240" i="2"/>
  <c r="X239" i="2"/>
  <c r="BO238" i="2"/>
  <c r="BM238" i="2"/>
  <c r="Y238" i="2"/>
  <c r="Y239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Z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P224" i="2"/>
  <c r="X221" i="2"/>
  <c r="X220" i="2"/>
  <c r="BO219" i="2"/>
  <c r="BM219" i="2"/>
  <c r="Y219" i="2"/>
  <c r="BN219" i="2" s="1"/>
  <c r="P219" i="2"/>
  <c r="BO218" i="2"/>
  <c r="BM218" i="2"/>
  <c r="Y218" i="2"/>
  <c r="Z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N209" i="2" s="1"/>
  <c r="P209" i="2"/>
  <c r="BO208" i="2"/>
  <c r="BM208" i="2"/>
  <c r="Y208" i="2"/>
  <c r="Z208" i="2" s="1"/>
  <c r="P208" i="2"/>
  <c r="BO207" i="2"/>
  <c r="BM207" i="2"/>
  <c r="Z207" i="2"/>
  <c r="Y207" i="2"/>
  <c r="BN207" i="2" s="1"/>
  <c r="P207" i="2"/>
  <c r="BO206" i="2"/>
  <c r="BM206" i="2"/>
  <c r="Y206" i="2"/>
  <c r="P206" i="2"/>
  <c r="X204" i="2"/>
  <c r="X203" i="2"/>
  <c r="BO202" i="2"/>
  <c r="BN202" i="2"/>
  <c r="BM202" i="2"/>
  <c r="Z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Z199" i="2"/>
  <c r="Y199" i="2"/>
  <c r="BN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X193" i="2"/>
  <c r="X192" i="2"/>
  <c r="BO191" i="2"/>
  <c r="BM191" i="2"/>
  <c r="Y191" i="2"/>
  <c r="P191" i="2"/>
  <c r="BO190" i="2"/>
  <c r="BM190" i="2"/>
  <c r="Y190" i="2"/>
  <c r="BN190" i="2" s="1"/>
  <c r="P190" i="2"/>
  <c r="X188" i="2"/>
  <c r="X187" i="2"/>
  <c r="BO186" i="2"/>
  <c r="BM186" i="2"/>
  <c r="Y186" i="2"/>
  <c r="P186" i="2"/>
  <c r="BO185" i="2"/>
  <c r="BM185" i="2"/>
  <c r="Y185" i="2"/>
  <c r="Z185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Z175" i="2" s="1"/>
  <c r="P175" i="2"/>
  <c r="BO174" i="2"/>
  <c r="BM174" i="2"/>
  <c r="Z174" i="2"/>
  <c r="Y174" i="2"/>
  <c r="P174" i="2"/>
  <c r="X172" i="2"/>
  <c r="X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N166" i="2" s="1"/>
  <c r="P166" i="2"/>
  <c r="BO165" i="2"/>
  <c r="BM165" i="2"/>
  <c r="Y165" i="2"/>
  <c r="Z165" i="2" s="1"/>
  <c r="P165" i="2"/>
  <c r="BO164" i="2"/>
  <c r="BM164" i="2"/>
  <c r="Y164" i="2"/>
  <c r="BN164" i="2" s="1"/>
  <c r="P164" i="2"/>
  <c r="BO163" i="2"/>
  <c r="BM163" i="2"/>
  <c r="Y163" i="2"/>
  <c r="P163" i="2"/>
  <c r="BO162" i="2"/>
  <c r="BM162" i="2"/>
  <c r="Y162" i="2"/>
  <c r="BN162" i="2" s="1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O151" i="2"/>
  <c r="BM151" i="2"/>
  <c r="Y151" i="2"/>
  <c r="P151" i="2"/>
  <c r="BO150" i="2"/>
  <c r="BM150" i="2"/>
  <c r="Y150" i="2"/>
  <c r="Z150" i="2" s="1"/>
  <c r="P150" i="2"/>
  <c r="X148" i="2"/>
  <c r="X147" i="2"/>
  <c r="BO146" i="2"/>
  <c r="BM146" i="2"/>
  <c r="Y146" i="2"/>
  <c r="H517" i="2" s="1"/>
  <c r="P146" i="2"/>
  <c r="X143" i="2"/>
  <c r="X142" i="2"/>
  <c r="BO141" i="2"/>
  <c r="BM141" i="2"/>
  <c r="Y141" i="2"/>
  <c r="BN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N130" i="2" s="1"/>
  <c r="P130" i="2"/>
  <c r="X127" i="2"/>
  <c r="X126" i="2"/>
  <c r="BO125" i="2"/>
  <c r="BM125" i="2"/>
  <c r="Y125" i="2"/>
  <c r="P125" i="2"/>
  <c r="BO124" i="2"/>
  <c r="BM124" i="2"/>
  <c r="Y124" i="2"/>
  <c r="Y127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Z118" i="2"/>
  <c r="Y118" i="2"/>
  <c r="BN118" i="2" s="1"/>
  <c r="P118" i="2"/>
  <c r="BO117" i="2"/>
  <c r="BM117" i="2"/>
  <c r="Y117" i="2"/>
  <c r="Z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Y85" i="2" s="1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P77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BP52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Z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9" i="2" s="1"/>
  <c r="D7" i="2"/>
  <c r="Q6" i="2"/>
  <c r="P2" i="2"/>
  <c r="BN309" i="2" l="1"/>
  <c r="BP319" i="2"/>
  <c r="Z27" i="2"/>
  <c r="Z42" i="2"/>
  <c r="BN42" i="2"/>
  <c r="Z64" i="2"/>
  <c r="BN64" i="2"/>
  <c r="Z79" i="2"/>
  <c r="E517" i="2"/>
  <c r="Z113" i="2"/>
  <c r="BN113" i="2"/>
  <c r="Z119" i="2"/>
  <c r="Z190" i="2"/>
  <c r="Z200" i="2"/>
  <c r="BP214" i="2"/>
  <c r="Y232" i="2"/>
  <c r="Z263" i="2"/>
  <c r="BN263" i="2"/>
  <c r="Z290" i="2"/>
  <c r="BN290" i="2"/>
  <c r="Z319" i="2"/>
  <c r="Z330" i="2"/>
  <c r="BN330" i="2"/>
  <c r="Z395" i="2"/>
  <c r="Z398" i="2"/>
  <c r="BP428" i="2"/>
  <c r="Y429" i="2"/>
  <c r="Z309" i="2"/>
  <c r="Y362" i="2"/>
  <c r="Z162" i="2"/>
  <c r="BP162" i="2"/>
  <c r="Y172" i="2"/>
  <c r="Y352" i="2"/>
  <c r="Y358" i="2"/>
  <c r="Z195" i="2"/>
  <c r="BP195" i="2"/>
  <c r="Z214" i="2"/>
  <c r="F517" i="2"/>
  <c r="Y81" i="2"/>
  <c r="BP309" i="2"/>
  <c r="Z337" i="2"/>
  <c r="Y490" i="2"/>
  <c r="BN489" i="2"/>
  <c r="Z489" i="2"/>
  <c r="BP488" i="2"/>
  <c r="BN488" i="2"/>
  <c r="Y491" i="2"/>
  <c r="Z488" i="2"/>
  <c r="Z490" i="2" s="1"/>
  <c r="I517" i="2"/>
  <c r="R517" i="2"/>
  <c r="BN299" i="2"/>
  <c r="BN83" i="2"/>
  <c r="X509" i="2"/>
  <c r="Z83" i="2"/>
  <c r="Y321" i="2"/>
  <c r="Z517" i="2"/>
  <c r="X511" i="2"/>
  <c r="X507" i="2"/>
  <c r="X508" i="2"/>
  <c r="Z28" i="2"/>
  <c r="BN28" i="2"/>
  <c r="Z35" i="2"/>
  <c r="Z36" i="2" s="1"/>
  <c r="BN35" i="2"/>
  <c r="BP35" i="2"/>
  <c r="Y36" i="2"/>
  <c r="Z52" i="2"/>
  <c r="Z54" i="2"/>
  <c r="BN54" i="2"/>
  <c r="BN55" i="2"/>
  <c r="BP55" i="2"/>
  <c r="Y59" i="2"/>
  <c r="Y58" i="2"/>
  <c r="Z62" i="2"/>
  <c r="BP63" i="2"/>
  <c r="BN63" i="2"/>
  <c r="Y23" i="2"/>
  <c r="BN30" i="2"/>
  <c r="BP30" i="2"/>
  <c r="BP61" i="2"/>
  <c r="Y66" i="2"/>
  <c r="Z63" i="2"/>
  <c r="BN68" i="2"/>
  <c r="Z69" i="2"/>
  <c r="Z71" i="2" s="1"/>
  <c r="Z70" i="2"/>
  <c r="BN70" i="2"/>
  <c r="Y71" i="2"/>
  <c r="Z75" i="2"/>
  <c r="BN75" i="2"/>
  <c r="BP79" i="2"/>
  <c r="BN97" i="2"/>
  <c r="Z99" i="2"/>
  <c r="BN99" i="2"/>
  <c r="Z111" i="2"/>
  <c r="BN111" i="2"/>
  <c r="Z112" i="2"/>
  <c r="BN112" i="2"/>
  <c r="BP118" i="2"/>
  <c r="BP119" i="2"/>
  <c r="Z136" i="2"/>
  <c r="BN136" i="2"/>
  <c r="Y137" i="2"/>
  <c r="Y138" i="2"/>
  <c r="BN140" i="2"/>
  <c r="Z141" i="2"/>
  <c r="Z142" i="2" s="1"/>
  <c r="Z146" i="2"/>
  <c r="Z147" i="2" s="1"/>
  <c r="BN146" i="2"/>
  <c r="Y153" i="2"/>
  <c r="BP166" i="2"/>
  <c r="BP167" i="2"/>
  <c r="BP176" i="2"/>
  <c r="Y181" i="2"/>
  <c r="Y182" i="2"/>
  <c r="BN185" i="2"/>
  <c r="BP185" i="2"/>
  <c r="Y188" i="2"/>
  <c r="BP197" i="2"/>
  <c r="BN198" i="2"/>
  <c r="BP209" i="2"/>
  <c r="BP210" i="2"/>
  <c r="BP219" i="2"/>
  <c r="BP230" i="2"/>
  <c r="Y235" i="2"/>
  <c r="Y236" i="2"/>
  <c r="BN251" i="2"/>
  <c r="BN260" i="2"/>
  <c r="BP260" i="2"/>
  <c r="Y264" i="2"/>
  <c r="BN270" i="2"/>
  <c r="BP279" i="2"/>
  <c r="Y280" i="2"/>
  <c r="Y281" i="2"/>
  <c r="BN284" i="2"/>
  <c r="Y297" i="2"/>
  <c r="BN291" i="2"/>
  <c r="BP291" i="2"/>
  <c r="Y296" i="2"/>
  <c r="BN295" i="2"/>
  <c r="BN313" i="2"/>
  <c r="BN325" i="2"/>
  <c r="BN331" i="2"/>
  <c r="BP331" i="2"/>
  <c r="Y334" i="2"/>
  <c r="Z332" i="2"/>
  <c r="Z333" i="2" s="1"/>
  <c r="BN346" i="2"/>
  <c r="Z346" i="2"/>
  <c r="BN349" i="2"/>
  <c r="Z349" i="2"/>
  <c r="BN372" i="2"/>
  <c r="Z372" i="2"/>
  <c r="BN401" i="2"/>
  <c r="BP401" i="2"/>
  <c r="BN405" i="2"/>
  <c r="Z405" i="2"/>
  <c r="Y407" i="2"/>
  <c r="BN434" i="2"/>
  <c r="BN437" i="2"/>
  <c r="Z437" i="2"/>
  <c r="BP440" i="2"/>
  <c r="Z440" i="2"/>
  <c r="BP444" i="2"/>
  <c r="BN444" i="2"/>
  <c r="Z444" i="2"/>
  <c r="BP446" i="2"/>
  <c r="BN446" i="2"/>
  <c r="Z446" i="2"/>
  <c r="BP457" i="2"/>
  <c r="BN457" i="2"/>
  <c r="Z457" i="2"/>
  <c r="BP467" i="2"/>
  <c r="BN467" i="2"/>
  <c r="Z467" i="2"/>
  <c r="BN468" i="2"/>
  <c r="BP468" i="2"/>
  <c r="Y471" i="2"/>
  <c r="Z469" i="2"/>
  <c r="BP482" i="2"/>
  <c r="BN482" i="2"/>
  <c r="Z482" i="2"/>
  <c r="BN484" i="2"/>
  <c r="BP484" i="2"/>
  <c r="BN499" i="2"/>
  <c r="BP499" i="2"/>
  <c r="BP69" i="2"/>
  <c r="BN78" i="2"/>
  <c r="Y86" i="2"/>
  <c r="BN104" i="2"/>
  <c r="BP104" i="2"/>
  <c r="Y114" i="2"/>
  <c r="Y115" i="2"/>
  <c r="BN117" i="2"/>
  <c r="Z124" i="2"/>
  <c r="BN124" i="2"/>
  <c r="BP124" i="2"/>
  <c r="Y126" i="2"/>
  <c r="BN131" i="2"/>
  <c r="Z135" i="2"/>
  <c r="Z137" i="2" s="1"/>
  <c r="BN135" i="2"/>
  <c r="BP141" i="2"/>
  <c r="Y147" i="2"/>
  <c r="Y148" i="2"/>
  <c r="BN150" i="2"/>
  <c r="BP150" i="2"/>
  <c r="Y154" i="2"/>
  <c r="BN152" i="2"/>
  <c r="Y171" i="2"/>
  <c r="BP164" i="2"/>
  <c r="BN165" i="2"/>
  <c r="Z166" i="2"/>
  <c r="Z167" i="2"/>
  <c r="Z169" i="2"/>
  <c r="BN169" i="2"/>
  <c r="Z170" i="2"/>
  <c r="BN170" i="2"/>
  <c r="Y178" i="2"/>
  <c r="BP174" i="2"/>
  <c r="BN175" i="2"/>
  <c r="Z176" i="2"/>
  <c r="Z177" i="2" s="1"/>
  <c r="Z180" i="2"/>
  <c r="Z181" i="2" s="1"/>
  <c r="BN180" i="2"/>
  <c r="Z186" i="2"/>
  <c r="Z187" i="2" s="1"/>
  <c r="BP190" i="2"/>
  <c r="Y193" i="2"/>
  <c r="Y203" i="2"/>
  <c r="Z197" i="2"/>
  <c r="BP199" i="2"/>
  <c r="BP200" i="2"/>
  <c r="Y215" i="2"/>
  <c r="BP207" i="2"/>
  <c r="BN208" i="2"/>
  <c r="Z209" i="2"/>
  <c r="Z210" i="2"/>
  <c r="Z212" i="2"/>
  <c r="BN212" i="2"/>
  <c r="Z213" i="2"/>
  <c r="BN213" i="2"/>
  <c r="Y216" i="2"/>
  <c r="BN218" i="2"/>
  <c r="Z219" i="2"/>
  <c r="Z220" i="2" s="1"/>
  <c r="Z224" i="2"/>
  <c r="BN224" i="2"/>
  <c r="Z226" i="2"/>
  <c r="BN226" i="2"/>
  <c r="BP228" i="2"/>
  <c r="BN229" i="2"/>
  <c r="Z230" i="2"/>
  <c r="Z234" i="2"/>
  <c r="Z235" i="2" s="1"/>
  <c r="BN234" i="2"/>
  <c r="Z242" i="2"/>
  <c r="BN242" i="2"/>
  <c r="BP242" i="2"/>
  <c r="Z244" i="2"/>
  <c r="BN244" i="2"/>
  <c r="Z246" i="2"/>
  <c r="BN246" i="2"/>
  <c r="BN253" i="2"/>
  <c r="Z255" i="2"/>
  <c r="BN255" i="2"/>
  <c r="Z261" i="2"/>
  <c r="BN262" i="2"/>
  <c r="Y272" i="2"/>
  <c r="BN268" i="2"/>
  <c r="P517" i="2"/>
  <c r="Z279" i="2"/>
  <c r="Z280" i="2" s="1"/>
  <c r="Y285" i="2"/>
  <c r="Z289" i="2"/>
  <c r="BN289" i="2"/>
  <c r="BP289" i="2"/>
  <c r="Z292" i="2"/>
  <c r="BN293" i="2"/>
  <c r="Z300" i="2"/>
  <c r="BN300" i="2"/>
  <c r="BN303" i="2"/>
  <c r="BN305" i="2"/>
  <c r="BP310" i="2"/>
  <c r="BN310" i="2"/>
  <c r="Z310" i="2"/>
  <c r="BP318" i="2"/>
  <c r="Z318" i="2"/>
  <c r="BP346" i="2"/>
  <c r="BN347" i="2"/>
  <c r="BP347" i="2"/>
  <c r="BN348" i="2"/>
  <c r="Z348" i="2"/>
  <c r="BP349" i="2"/>
  <c r="BP351" i="2"/>
  <c r="Z351" i="2"/>
  <c r="BN360" i="2"/>
  <c r="Y363" i="2"/>
  <c r="Y367" i="2"/>
  <c r="Y366" i="2"/>
  <c r="BP365" i="2"/>
  <c r="BN365" i="2"/>
  <c r="Z365" i="2"/>
  <c r="Z366" i="2" s="1"/>
  <c r="BN371" i="2"/>
  <c r="Z371" i="2"/>
  <c r="BP372" i="2"/>
  <c r="Y379" i="2"/>
  <c r="Y378" i="2"/>
  <c r="BP377" i="2"/>
  <c r="BN377" i="2"/>
  <c r="Z377" i="2"/>
  <c r="Z378" i="2" s="1"/>
  <c r="Y387" i="2"/>
  <c r="Y388" i="2"/>
  <c r="Z386" i="2"/>
  <c r="Z387" i="2" s="1"/>
  <c r="BP399" i="2"/>
  <c r="BN399" i="2"/>
  <c r="Z399" i="2"/>
  <c r="BP405" i="2"/>
  <c r="BN406" i="2"/>
  <c r="Z406" i="2"/>
  <c r="Y420" i="2"/>
  <c r="Z415" i="2"/>
  <c r="BN418" i="2"/>
  <c r="Y517" i="2"/>
  <c r="Z428" i="2"/>
  <c r="Z429" i="2" s="1"/>
  <c r="BP437" i="2"/>
  <c r="BN438" i="2"/>
  <c r="Z438" i="2"/>
  <c r="BP442" i="2"/>
  <c r="BN442" i="2"/>
  <c r="Z442" i="2"/>
  <c r="BN460" i="2"/>
  <c r="AA517" i="2"/>
  <c r="Y480" i="2"/>
  <c r="Y479" i="2"/>
  <c r="BN475" i="2"/>
  <c r="BP475" i="2"/>
  <c r="BN477" i="2"/>
  <c r="Z477" i="2"/>
  <c r="Y307" i="2"/>
  <c r="BN301" i="2"/>
  <c r="BP301" i="2"/>
  <c r="Y306" i="2"/>
  <c r="BN311" i="2"/>
  <c r="BP311" i="2"/>
  <c r="Y315" i="2"/>
  <c r="Y327" i="2"/>
  <c r="BP337" i="2"/>
  <c r="BP356" i="2"/>
  <c r="BN370" i="2"/>
  <c r="BN381" i="2"/>
  <c r="V517" i="2"/>
  <c r="BP393" i="2"/>
  <c r="BN394" i="2"/>
  <c r="BP394" i="2"/>
  <c r="BP395" i="2"/>
  <c r="BP396" i="2"/>
  <c r="BN416" i="2"/>
  <c r="Y454" i="2"/>
  <c r="BN452" i="2"/>
  <c r="BN458" i="2"/>
  <c r="BP458" i="2"/>
  <c r="Y464" i="2"/>
  <c r="BN462" i="2"/>
  <c r="BN478" i="2"/>
  <c r="BP478" i="2"/>
  <c r="Y500" i="2"/>
  <c r="Z470" i="2"/>
  <c r="Y204" i="2"/>
  <c r="Y341" i="2"/>
  <c r="Y353" i="2"/>
  <c r="Y402" i="2"/>
  <c r="J517" i="2"/>
  <c r="Z151" i="2"/>
  <c r="BP269" i="2"/>
  <c r="BP294" i="2"/>
  <c r="BP382" i="2"/>
  <c r="BP417" i="2"/>
  <c r="BP451" i="2"/>
  <c r="BP461" i="2"/>
  <c r="BP494" i="2"/>
  <c r="K517" i="2"/>
  <c r="Z317" i="2"/>
  <c r="Z320" i="2" s="1"/>
  <c r="Y328" i="2"/>
  <c r="Z338" i="2"/>
  <c r="Z350" i="2"/>
  <c r="Z373" i="2"/>
  <c r="Z374" i="2" s="1"/>
  <c r="Z397" i="2"/>
  <c r="Z439" i="2"/>
  <c r="Y455" i="2"/>
  <c r="Y465" i="2"/>
  <c r="L517" i="2"/>
  <c r="Z158" i="2"/>
  <c r="Z159" i="2" s="1"/>
  <c r="Z76" i="2"/>
  <c r="BP78" i="2"/>
  <c r="Y108" i="2"/>
  <c r="BN151" i="2"/>
  <c r="Z163" i="2"/>
  <c r="BP165" i="2"/>
  <c r="BP175" i="2"/>
  <c r="BP198" i="2"/>
  <c r="Z206" i="2"/>
  <c r="Z227" i="2"/>
  <c r="BP229" i="2"/>
  <c r="BN261" i="2"/>
  <c r="BN292" i="2"/>
  <c r="BN302" i="2"/>
  <c r="BN312" i="2"/>
  <c r="BN332" i="2"/>
  <c r="Z345" i="2"/>
  <c r="Z355" i="2"/>
  <c r="Z357" i="2" s="1"/>
  <c r="BP370" i="2"/>
  <c r="Y383" i="2"/>
  <c r="Z392" i="2"/>
  <c r="Z402" i="2" s="1"/>
  <c r="Y403" i="2"/>
  <c r="BN415" i="2"/>
  <c r="Z447" i="2"/>
  <c r="BN459" i="2"/>
  <c r="BN469" i="2"/>
  <c r="Y495" i="2"/>
  <c r="M517" i="2"/>
  <c r="BP47" i="2"/>
  <c r="H9" i="2"/>
  <c r="Z168" i="2"/>
  <c r="Z191" i="2"/>
  <c r="Z192" i="2" s="1"/>
  <c r="Z211" i="2"/>
  <c r="J9" i="2"/>
  <c r="BN31" i="2"/>
  <c r="Z43" i="2"/>
  <c r="Y48" i="2"/>
  <c r="BN56" i="2"/>
  <c r="BP68" i="2"/>
  <c r="BN89" i="2"/>
  <c r="Y92" i="2"/>
  <c r="BN105" i="2"/>
  <c r="BP117" i="2"/>
  <c r="Z125" i="2"/>
  <c r="Z126" i="2" s="1"/>
  <c r="BP140" i="2"/>
  <c r="BN186" i="2"/>
  <c r="Z196" i="2"/>
  <c r="BP208" i="2"/>
  <c r="BP218" i="2"/>
  <c r="A10" i="2"/>
  <c r="BN26" i="2"/>
  <c r="BN61" i="2"/>
  <c r="Y72" i="2"/>
  <c r="BP83" i="2"/>
  <c r="Z97" i="2"/>
  <c r="BN120" i="2"/>
  <c r="Z131" i="2"/>
  <c r="BP146" i="2"/>
  <c r="BN158" i="2"/>
  <c r="BN168" i="2"/>
  <c r="BN191" i="2"/>
  <c r="BN201" i="2"/>
  <c r="BN211" i="2"/>
  <c r="BP224" i="2"/>
  <c r="Z253" i="2"/>
  <c r="Z270" i="2"/>
  <c r="Z284" i="2"/>
  <c r="Z285" i="2" s="1"/>
  <c r="Z295" i="2"/>
  <c r="Z305" i="2"/>
  <c r="BN317" i="2"/>
  <c r="Y320" i="2"/>
  <c r="Z325" i="2"/>
  <c r="BN338" i="2"/>
  <c r="BN350" i="2"/>
  <c r="Z360" i="2"/>
  <c r="BN373" i="2"/>
  <c r="BN397" i="2"/>
  <c r="Y408" i="2"/>
  <c r="Z418" i="2"/>
  <c r="Z434" i="2"/>
  <c r="BN439" i="2"/>
  <c r="Z452" i="2"/>
  <c r="Z462" i="2"/>
  <c r="O517" i="2"/>
  <c r="BP252" i="2"/>
  <c r="Z61" i="2"/>
  <c r="Z65" i="2" s="1"/>
  <c r="Z120" i="2"/>
  <c r="Z121" i="2" s="1"/>
  <c r="Z201" i="2"/>
  <c r="F10" i="2"/>
  <c r="BP31" i="2"/>
  <c r="BN43" i="2"/>
  <c r="BP56" i="2"/>
  <c r="BN76" i="2"/>
  <c r="BP89" i="2"/>
  <c r="BP105" i="2"/>
  <c r="BN125" i="2"/>
  <c r="BP151" i="2"/>
  <c r="BN163" i="2"/>
  <c r="BP186" i="2"/>
  <c r="BN196" i="2"/>
  <c r="BN206" i="2"/>
  <c r="BN227" i="2"/>
  <c r="Y248" i="2"/>
  <c r="Y265" i="2"/>
  <c r="BP292" i="2"/>
  <c r="BP302" i="2"/>
  <c r="BP312" i="2"/>
  <c r="BP332" i="2"/>
  <c r="BN345" i="2"/>
  <c r="BN355" i="2"/>
  <c r="BN392" i="2"/>
  <c r="BP415" i="2"/>
  <c r="BN447" i="2"/>
  <c r="BP459" i="2"/>
  <c r="BP469" i="2"/>
  <c r="Y485" i="2"/>
  <c r="Y501" i="2"/>
  <c r="Y93" i="2"/>
  <c r="Y100" i="2"/>
  <c r="BP158" i="2"/>
  <c r="BP191" i="2"/>
  <c r="Y256" i="2"/>
  <c r="BP317" i="2"/>
  <c r="Y384" i="2"/>
  <c r="Y496" i="2"/>
  <c r="Q517" i="2"/>
  <c r="Y49" i="2"/>
  <c r="Y109" i="2"/>
  <c r="Z41" i="2"/>
  <c r="Z44" i="2" s="1"/>
  <c r="Z84" i="2"/>
  <c r="Z85" i="2" s="1"/>
  <c r="BP125" i="2"/>
  <c r="BP163" i="2"/>
  <c r="Y187" i="2"/>
  <c r="BP206" i="2"/>
  <c r="Z225" i="2"/>
  <c r="Z231" i="2" s="1"/>
  <c r="Z245" i="2"/>
  <c r="Y333" i="2"/>
  <c r="BP345" i="2"/>
  <c r="BP355" i="2"/>
  <c r="BP392" i="2"/>
  <c r="Z411" i="2"/>
  <c r="Z412" i="2" s="1"/>
  <c r="Z445" i="2"/>
  <c r="Y470" i="2"/>
  <c r="Z504" i="2"/>
  <c r="Z505" i="2" s="1"/>
  <c r="Y32" i="2"/>
  <c r="Z74" i="2"/>
  <c r="Z22" i="2"/>
  <c r="Z23" i="2" s="1"/>
  <c r="Z57" i="2"/>
  <c r="Z90" i="2"/>
  <c r="Z95" i="2"/>
  <c r="Z106" i="2"/>
  <c r="Y121" i="2"/>
  <c r="Z152" i="2"/>
  <c r="Z153" i="2" s="1"/>
  <c r="Y159" i="2"/>
  <c r="Y192" i="2"/>
  <c r="Z251" i="2"/>
  <c r="Z262" i="2"/>
  <c r="Z264" i="2" s="1"/>
  <c r="Z268" i="2"/>
  <c r="BP284" i="2"/>
  <c r="Z293" i="2"/>
  <c r="Z303" i="2"/>
  <c r="Z313" i="2"/>
  <c r="BP360" i="2"/>
  <c r="Y374" i="2"/>
  <c r="Z381" i="2"/>
  <c r="Z416" i="2"/>
  <c r="BP434" i="2"/>
  <c r="Z460" i="2"/>
  <c r="Y486" i="2"/>
  <c r="Z498" i="2"/>
  <c r="S517" i="2"/>
  <c r="BN225" i="2"/>
  <c r="BN245" i="2"/>
  <c r="Y257" i="2"/>
  <c r="BN411" i="2"/>
  <c r="BN445" i="2"/>
  <c r="Y448" i="2"/>
  <c r="Z493" i="2"/>
  <c r="BN504" i="2"/>
  <c r="T517" i="2"/>
  <c r="Z89" i="2"/>
  <c r="BN74" i="2"/>
  <c r="Y101" i="2"/>
  <c r="BN106" i="2"/>
  <c r="Y132" i="2"/>
  <c r="Y271" i="2"/>
  <c r="Y419" i="2"/>
  <c r="BN498" i="2"/>
  <c r="B517" i="2"/>
  <c r="U517" i="2"/>
  <c r="Z77" i="2"/>
  <c r="BN90" i="2"/>
  <c r="Z164" i="2"/>
  <c r="BN27" i="2"/>
  <c r="Z98" i="2"/>
  <c r="Z238" i="2"/>
  <c r="Z239" i="2" s="1"/>
  <c r="Z243" i="2"/>
  <c r="Z254" i="2"/>
  <c r="BN318" i="2"/>
  <c r="BN323" i="2"/>
  <c r="Z326" i="2"/>
  <c r="BN339" i="2"/>
  <c r="BN351" i="2"/>
  <c r="Z361" i="2"/>
  <c r="Y375" i="2"/>
  <c r="BN386" i="2"/>
  <c r="BN398" i="2"/>
  <c r="BP411" i="2"/>
  <c r="Z435" i="2"/>
  <c r="BN440" i="2"/>
  <c r="Z443" i="2"/>
  <c r="Z453" i="2"/>
  <c r="Z463" i="2"/>
  <c r="Z483" i="2"/>
  <c r="Z485" i="2" s="1"/>
  <c r="BN493" i="2"/>
  <c r="BP504" i="2"/>
  <c r="C517" i="2"/>
  <c r="BN84" i="2"/>
  <c r="Y33" i="2"/>
  <c r="BN57" i="2"/>
  <c r="BN95" i="2"/>
  <c r="BN62" i="2"/>
  <c r="Y65" i="2"/>
  <c r="BP74" i="2"/>
  <c r="Y122" i="2"/>
  <c r="Y160" i="2"/>
  <c r="BP22" i="2"/>
  <c r="Y45" i="2"/>
  <c r="Y80" i="2"/>
  <c r="Z104" i="2"/>
  <c r="Y142" i="2"/>
  <c r="BN174" i="2"/>
  <c r="Y177" i="2"/>
  <c r="Y220" i="2"/>
  <c r="Y231" i="2"/>
  <c r="BP268" i="2"/>
  <c r="Z291" i="2"/>
  <c r="Z301" i="2"/>
  <c r="BN428" i="2"/>
  <c r="Y449" i="2"/>
  <c r="Z475" i="2"/>
  <c r="D517" i="2"/>
  <c r="W517" i="2"/>
  <c r="Z56" i="2"/>
  <c r="Z58" i="2" s="1"/>
  <c r="BP91" i="2"/>
  <c r="BP96" i="2"/>
  <c r="BP107" i="2"/>
  <c r="BP130" i="2"/>
  <c r="Z26" i="2"/>
  <c r="Z32" i="2" s="1"/>
  <c r="BN41" i="2"/>
  <c r="Y44" i="2"/>
  <c r="BN22" i="2"/>
  <c r="BN52" i="2"/>
  <c r="BN98" i="2"/>
  <c r="Y133" i="2"/>
  <c r="BN238" i="2"/>
  <c r="BN243" i="2"/>
  <c r="BN254" i="2"/>
  <c r="BN326" i="2"/>
  <c r="BN361" i="2"/>
  <c r="BP386" i="2"/>
  <c r="Y412" i="2"/>
  <c r="BN435" i="2"/>
  <c r="BN443" i="2"/>
  <c r="BN453" i="2"/>
  <c r="BN463" i="2"/>
  <c r="BN483" i="2"/>
  <c r="Y505" i="2"/>
  <c r="Z499" i="2"/>
  <c r="Z47" i="2"/>
  <c r="Z48" i="2" s="1"/>
  <c r="Z91" i="2"/>
  <c r="Z96" i="2"/>
  <c r="Z107" i="2"/>
  <c r="Z130" i="2"/>
  <c r="Z132" i="2" s="1"/>
  <c r="Y143" i="2"/>
  <c r="Y221" i="2"/>
  <c r="BP238" i="2"/>
  <c r="Z252" i="2"/>
  <c r="Z269" i="2"/>
  <c r="Z294" i="2"/>
  <c r="Z304" i="2"/>
  <c r="Z324" i="2"/>
  <c r="BN337" i="2"/>
  <c r="Z382" i="2"/>
  <c r="Z417" i="2"/>
  <c r="Z451" i="2"/>
  <c r="Z461" i="2"/>
  <c r="Z494" i="2"/>
  <c r="G517" i="2"/>
  <c r="Y506" i="2"/>
  <c r="BN324" i="2"/>
  <c r="BN451" i="2"/>
  <c r="Z296" i="2" l="1"/>
  <c r="Z314" i="2"/>
  <c r="Z340" i="2"/>
  <c r="X510" i="2"/>
  <c r="Z479" i="2"/>
  <c r="Z306" i="2"/>
  <c r="Z500" i="2"/>
  <c r="Z464" i="2"/>
  <c r="Z419" i="2"/>
  <c r="Z100" i="2"/>
  <c r="Y509" i="2"/>
  <c r="Y511" i="2"/>
  <c r="Y507" i="2"/>
  <c r="Z383" i="2"/>
  <c r="Z203" i="2"/>
  <c r="Z215" i="2"/>
  <c r="Z171" i="2"/>
  <c r="Z407" i="2"/>
  <c r="Z114" i="2"/>
  <c r="Z448" i="2"/>
  <c r="Z362" i="2"/>
  <c r="Z80" i="2"/>
  <c r="Z92" i="2"/>
  <c r="Z247" i="2"/>
  <c r="Z352" i="2"/>
  <c r="Z495" i="2"/>
  <c r="Z271" i="2"/>
  <c r="Z454" i="2"/>
  <c r="Z108" i="2"/>
  <c r="Y508" i="2"/>
  <c r="Z327" i="2"/>
  <c r="Z256" i="2"/>
  <c r="Y510" i="2" l="1"/>
  <c r="Z512" i="2"/>
</calcChain>
</file>

<file path=xl/sharedStrings.xml><?xml version="1.0" encoding="utf-8"?>
<sst xmlns="http://schemas.openxmlformats.org/spreadsheetml/2006/main" count="3750" uniqueCount="813">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</sst>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87" zoomScaleNormal="100" zoomScaleSheetLayoutView="100" workbookViewId="0">
      <selection activeCell="Z513" sqref="Z5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88" t="s">
        <v>26</v>
      </c>
      <c r="E1" s="888"/>
      <c r="F1" s="888"/>
      <c r="G1" s="14" t="s">
        <v>66</v>
      </c>
      <c r="H1" s="888" t="s">
        <v>46</v>
      </c>
      <c r="I1" s="888"/>
      <c r="J1" s="888"/>
      <c r="K1" s="888"/>
      <c r="L1" s="888"/>
      <c r="M1" s="888"/>
      <c r="N1" s="888"/>
      <c r="O1" s="888"/>
      <c r="P1" s="888"/>
      <c r="Q1" s="888"/>
      <c r="R1" s="889" t="s">
        <v>67</v>
      </c>
      <c r="S1" s="890"/>
      <c r="T1" s="8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1"/>
      <c r="R2" s="891"/>
      <c r="S2" s="891"/>
      <c r="T2" s="891"/>
      <c r="U2" s="891"/>
      <c r="V2" s="891"/>
      <c r="W2" s="8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1"/>
      <c r="Q3" s="891"/>
      <c r="R3" s="891"/>
      <c r="S3" s="891"/>
      <c r="T3" s="891"/>
      <c r="U3" s="891"/>
      <c r="V3" s="891"/>
      <c r="W3" s="8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70" t="s">
        <v>8</v>
      </c>
      <c r="B5" s="870"/>
      <c r="C5" s="870"/>
      <c r="D5" s="892"/>
      <c r="E5" s="892"/>
      <c r="F5" s="893" t="s">
        <v>14</v>
      </c>
      <c r="G5" s="893"/>
      <c r="H5" s="892"/>
      <c r="I5" s="892"/>
      <c r="J5" s="892"/>
      <c r="K5" s="892"/>
      <c r="L5" s="892"/>
      <c r="M5" s="892"/>
      <c r="N5" s="72"/>
      <c r="P5" s="27" t="s">
        <v>4</v>
      </c>
      <c r="Q5" s="894">
        <v>45876</v>
      </c>
      <c r="R5" s="894"/>
      <c r="T5" s="895" t="s">
        <v>3</v>
      </c>
      <c r="U5" s="896"/>
      <c r="V5" s="897" t="s">
        <v>799</v>
      </c>
      <c r="W5" s="898"/>
      <c r="AB5" s="59"/>
      <c r="AC5" s="59"/>
      <c r="AD5" s="59"/>
      <c r="AE5" s="59"/>
    </row>
    <row r="6" spans="1:32" s="17" customFormat="1" ht="24" customHeight="1" x14ac:dyDescent="0.2">
      <c r="A6" s="870" t="s">
        <v>1</v>
      </c>
      <c r="B6" s="870"/>
      <c r="C6" s="870"/>
      <c r="D6" s="871" t="s">
        <v>75</v>
      </c>
      <c r="E6" s="871"/>
      <c r="F6" s="871"/>
      <c r="G6" s="871"/>
      <c r="H6" s="871"/>
      <c r="I6" s="871"/>
      <c r="J6" s="871"/>
      <c r="K6" s="871"/>
      <c r="L6" s="871"/>
      <c r="M6" s="871"/>
      <c r="N6" s="73"/>
      <c r="P6" s="27" t="s">
        <v>27</v>
      </c>
      <c r="Q6" s="872" t="str">
        <f>IF(Q5=0," ",CHOOSE(WEEKDAY(Q5,2),"Понедельник","Вторник","Среда","Четверг","Пятница","Суббота","Воскресенье"))</f>
        <v>Четверг</v>
      </c>
      <c r="R6" s="872"/>
      <c r="T6" s="873" t="s">
        <v>5</v>
      </c>
      <c r="U6" s="874"/>
      <c r="V6" s="875" t="s">
        <v>69</v>
      </c>
      <c r="W6" s="87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81" t="str">
        <f>IFERROR(VLOOKUP(DeliveryAddress,Table,3,0),1)</f>
        <v>1</v>
      </c>
      <c r="E7" s="882"/>
      <c r="F7" s="882"/>
      <c r="G7" s="882"/>
      <c r="H7" s="882"/>
      <c r="I7" s="882"/>
      <c r="J7" s="882"/>
      <c r="K7" s="882"/>
      <c r="L7" s="882"/>
      <c r="M7" s="883"/>
      <c r="N7" s="74"/>
      <c r="P7" s="29"/>
      <c r="Q7" s="48"/>
      <c r="R7" s="48"/>
      <c r="T7" s="873"/>
      <c r="U7" s="874"/>
      <c r="V7" s="877"/>
      <c r="W7" s="878"/>
      <c r="AB7" s="59"/>
      <c r="AC7" s="59"/>
      <c r="AD7" s="59"/>
      <c r="AE7" s="59"/>
    </row>
    <row r="8" spans="1:32" s="17" customFormat="1" ht="25.5" customHeight="1" x14ac:dyDescent="0.2">
      <c r="A8" s="884" t="s">
        <v>57</v>
      </c>
      <c r="B8" s="884"/>
      <c r="C8" s="884"/>
      <c r="D8" s="885" t="s">
        <v>76</v>
      </c>
      <c r="E8" s="885"/>
      <c r="F8" s="885"/>
      <c r="G8" s="885"/>
      <c r="H8" s="885"/>
      <c r="I8" s="885"/>
      <c r="J8" s="885"/>
      <c r="K8" s="885"/>
      <c r="L8" s="885"/>
      <c r="M8" s="885"/>
      <c r="N8" s="75"/>
      <c r="P8" s="27" t="s">
        <v>11</v>
      </c>
      <c r="Q8" s="868">
        <v>0.41666666666666669</v>
      </c>
      <c r="R8" s="868"/>
      <c r="T8" s="873"/>
      <c r="U8" s="874"/>
      <c r="V8" s="877"/>
      <c r="W8" s="878"/>
      <c r="AB8" s="59"/>
      <c r="AC8" s="59"/>
      <c r="AD8" s="59"/>
      <c r="AE8" s="59"/>
    </row>
    <row r="9" spans="1:32" s="17" customFormat="1" ht="39.950000000000003" customHeight="1" x14ac:dyDescent="0.2">
      <c r="A9" s="8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0"/>
      <c r="C9" s="860"/>
      <c r="D9" s="861" t="s">
        <v>45</v>
      </c>
      <c r="E9" s="862"/>
      <c r="F9" s="8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0"/>
      <c r="H9" s="886" t="str">
        <f>IF(AND($A$9="Тип доверенности/получателя при получении в адресе перегруза:",$D$9="Разовая доверенность"),"Введите ФИО","")</f>
        <v/>
      </c>
      <c r="I9" s="886"/>
      <c r="J9" s="8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6"/>
      <c r="L9" s="886"/>
      <c r="M9" s="886"/>
      <c r="N9" s="70"/>
      <c r="P9" s="31" t="s">
        <v>15</v>
      </c>
      <c r="Q9" s="887"/>
      <c r="R9" s="887"/>
      <c r="T9" s="873"/>
      <c r="U9" s="874"/>
      <c r="V9" s="879"/>
      <c r="W9" s="88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0"/>
      <c r="C10" s="860"/>
      <c r="D10" s="861"/>
      <c r="E10" s="862"/>
      <c r="F10" s="8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0"/>
      <c r="H10" s="863" t="str">
        <f>IFERROR(VLOOKUP($D$10,Proxy,2,FALSE),"")</f>
        <v/>
      </c>
      <c r="I10" s="863"/>
      <c r="J10" s="863"/>
      <c r="K10" s="863"/>
      <c r="L10" s="863"/>
      <c r="M10" s="863"/>
      <c r="N10" s="71"/>
      <c r="P10" s="31" t="s">
        <v>32</v>
      </c>
      <c r="Q10" s="864"/>
      <c r="R10" s="864"/>
      <c r="U10" s="29" t="s">
        <v>12</v>
      </c>
      <c r="V10" s="865" t="s">
        <v>70</v>
      </c>
      <c r="W10" s="86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7"/>
      <c r="R11" s="867"/>
      <c r="U11" s="29" t="s">
        <v>28</v>
      </c>
      <c r="V11" s="846" t="s">
        <v>54</v>
      </c>
      <c r="W11" s="84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5" t="s">
        <v>71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5"/>
      <c r="N12" s="76"/>
      <c r="P12" s="27" t="s">
        <v>30</v>
      </c>
      <c r="Q12" s="868"/>
      <c r="R12" s="868"/>
      <c r="S12" s="28"/>
      <c r="T12"/>
      <c r="U12" s="29" t="s">
        <v>45</v>
      </c>
      <c r="V12" s="869"/>
      <c r="W12" s="869"/>
      <c r="X12"/>
      <c r="AB12" s="59"/>
      <c r="AC12" s="59"/>
      <c r="AD12" s="59"/>
      <c r="AE12" s="59"/>
    </row>
    <row r="13" spans="1:32" s="17" customFormat="1" ht="23.25" customHeight="1" x14ac:dyDescent="0.2">
      <c r="A13" s="845" t="s">
        <v>72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5"/>
      <c r="N13" s="76"/>
      <c r="O13" s="31"/>
      <c r="P13" s="31" t="s">
        <v>31</v>
      </c>
      <c r="Q13" s="846"/>
      <c r="R13" s="84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5" t="s">
        <v>73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7" t="s">
        <v>74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847"/>
      <c r="N15" s="77"/>
      <c r="O15"/>
      <c r="P15" s="848" t="s">
        <v>60</v>
      </c>
      <c r="Q15" s="848"/>
      <c r="R15" s="848"/>
      <c r="S15" s="848"/>
      <c r="T15" s="84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9"/>
      <c r="Q16" s="849"/>
      <c r="R16" s="849"/>
      <c r="S16" s="849"/>
      <c r="T16" s="84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1" t="s">
        <v>58</v>
      </c>
      <c r="B17" s="831" t="s">
        <v>48</v>
      </c>
      <c r="C17" s="852" t="s">
        <v>47</v>
      </c>
      <c r="D17" s="854" t="s">
        <v>49</v>
      </c>
      <c r="E17" s="855"/>
      <c r="F17" s="831" t="s">
        <v>21</v>
      </c>
      <c r="G17" s="831" t="s">
        <v>24</v>
      </c>
      <c r="H17" s="831" t="s">
        <v>22</v>
      </c>
      <c r="I17" s="831" t="s">
        <v>23</v>
      </c>
      <c r="J17" s="831" t="s">
        <v>16</v>
      </c>
      <c r="K17" s="831" t="s">
        <v>65</v>
      </c>
      <c r="L17" s="831" t="s">
        <v>63</v>
      </c>
      <c r="M17" s="831" t="s">
        <v>2</v>
      </c>
      <c r="N17" s="831" t="s">
        <v>62</v>
      </c>
      <c r="O17" s="831" t="s">
        <v>25</v>
      </c>
      <c r="P17" s="854" t="s">
        <v>17</v>
      </c>
      <c r="Q17" s="858"/>
      <c r="R17" s="858"/>
      <c r="S17" s="858"/>
      <c r="T17" s="855"/>
      <c r="U17" s="850" t="s">
        <v>55</v>
      </c>
      <c r="V17" s="851"/>
      <c r="W17" s="831" t="s">
        <v>6</v>
      </c>
      <c r="X17" s="831" t="s">
        <v>41</v>
      </c>
      <c r="Y17" s="833" t="s">
        <v>53</v>
      </c>
      <c r="Z17" s="835" t="s">
        <v>18</v>
      </c>
      <c r="AA17" s="837" t="s">
        <v>59</v>
      </c>
      <c r="AB17" s="837" t="s">
        <v>19</v>
      </c>
      <c r="AC17" s="837" t="s">
        <v>64</v>
      </c>
      <c r="AD17" s="839" t="s">
        <v>56</v>
      </c>
      <c r="AE17" s="840"/>
      <c r="AF17" s="841"/>
      <c r="AG17" s="82"/>
      <c r="BD17" s="81" t="s">
        <v>61</v>
      </c>
    </row>
    <row r="18" spans="1:68" ht="14.25" customHeight="1" x14ac:dyDescent="0.2">
      <c r="A18" s="832"/>
      <c r="B18" s="832"/>
      <c r="C18" s="853"/>
      <c r="D18" s="856"/>
      <c r="E18" s="857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856"/>
      <c r="Q18" s="859"/>
      <c r="R18" s="859"/>
      <c r="S18" s="859"/>
      <c r="T18" s="857"/>
      <c r="U18" s="83" t="s">
        <v>44</v>
      </c>
      <c r="V18" s="83" t="s">
        <v>43</v>
      </c>
      <c r="W18" s="832"/>
      <c r="X18" s="832"/>
      <c r="Y18" s="834"/>
      <c r="Z18" s="836"/>
      <c r="AA18" s="838"/>
      <c r="AB18" s="838"/>
      <c r="AC18" s="838"/>
      <c r="AD18" s="842"/>
      <c r="AE18" s="843"/>
      <c r="AF18" s="844"/>
      <c r="AG18" s="82"/>
      <c r="BD18" s="81"/>
    </row>
    <row r="19" spans="1:68" ht="27.75" customHeight="1" x14ac:dyDescent="0.2">
      <c r="A19" s="599" t="s">
        <v>77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54"/>
      <c r="AB19" s="54"/>
      <c r="AC19" s="54"/>
    </row>
    <row r="20" spans="1:68" ht="16.5" customHeight="1" x14ac:dyDescent="0.25">
      <c r="A20" s="590" t="s">
        <v>77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65"/>
      <c r="AB20" s="65"/>
      <c r="AC20" s="79"/>
    </row>
    <row r="21" spans="1:68" ht="14.25" customHeight="1" x14ac:dyDescent="0.25">
      <c r="A21" s="574" t="s">
        <v>78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75">
        <v>4680115886643</v>
      </c>
      <c r="E22" s="57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9" t="s">
        <v>81</v>
      </c>
      <c r="Q22" s="577"/>
      <c r="R22" s="577"/>
      <c r="S22" s="577"/>
      <c r="T22" s="57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2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3"/>
      <c r="P23" s="579" t="s">
        <v>40</v>
      </c>
      <c r="Q23" s="580"/>
      <c r="R23" s="580"/>
      <c r="S23" s="580"/>
      <c r="T23" s="580"/>
      <c r="U23" s="580"/>
      <c r="V23" s="58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3"/>
      <c r="P24" s="579" t="s">
        <v>40</v>
      </c>
      <c r="Q24" s="580"/>
      <c r="R24" s="580"/>
      <c r="S24" s="580"/>
      <c r="T24" s="580"/>
      <c r="U24" s="580"/>
      <c r="V24" s="58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74" t="s">
        <v>85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75">
        <v>4680115885912</v>
      </c>
      <c r="E26" s="57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7"/>
      <c r="R26" s="577"/>
      <c r="S26" s="577"/>
      <c r="T26" s="57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75">
        <v>4607091388237</v>
      </c>
      <c r="E27" s="57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7"/>
      <c r="R27" s="577"/>
      <c r="S27" s="577"/>
      <c r="T27" s="57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75">
        <v>4680115886230</v>
      </c>
      <c r="E28" s="57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7"/>
      <c r="R28" s="577"/>
      <c r="S28" s="577"/>
      <c r="T28" s="57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75">
        <v>4680115886247</v>
      </c>
      <c r="E29" s="57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7"/>
      <c r="R29" s="577"/>
      <c r="S29" s="577"/>
      <c r="T29" s="57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75">
        <v>4680115885905</v>
      </c>
      <c r="E30" s="57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7"/>
      <c r="R30" s="577"/>
      <c r="S30" s="577"/>
      <c r="T30" s="57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75">
        <v>4607091388244</v>
      </c>
      <c r="E31" s="57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7"/>
      <c r="R31" s="577"/>
      <c r="S31" s="577"/>
      <c r="T31" s="57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2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3"/>
      <c r="P32" s="579" t="s">
        <v>40</v>
      </c>
      <c r="Q32" s="580"/>
      <c r="R32" s="580"/>
      <c r="S32" s="580"/>
      <c r="T32" s="580"/>
      <c r="U32" s="580"/>
      <c r="V32" s="58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3"/>
      <c r="P33" s="579" t="s">
        <v>40</v>
      </c>
      <c r="Q33" s="580"/>
      <c r="R33" s="580"/>
      <c r="S33" s="580"/>
      <c r="T33" s="580"/>
      <c r="U33" s="580"/>
      <c r="V33" s="58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74" t="s">
        <v>106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75">
        <v>4607091388503</v>
      </c>
      <c r="E35" s="57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7"/>
      <c r="R35" s="577"/>
      <c r="S35" s="577"/>
      <c r="T35" s="57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2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3"/>
      <c r="P36" s="579" t="s">
        <v>40</v>
      </c>
      <c r="Q36" s="580"/>
      <c r="R36" s="580"/>
      <c r="S36" s="580"/>
      <c r="T36" s="580"/>
      <c r="U36" s="580"/>
      <c r="V36" s="58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3"/>
      <c r="P37" s="579" t="s">
        <v>40</v>
      </c>
      <c r="Q37" s="580"/>
      <c r="R37" s="580"/>
      <c r="S37" s="580"/>
      <c r="T37" s="580"/>
      <c r="U37" s="580"/>
      <c r="V37" s="58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9" t="s">
        <v>112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54"/>
      <c r="AB38" s="54"/>
      <c r="AC38" s="54"/>
    </row>
    <row r="39" spans="1:68" ht="16.5" customHeight="1" x14ac:dyDescent="0.25">
      <c r="A39" s="590" t="s">
        <v>113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65"/>
      <c r="AB39" s="65"/>
      <c r="AC39" s="79"/>
    </row>
    <row r="40" spans="1:68" ht="14.25" customHeight="1" x14ac:dyDescent="0.25">
      <c r="A40" s="574" t="s">
        <v>114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75">
        <v>4607091385670</v>
      </c>
      <c r="E41" s="57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7"/>
      <c r="R41" s="577"/>
      <c r="S41" s="577"/>
      <c r="T41" s="57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75">
        <v>4607091385687</v>
      </c>
      <c r="E42" s="57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7"/>
      <c r="R42" s="577"/>
      <c r="S42" s="577"/>
      <c r="T42" s="57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75">
        <v>4680115882539</v>
      </c>
      <c r="E43" s="57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7"/>
      <c r="R43" s="577"/>
      <c r="S43" s="577"/>
      <c r="T43" s="57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2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83"/>
      <c r="P44" s="579" t="s">
        <v>40</v>
      </c>
      <c r="Q44" s="580"/>
      <c r="R44" s="580"/>
      <c r="S44" s="580"/>
      <c r="T44" s="580"/>
      <c r="U44" s="580"/>
      <c r="V44" s="58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3"/>
      <c r="P45" s="579" t="s">
        <v>40</v>
      </c>
      <c r="Q45" s="580"/>
      <c r="R45" s="580"/>
      <c r="S45" s="580"/>
      <c r="T45" s="580"/>
      <c r="U45" s="580"/>
      <c r="V45" s="58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74" t="s">
        <v>85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75">
        <v>4680115884915</v>
      </c>
      <c r="E47" s="57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7"/>
      <c r="R47" s="577"/>
      <c r="S47" s="577"/>
      <c r="T47" s="57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2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83"/>
      <c r="P48" s="579" t="s">
        <v>40</v>
      </c>
      <c r="Q48" s="580"/>
      <c r="R48" s="580"/>
      <c r="S48" s="580"/>
      <c r="T48" s="580"/>
      <c r="U48" s="580"/>
      <c r="V48" s="58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3"/>
      <c r="P49" s="579" t="s">
        <v>40</v>
      </c>
      <c r="Q49" s="580"/>
      <c r="R49" s="580"/>
      <c r="S49" s="580"/>
      <c r="T49" s="580"/>
      <c r="U49" s="580"/>
      <c r="V49" s="58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90" t="s">
        <v>130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65"/>
      <c r="AB50" s="65"/>
      <c r="AC50" s="79"/>
    </row>
    <row r="51" spans="1:68" ht="14.25" customHeight="1" x14ac:dyDescent="0.25">
      <c r="A51" s="574" t="s">
        <v>114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75">
        <v>4680115885882</v>
      </c>
      <c r="E52" s="57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7"/>
      <c r="R52" s="577"/>
      <c r="S52" s="577"/>
      <c r="T52" s="57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75">
        <v>4680115881426</v>
      </c>
      <c r="E53" s="57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7"/>
      <c r="R53" s="577"/>
      <c r="S53" s="577"/>
      <c r="T53" s="57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75">
        <v>4680115880283</v>
      </c>
      <c r="E54" s="57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7"/>
      <c r="R54" s="577"/>
      <c r="S54" s="577"/>
      <c r="T54" s="57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75">
        <v>4680115881525</v>
      </c>
      <c r="E55" s="57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7"/>
      <c r="R55" s="577"/>
      <c r="S55" s="577"/>
      <c r="T55" s="57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75">
        <v>4680115885899</v>
      </c>
      <c r="E56" s="57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7"/>
      <c r="R56" s="577"/>
      <c r="S56" s="577"/>
      <c r="T56" s="57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75">
        <v>4680115881419</v>
      </c>
      <c r="E57" s="57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7"/>
      <c r="R57" s="577"/>
      <c r="S57" s="577"/>
      <c r="T57" s="57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2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83"/>
      <c r="P58" s="579" t="s">
        <v>40</v>
      </c>
      <c r="Q58" s="580"/>
      <c r="R58" s="580"/>
      <c r="S58" s="580"/>
      <c r="T58" s="580"/>
      <c r="U58" s="580"/>
      <c r="V58" s="58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3"/>
      <c r="P59" s="579" t="s">
        <v>40</v>
      </c>
      <c r="Q59" s="580"/>
      <c r="R59" s="580"/>
      <c r="S59" s="580"/>
      <c r="T59" s="580"/>
      <c r="U59" s="580"/>
      <c r="V59" s="58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74" t="s">
        <v>150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75">
        <v>4680115881440</v>
      </c>
      <c r="E61" s="57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7"/>
      <c r="R61" s="577"/>
      <c r="S61" s="577"/>
      <c r="T61" s="578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75">
        <v>4680115882751</v>
      </c>
      <c r="E62" s="57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7"/>
      <c r="R62" s="577"/>
      <c r="S62" s="577"/>
      <c r="T62" s="57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75">
        <v>4680115885950</v>
      </c>
      <c r="E63" s="57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7"/>
      <c r="R63" s="577"/>
      <c r="S63" s="577"/>
      <c r="T63" s="57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75">
        <v>4680115881433</v>
      </c>
      <c r="E64" s="57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7"/>
      <c r="R64" s="577"/>
      <c r="S64" s="577"/>
      <c r="T64" s="57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2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83"/>
      <c r="P65" s="579" t="s">
        <v>40</v>
      </c>
      <c r="Q65" s="580"/>
      <c r="R65" s="580"/>
      <c r="S65" s="580"/>
      <c r="T65" s="580"/>
      <c r="U65" s="580"/>
      <c r="V65" s="581"/>
      <c r="W65" s="42" t="s">
        <v>39</v>
      </c>
      <c r="X65" s="43">
        <f>IFERROR(X61/H61,"0")+IFERROR(X62/H62,"0")+IFERROR(X63/H63,"0")+IFERROR(X64/H64,"0")</f>
        <v>2.7777777777777777</v>
      </c>
      <c r="Y65" s="43">
        <f>IFERROR(Y61/H61,"0")+IFERROR(Y62/H62,"0")+IFERROR(Y63/H63,"0")+IFERROR(Y64/H64,"0")</f>
        <v>3.0000000000000004</v>
      </c>
      <c r="Z65" s="43">
        <f>IFERROR(IF(Z61="",0,Z61),"0")+IFERROR(IF(Z62="",0,Z62),"0")+IFERROR(IF(Z63="",0,Z63),"0")+IFERROR(IF(Z64="",0,Z64),"0")</f>
        <v>5.6940000000000004E-2</v>
      </c>
      <c r="AA65" s="67"/>
      <c r="AB65" s="67"/>
      <c r="AC65" s="67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3"/>
      <c r="P66" s="579" t="s">
        <v>40</v>
      </c>
      <c r="Q66" s="580"/>
      <c r="R66" s="580"/>
      <c r="S66" s="580"/>
      <c r="T66" s="580"/>
      <c r="U66" s="580"/>
      <c r="V66" s="581"/>
      <c r="W66" s="42" t="s">
        <v>0</v>
      </c>
      <c r="X66" s="43">
        <f>IFERROR(SUM(X61:X64),"0")</f>
        <v>30</v>
      </c>
      <c r="Y66" s="43">
        <f>IFERROR(SUM(Y61:Y64),"0")</f>
        <v>32.400000000000006</v>
      </c>
      <c r="Z66" s="42"/>
      <c r="AA66" s="67"/>
      <c r="AB66" s="67"/>
      <c r="AC66" s="67"/>
    </row>
    <row r="67" spans="1:68" ht="14.25" customHeight="1" x14ac:dyDescent="0.25">
      <c r="A67" s="574" t="s">
        <v>78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75">
        <v>4680115885073</v>
      </c>
      <c r="E68" s="57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7"/>
      <c r="R68" s="577"/>
      <c r="S68" s="577"/>
      <c r="T68" s="57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75">
        <v>4680115885059</v>
      </c>
      <c r="E69" s="57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7"/>
      <c r="R69" s="577"/>
      <c r="S69" s="577"/>
      <c r="T69" s="57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75">
        <v>4680115885097</v>
      </c>
      <c r="E70" s="57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7"/>
      <c r="R70" s="577"/>
      <c r="S70" s="577"/>
      <c r="T70" s="57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82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83"/>
      <c r="P71" s="579" t="s">
        <v>40</v>
      </c>
      <c r="Q71" s="580"/>
      <c r="R71" s="580"/>
      <c r="S71" s="580"/>
      <c r="T71" s="580"/>
      <c r="U71" s="580"/>
      <c r="V71" s="58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3"/>
      <c r="P72" s="579" t="s">
        <v>40</v>
      </c>
      <c r="Q72" s="580"/>
      <c r="R72" s="580"/>
      <c r="S72" s="580"/>
      <c r="T72" s="580"/>
      <c r="U72" s="580"/>
      <c r="V72" s="58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74" t="s">
        <v>85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75">
        <v>4680115881891</v>
      </c>
      <c r="E74" s="57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7"/>
      <c r="R74" s="577"/>
      <c r="S74" s="577"/>
      <c r="T74" s="57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75">
        <v>4680115885769</v>
      </c>
      <c r="E75" s="57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7"/>
      <c r="R75" s="577"/>
      <c r="S75" s="577"/>
      <c r="T75" s="57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75">
        <v>4680115884410</v>
      </c>
      <c r="E76" s="57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7"/>
      <c r="R76" s="577"/>
      <c r="S76" s="577"/>
      <c r="T76" s="578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75">
        <v>4680115884311</v>
      </c>
      <c r="E77" s="57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7"/>
      <c r="R77" s="577"/>
      <c r="S77" s="577"/>
      <c r="T77" s="57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75">
        <v>4680115885929</v>
      </c>
      <c r="E78" s="57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7"/>
      <c r="R78" s="577"/>
      <c r="S78" s="577"/>
      <c r="T78" s="57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75">
        <v>4680115884403</v>
      </c>
      <c r="E79" s="57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7"/>
      <c r="R79" s="577"/>
      <c r="S79" s="577"/>
      <c r="T79" s="57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2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3"/>
      <c r="P80" s="579" t="s">
        <v>40</v>
      </c>
      <c r="Q80" s="580"/>
      <c r="R80" s="580"/>
      <c r="S80" s="580"/>
      <c r="T80" s="580"/>
      <c r="U80" s="580"/>
      <c r="V80" s="581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3"/>
      <c r="P81" s="579" t="s">
        <v>40</v>
      </c>
      <c r="Q81" s="580"/>
      <c r="R81" s="580"/>
      <c r="S81" s="580"/>
      <c r="T81" s="580"/>
      <c r="U81" s="580"/>
      <c r="V81" s="581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customHeight="1" x14ac:dyDescent="0.25">
      <c r="A82" s="574" t="s">
        <v>185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75">
        <v>4680115881532</v>
      </c>
      <c r="E83" s="57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7"/>
      <c r="R83" s="577"/>
      <c r="S83" s="577"/>
      <c r="T83" s="578"/>
      <c r="U83" s="39" t="s">
        <v>45</v>
      </c>
      <c r="V83" s="39" t="s">
        <v>45</v>
      </c>
      <c r="W83" s="40" t="s">
        <v>0</v>
      </c>
      <c r="X83" s="58">
        <v>50</v>
      </c>
      <c r="Y83" s="55">
        <f>IFERROR(IF(X83="",0,CEILING((X83/$H83),1)*$H83),"")</f>
        <v>54.6</v>
      </c>
      <c r="Z83" s="41">
        <f>IFERROR(IF(Y83=0,"",ROUNDUP(Y83/H83,0)*0.01898),"")</f>
        <v>0.13286000000000001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52.78846153846154</v>
      </c>
      <c r="BN83" s="78">
        <f>IFERROR(Y83*I83/H83,"0")</f>
        <v>57.644999999999996</v>
      </c>
      <c r="BO83" s="78">
        <f>IFERROR(1/J83*(X83/H83),"0")</f>
        <v>0.10016025641025642</v>
      </c>
      <c r="BP83" s="78">
        <f>IFERROR(1/J83*(Y83/H83),"0")</f>
        <v>0.109375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75">
        <v>4680115881464</v>
      </c>
      <c r="E84" s="57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7"/>
      <c r="R84" s="577"/>
      <c r="S84" s="577"/>
      <c r="T84" s="57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2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83"/>
      <c r="P85" s="579" t="s">
        <v>40</v>
      </c>
      <c r="Q85" s="580"/>
      <c r="R85" s="580"/>
      <c r="S85" s="580"/>
      <c r="T85" s="580"/>
      <c r="U85" s="580"/>
      <c r="V85" s="581"/>
      <c r="W85" s="42" t="s">
        <v>39</v>
      </c>
      <c r="X85" s="43">
        <f>IFERROR(X83/H83,"0")+IFERROR(X84/H84,"0")</f>
        <v>6.4102564102564106</v>
      </c>
      <c r="Y85" s="43">
        <f>IFERROR(Y83/H83,"0")+IFERROR(Y84/H84,"0")</f>
        <v>7</v>
      </c>
      <c r="Z85" s="43">
        <f>IFERROR(IF(Z83="",0,Z83),"0")+IFERROR(IF(Z84="",0,Z84),"0")</f>
        <v>0.13286000000000001</v>
      </c>
      <c r="AA85" s="67"/>
      <c r="AB85" s="67"/>
      <c r="AC85" s="67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3"/>
      <c r="P86" s="579" t="s">
        <v>40</v>
      </c>
      <c r="Q86" s="580"/>
      <c r="R86" s="580"/>
      <c r="S86" s="580"/>
      <c r="T86" s="580"/>
      <c r="U86" s="580"/>
      <c r="V86" s="581"/>
      <c r="W86" s="42" t="s">
        <v>0</v>
      </c>
      <c r="X86" s="43">
        <f>IFERROR(SUM(X83:X84),"0")</f>
        <v>50</v>
      </c>
      <c r="Y86" s="43">
        <f>IFERROR(SUM(Y83:Y84),"0")</f>
        <v>54.6</v>
      </c>
      <c r="Z86" s="42"/>
      <c r="AA86" s="67"/>
      <c r="AB86" s="67"/>
      <c r="AC86" s="67"/>
    </row>
    <row r="87" spans="1:68" ht="16.5" customHeight="1" x14ac:dyDescent="0.25">
      <c r="A87" s="590" t="s">
        <v>192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65"/>
      <c r="AB87" s="65"/>
      <c r="AC87" s="79"/>
    </row>
    <row r="88" spans="1:68" ht="14.25" customHeight="1" x14ac:dyDescent="0.25">
      <c r="A88" s="574" t="s">
        <v>114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75">
        <v>4680115881327</v>
      </c>
      <c r="E89" s="57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7"/>
      <c r="R89" s="577"/>
      <c r="S89" s="577"/>
      <c r="T89" s="578"/>
      <c r="U89" s="39" t="s">
        <v>45</v>
      </c>
      <c r="V89" s="39" t="s">
        <v>45</v>
      </c>
      <c r="W89" s="40" t="s">
        <v>0</v>
      </c>
      <c r="X89" s="58">
        <v>70</v>
      </c>
      <c r="Y89" s="55">
        <f>IFERROR(IF(X89="",0,CEILING((X89/$H89),1)*$H89),"")</f>
        <v>75.600000000000009</v>
      </c>
      <c r="Z89" s="41">
        <f>IFERROR(IF(Y89=0,"",ROUNDUP(Y89/H89,0)*0.01898),"")</f>
        <v>0.13286000000000001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72.819444444444429</v>
      </c>
      <c r="BN89" s="78">
        <f>IFERROR(Y89*I89/H89,"0")</f>
        <v>78.64500000000001</v>
      </c>
      <c r="BO89" s="78">
        <f>IFERROR(1/J89*(X89/H89),"0")</f>
        <v>0.10127314814814814</v>
      </c>
      <c r="BP89" s="78">
        <f>IFERROR(1/J89*(Y89/H89),"0")</f>
        <v>0.109375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575">
        <v>4680115881518</v>
      </c>
      <c r="E90" s="57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7"/>
      <c r="R90" s="577"/>
      <c r="S90" s="577"/>
      <c r="T90" s="57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75">
        <v>4680115881303</v>
      </c>
      <c r="E91" s="57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7"/>
      <c r="R91" s="577"/>
      <c r="S91" s="577"/>
      <c r="T91" s="57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2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83"/>
      <c r="P92" s="579" t="s">
        <v>40</v>
      </c>
      <c r="Q92" s="580"/>
      <c r="R92" s="580"/>
      <c r="S92" s="580"/>
      <c r="T92" s="580"/>
      <c r="U92" s="580"/>
      <c r="V92" s="581"/>
      <c r="W92" s="42" t="s">
        <v>39</v>
      </c>
      <c r="X92" s="43">
        <f>IFERROR(X89/H89,"0")+IFERROR(X90/H90,"0")+IFERROR(X91/H91,"0")</f>
        <v>6.481481481481481</v>
      </c>
      <c r="Y92" s="43">
        <f>IFERROR(Y89/H89,"0")+IFERROR(Y90/H90,"0")+IFERROR(Y91/H91,"0")</f>
        <v>7</v>
      </c>
      <c r="Z92" s="43">
        <f>IFERROR(IF(Z89="",0,Z89),"0")+IFERROR(IF(Z90="",0,Z90),"0")+IFERROR(IF(Z91="",0,Z91),"0")</f>
        <v>0.13286000000000001</v>
      </c>
      <c r="AA92" s="67"/>
      <c r="AB92" s="67"/>
      <c r="AC92" s="67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3"/>
      <c r="P93" s="579" t="s">
        <v>40</v>
      </c>
      <c r="Q93" s="580"/>
      <c r="R93" s="580"/>
      <c r="S93" s="580"/>
      <c r="T93" s="580"/>
      <c r="U93" s="580"/>
      <c r="V93" s="581"/>
      <c r="W93" s="42" t="s">
        <v>0</v>
      </c>
      <c r="X93" s="43">
        <f>IFERROR(SUM(X89:X91),"0")</f>
        <v>70</v>
      </c>
      <c r="Y93" s="43">
        <f>IFERROR(SUM(Y89:Y91),"0")</f>
        <v>75.600000000000009</v>
      </c>
      <c r="Z93" s="42"/>
      <c r="AA93" s="67"/>
      <c r="AB93" s="67"/>
      <c r="AC93" s="67"/>
    </row>
    <row r="94" spans="1:68" ht="14.25" customHeight="1" x14ac:dyDescent="0.25">
      <c r="A94" s="574" t="s">
        <v>85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75">
        <v>4607091386967</v>
      </c>
      <c r="E95" s="57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6" t="s">
        <v>202</v>
      </c>
      <c r="Q95" s="577"/>
      <c r="R95" s="577"/>
      <c r="S95" s="577"/>
      <c r="T95" s="57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575">
        <v>4680115884953</v>
      </c>
      <c r="E96" s="57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7"/>
      <c r="R96" s="577"/>
      <c r="S96" s="577"/>
      <c r="T96" s="578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575">
        <v>4607091385731</v>
      </c>
      <c r="E97" s="57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9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7"/>
      <c r="R97" s="577"/>
      <c r="S97" s="577"/>
      <c r="T97" s="578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575">
        <v>4607091385731</v>
      </c>
      <c r="E98" s="57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9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7"/>
      <c r="R98" s="577"/>
      <c r="S98" s="577"/>
      <c r="T98" s="578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575">
        <v>4680115880894</v>
      </c>
      <c r="E99" s="57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7"/>
      <c r="R99" s="577"/>
      <c r="S99" s="577"/>
      <c r="T99" s="578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582"/>
      <c r="B100" s="582"/>
      <c r="C100" s="582"/>
      <c r="D100" s="582"/>
      <c r="E100" s="582"/>
      <c r="F100" s="582"/>
      <c r="G100" s="582"/>
      <c r="H100" s="582"/>
      <c r="I100" s="582"/>
      <c r="J100" s="582"/>
      <c r="K100" s="582"/>
      <c r="L100" s="582"/>
      <c r="M100" s="582"/>
      <c r="N100" s="582"/>
      <c r="O100" s="583"/>
      <c r="P100" s="579" t="s">
        <v>40</v>
      </c>
      <c r="Q100" s="580"/>
      <c r="R100" s="580"/>
      <c r="S100" s="580"/>
      <c r="T100" s="580"/>
      <c r="U100" s="580"/>
      <c r="V100" s="581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582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83"/>
      <c r="P101" s="579" t="s">
        <v>40</v>
      </c>
      <c r="Q101" s="580"/>
      <c r="R101" s="580"/>
      <c r="S101" s="580"/>
      <c r="T101" s="580"/>
      <c r="U101" s="580"/>
      <c r="V101" s="581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590" t="s">
        <v>214</v>
      </c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0"/>
      <c r="P102" s="590"/>
      <c r="Q102" s="590"/>
      <c r="R102" s="590"/>
      <c r="S102" s="590"/>
      <c r="T102" s="590"/>
      <c r="U102" s="590"/>
      <c r="V102" s="590"/>
      <c r="W102" s="590"/>
      <c r="X102" s="590"/>
      <c r="Y102" s="590"/>
      <c r="Z102" s="590"/>
      <c r="AA102" s="65"/>
      <c r="AB102" s="65"/>
      <c r="AC102" s="79"/>
    </row>
    <row r="103" spans="1:68" ht="14.25" customHeight="1" x14ac:dyDescent="0.25">
      <c r="A103" s="574" t="s">
        <v>114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575">
        <v>4680115882133</v>
      </c>
      <c r="E104" s="575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7"/>
      <c r="R104" s="577"/>
      <c r="S104" s="577"/>
      <c r="T104" s="578"/>
      <c r="U104" s="39" t="s">
        <v>45</v>
      </c>
      <c r="V104" s="39" t="s">
        <v>45</v>
      </c>
      <c r="W104" s="40" t="s">
        <v>0</v>
      </c>
      <c r="X104" s="58">
        <v>30</v>
      </c>
      <c r="Y104" s="55">
        <f>IFERROR(IF(X104="",0,CEILING((X104/$H104),1)*$H104),"")</f>
        <v>32.400000000000006</v>
      </c>
      <c r="Z104" s="41">
        <f>IFERROR(IF(Y104=0,"",ROUNDUP(Y104/H104,0)*0.01898),"")</f>
        <v>5.6940000000000004E-2</v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31.208333333333329</v>
      </c>
      <c r="BN104" s="78">
        <f>IFERROR(Y104*I104/H104,"0")</f>
        <v>33.705000000000005</v>
      </c>
      <c r="BO104" s="78">
        <f>IFERROR(1/J104*(X104/H104),"0")</f>
        <v>4.3402777777777776E-2</v>
      </c>
      <c r="BP104" s="78">
        <f>IFERROR(1/J104*(Y104/H104),"0")</f>
        <v>4.6875000000000007E-2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575">
        <v>4680115880269</v>
      </c>
      <c r="E105" s="575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7"/>
      <c r="R105" s="577"/>
      <c r="S105" s="577"/>
      <c r="T105" s="57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575">
        <v>4680115880429</v>
      </c>
      <c r="E106" s="575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7"/>
      <c r="R106" s="577"/>
      <c r="S106" s="577"/>
      <c r="T106" s="57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575">
        <v>4680115881457</v>
      </c>
      <c r="E107" s="575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7"/>
      <c r="R107" s="577"/>
      <c r="S107" s="577"/>
      <c r="T107" s="57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82"/>
      <c r="B108" s="582"/>
      <c r="C108" s="582"/>
      <c r="D108" s="582"/>
      <c r="E108" s="582"/>
      <c r="F108" s="582"/>
      <c r="G108" s="582"/>
      <c r="H108" s="582"/>
      <c r="I108" s="582"/>
      <c r="J108" s="582"/>
      <c r="K108" s="582"/>
      <c r="L108" s="582"/>
      <c r="M108" s="582"/>
      <c r="N108" s="582"/>
      <c r="O108" s="583"/>
      <c r="P108" s="579" t="s">
        <v>40</v>
      </c>
      <c r="Q108" s="580"/>
      <c r="R108" s="580"/>
      <c r="S108" s="580"/>
      <c r="T108" s="580"/>
      <c r="U108" s="580"/>
      <c r="V108" s="581"/>
      <c r="W108" s="42" t="s">
        <v>39</v>
      </c>
      <c r="X108" s="43">
        <f>IFERROR(X104/H104,"0")+IFERROR(X105/H105,"0")+IFERROR(X106/H106,"0")+IFERROR(X107/H107,"0")</f>
        <v>2.7777777777777777</v>
      </c>
      <c r="Y108" s="43">
        <f>IFERROR(Y104/H104,"0")+IFERROR(Y105/H105,"0")+IFERROR(Y106/H106,"0")+IFERROR(Y107/H107,"0")</f>
        <v>3.0000000000000004</v>
      </c>
      <c r="Z108" s="43">
        <f>IFERROR(IF(Z104="",0,Z104),"0")+IFERROR(IF(Z105="",0,Z105),"0")+IFERROR(IF(Z106="",0,Z106),"0")+IFERROR(IF(Z107="",0,Z107),"0")</f>
        <v>5.6940000000000004E-2</v>
      </c>
      <c r="AA108" s="67"/>
      <c r="AB108" s="67"/>
      <c r="AC108" s="67"/>
    </row>
    <row r="109" spans="1:68" x14ac:dyDescent="0.2">
      <c r="A109" s="582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83"/>
      <c r="P109" s="579" t="s">
        <v>40</v>
      </c>
      <c r="Q109" s="580"/>
      <c r="R109" s="580"/>
      <c r="S109" s="580"/>
      <c r="T109" s="580"/>
      <c r="U109" s="580"/>
      <c r="V109" s="581"/>
      <c r="W109" s="42" t="s">
        <v>0</v>
      </c>
      <c r="X109" s="43">
        <f>IFERROR(SUM(X104:X107),"0")</f>
        <v>30</v>
      </c>
      <c r="Y109" s="43">
        <f>IFERROR(SUM(Y104:Y107),"0")</f>
        <v>32.400000000000006</v>
      </c>
      <c r="Z109" s="42"/>
      <c r="AA109" s="67"/>
      <c r="AB109" s="67"/>
      <c r="AC109" s="67"/>
    </row>
    <row r="110" spans="1:68" ht="14.25" customHeight="1" x14ac:dyDescent="0.25">
      <c r="A110" s="574" t="s">
        <v>150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575">
        <v>4680115881488</v>
      </c>
      <c r="E111" s="575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7"/>
      <c r="R111" s="577"/>
      <c r="S111" s="577"/>
      <c r="T111" s="57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575">
        <v>4680115882775</v>
      </c>
      <c r="E112" s="575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7"/>
      <c r="R112" s="577"/>
      <c r="S112" s="577"/>
      <c r="T112" s="57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575">
        <v>4680115880658</v>
      </c>
      <c r="E113" s="575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7"/>
      <c r="R113" s="577"/>
      <c r="S113" s="577"/>
      <c r="T113" s="57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582"/>
      <c r="B114" s="582"/>
      <c r="C114" s="582"/>
      <c r="D114" s="582"/>
      <c r="E114" s="582"/>
      <c r="F114" s="582"/>
      <c r="G114" s="582"/>
      <c r="H114" s="582"/>
      <c r="I114" s="582"/>
      <c r="J114" s="582"/>
      <c r="K114" s="582"/>
      <c r="L114" s="582"/>
      <c r="M114" s="582"/>
      <c r="N114" s="582"/>
      <c r="O114" s="583"/>
      <c r="P114" s="579" t="s">
        <v>40</v>
      </c>
      <c r="Q114" s="580"/>
      <c r="R114" s="580"/>
      <c r="S114" s="580"/>
      <c r="T114" s="580"/>
      <c r="U114" s="580"/>
      <c r="V114" s="581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582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83"/>
      <c r="P115" s="579" t="s">
        <v>40</v>
      </c>
      <c r="Q115" s="580"/>
      <c r="R115" s="580"/>
      <c r="S115" s="580"/>
      <c r="T115" s="580"/>
      <c r="U115" s="580"/>
      <c r="V115" s="581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574" t="s">
        <v>85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575">
        <v>4607091385168</v>
      </c>
      <c r="E117" s="575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7"/>
      <c r="R117" s="577"/>
      <c r="S117" s="577"/>
      <c r="T117" s="578"/>
      <c r="U117" s="39" t="s">
        <v>45</v>
      </c>
      <c r="V117" s="39" t="s">
        <v>45</v>
      </c>
      <c r="W117" s="40" t="s">
        <v>0</v>
      </c>
      <c r="X117" s="58">
        <v>140</v>
      </c>
      <c r="Y117" s="55">
        <f>IFERROR(IF(X117="",0,CEILING((X117/$H117),1)*$H117),"")</f>
        <v>145.79999999999998</v>
      </c>
      <c r="Z117" s="41">
        <f>IFERROR(IF(Y117=0,"",ROUNDUP(Y117/H117,0)*0.01898),"")</f>
        <v>0.34164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148.86666666666667</v>
      </c>
      <c r="BN117" s="78">
        <f>IFERROR(Y117*I117/H117,"0")</f>
        <v>155.03399999999996</v>
      </c>
      <c r="BO117" s="78">
        <f>IFERROR(1/J117*(X117/H117),"0")</f>
        <v>0.27006172839506176</v>
      </c>
      <c r="BP117" s="78">
        <f>IFERROR(1/J117*(Y117/H117),"0")</f>
        <v>0.28125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575">
        <v>4607091383256</v>
      </c>
      <c r="E118" s="575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7"/>
      <c r="R118" s="577"/>
      <c r="S118" s="577"/>
      <c r="T118" s="57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575">
        <v>4607091385748</v>
      </c>
      <c r="E119" s="575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7"/>
      <c r="R119" s="577"/>
      <c r="S119" s="577"/>
      <c r="T119" s="57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575">
        <v>4680115884533</v>
      </c>
      <c r="E120" s="575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7"/>
      <c r="R120" s="577"/>
      <c r="S120" s="577"/>
      <c r="T120" s="57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82"/>
      <c r="B121" s="582"/>
      <c r="C121" s="582"/>
      <c r="D121" s="582"/>
      <c r="E121" s="582"/>
      <c r="F121" s="582"/>
      <c r="G121" s="582"/>
      <c r="H121" s="582"/>
      <c r="I121" s="582"/>
      <c r="J121" s="582"/>
      <c r="K121" s="582"/>
      <c r="L121" s="582"/>
      <c r="M121" s="582"/>
      <c r="N121" s="582"/>
      <c r="O121" s="583"/>
      <c r="P121" s="579" t="s">
        <v>40</v>
      </c>
      <c r="Q121" s="580"/>
      <c r="R121" s="580"/>
      <c r="S121" s="580"/>
      <c r="T121" s="580"/>
      <c r="U121" s="580"/>
      <c r="V121" s="581"/>
      <c r="W121" s="42" t="s">
        <v>39</v>
      </c>
      <c r="X121" s="43">
        <f>IFERROR(X117/H117,"0")+IFERROR(X118/H118,"0")+IFERROR(X119/H119,"0")+IFERROR(X120/H120,"0")</f>
        <v>17.283950617283953</v>
      </c>
      <c r="Y121" s="43">
        <f>IFERROR(Y117/H117,"0")+IFERROR(Y118/H118,"0")+IFERROR(Y119/H119,"0")+IFERROR(Y120/H120,"0")</f>
        <v>18</v>
      </c>
      <c r="Z121" s="43">
        <f>IFERROR(IF(Z117="",0,Z117),"0")+IFERROR(IF(Z118="",0,Z118),"0")+IFERROR(IF(Z119="",0,Z119),"0")+IFERROR(IF(Z120="",0,Z120),"0")</f>
        <v>0.34164</v>
      </c>
      <c r="AA121" s="67"/>
      <c r="AB121" s="67"/>
      <c r="AC121" s="67"/>
    </row>
    <row r="122" spans="1:68" x14ac:dyDescent="0.2">
      <c r="A122" s="582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83"/>
      <c r="P122" s="579" t="s">
        <v>40</v>
      </c>
      <c r="Q122" s="580"/>
      <c r="R122" s="580"/>
      <c r="S122" s="580"/>
      <c r="T122" s="580"/>
      <c r="U122" s="580"/>
      <c r="V122" s="581"/>
      <c r="W122" s="42" t="s">
        <v>0</v>
      </c>
      <c r="X122" s="43">
        <f>IFERROR(SUM(X117:X120),"0")</f>
        <v>140</v>
      </c>
      <c r="Y122" s="43">
        <f>IFERROR(SUM(Y117:Y120),"0")</f>
        <v>145.79999999999998</v>
      </c>
      <c r="Z122" s="42"/>
      <c r="AA122" s="67"/>
      <c r="AB122" s="67"/>
      <c r="AC122" s="67"/>
    </row>
    <row r="123" spans="1:68" ht="14.25" customHeight="1" x14ac:dyDescent="0.25">
      <c r="A123" s="574" t="s">
        <v>185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575">
        <v>4680115882652</v>
      </c>
      <c r="E124" s="575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7"/>
      <c r="R124" s="577"/>
      <c r="S124" s="577"/>
      <c r="T124" s="578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575">
        <v>4680115880238</v>
      </c>
      <c r="E125" s="575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7"/>
      <c r="R125" s="577"/>
      <c r="S125" s="577"/>
      <c r="T125" s="57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582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3"/>
      <c r="P126" s="579" t="s">
        <v>40</v>
      </c>
      <c r="Q126" s="580"/>
      <c r="R126" s="580"/>
      <c r="S126" s="580"/>
      <c r="T126" s="580"/>
      <c r="U126" s="580"/>
      <c r="V126" s="581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3"/>
      <c r="P127" s="579" t="s">
        <v>40</v>
      </c>
      <c r="Q127" s="580"/>
      <c r="R127" s="580"/>
      <c r="S127" s="580"/>
      <c r="T127" s="580"/>
      <c r="U127" s="580"/>
      <c r="V127" s="581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590" t="s">
        <v>247</v>
      </c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0"/>
      <c r="P128" s="590"/>
      <c r="Q128" s="590"/>
      <c r="R128" s="590"/>
      <c r="S128" s="590"/>
      <c r="T128" s="590"/>
      <c r="U128" s="590"/>
      <c r="V128" s="590"/>
      <c r="W128" s="590"/>
      <c r="X128" s="590"/>
      <c r="Y128" s="590"/>
      <c r="Z128" s="590"/>
      <c r="AA128" s="65"/>
      <c r="AB128" s="65"/>
      <c r="AC128" s="79"/>
    </row>
    <row r="129" spans="1:68" ht="14.25" customHeight="1" x14ac:dyDescent="0.25">
      <c r="A129" s="574" t="s">
        <v>114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575">
        <v>4680115882577</v>
      </c>
      <c r="E130" s="575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7"/>
      <c r="R130" s="577"/>
      <c r="S130" s="577"/>
      <c r="T130" s="57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575">
        <v>4680115882577</v>
      </c>
      <c r="E131" s="575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7"/>
      <c r="R131" s="577"/>
      <c r="S131" s="577"/>
      <c r="T131" s="57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3"/>
      <c r="P132" s="579" t="s">
        <v>40</v>
      </c>
      <c r="Q132" s="580"/>
      <c r="R132" s="580"/>
      <c r="S132" s="580"/>
      <c r="T132" s="580"/>
      <c r="U132" s="580"/>
      <c r="V132" s="58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82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3"/>
      <c r="P133" s="579" t="s">
        <v>40</v>
      </c>
      <c r="Q133" s="580"/>
      <c r="R133" s="580"/>
      <c r="S133" s="580"/>
      <c r="T133" s="580"/>
      <c r="U133" s="580"/>
      <c r="V133" s="58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74" t="s">
        <v>78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575">
        <v>4680115883444</v>
      </c>
      <c r="E135" s="575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7"/>
      <c r="R135" s="577"/>
      <c r="S135" s="577"/>
      <c r="T135" s="57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575">
        <v>4680115883444</v>
      </c>
      <c r="E136" s="575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7"/>
      <c r="R136" s="577"/>
      <c r="S136" s="577"/>
      <c r="T136" s="57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82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3"/>
      <c r="P137" s="579" t="s">
        <v>40</v>
      </c>
      <c r="Q137" s="580"/>
      <c r="R137" s="580"/>
      <c r="S137" s="580"/>
      <c r="T137" s="580"/>
      <c r="U137" s="580"/>
      <c r="V137" s="58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3"/>
      <c r="P138" s="579" t="s">
        <v>40</v>
      </c>
      <c r="Q138" s="580"/>
      <c r="R138" s="580"/>
      <c r="S138" s="580"/>
      <c r="T138" s="580"/>
      <c r="U138" s="580"/>
      <c r="V138" s="58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574" t="s">
        <v>85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575">
        <v>4680115882584</v>
      </c>
      <c r="E140" s="575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7"/>
      <c r="R140" s="577"/>
      <c r="S140" s="577"/>
      <c r="T140" s="578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575">
        <v>4680115882584</v>
      </c>
      <c r="E141" s="575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7"/>
      <c r="R141" s="577"/>
      <c r="S141" s="577"/>
      <c r="T141" s="57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582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3"/>
      <c r="P142" s="579" t="s">
        <v>40</v>
      </c>
      <c r="Q142" s="580"/>
      <c r="R142" s="580"/>
      <c r="S142" s="580"/>
      <c r="T142" s="580"/>
      <c r="U142" s="580"/>
      <c r="V142" s="581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3"/>
      <c r="P143" s="579" t="s">
        <v>40</v>
      </c>
      <c r="Q143" s="580"/>
      <c r="R143" s="580"/>
      <c r="S143" s="580"/>
      <c r="T143" s="580"/>
      <c r="U143" s="580"/>
      <c r="V143" s="581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590" t="s">
        <v>112</v>
      </c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0"/>
      <c r="P144" s="590"/>
      <c r="Q144" s="590"/>
      <c r="R144" s="590"/>
      <c r="S144" s="590"/>
      <c r="T144" s="590"/>
      <c r="U144" s="590"/>
      <c r="V144" s="590"/>
      <c r="W144" s="590"/>
      <c r="X144" s="590"/>
      <c r="Y144" s="590"/>
      <c r="Z144" s="590"/>
      <c r="AA144" s="65"/>
      <c r="AB144" s="65"/>
      <c r="AC144" s="79"/>
    </row>
    <row r="145" spans="1:68" ht="14.25" customHeight="1" x14ac:dyDescent="0.25">
      <c r="A145" s="574" t="s">
        <v>114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575">
        <v>4607091384604</v>
      </c>
      <c r="E146" s="575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7"/>
      <c r="R146" s="577"/>
      <c r="S146" s="577"/>
      <c r="T146" s="57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582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3"/>
      <c r="P147" s="579" t="s">
        <v>40</v>
      </c>
      <c r="Q147" s="580"/>
      <c r="R147" s="580"/>
      <c r="S147" s="580"/>
      <c r="T147" s="580"/>
      <c r="U147" s="580"/>
      <c r="V147" s="581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3"/>
      <c r="P148" s="579" t="s">
        <v>40</v>
      </c>
      <c r="Q148" s="580"/>
      <c r="R148" s="580"/>
      <c r="S148" s="580"/>
      <c r="T148" s="580"/>
      <c r="U148" s="580"/>
      <c r="V148" s="581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574" t="s">
        <v>78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575">
        <v>4607091387667</v>
      </c>
      <c r="E150" s="575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7"/>
      <c r="R150" s="577"/>
      <c r="S150" s="577"/>
      <c r="T150" s="578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575">
        <v>4607091387636</v>
      </c>
      <c r="E151" s="575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7"/>
      <c r="R151" s="577"/>
      <c r="S151" s="577"/>
      <c r="T151" s="578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575">
        <v>4607091382426</v>
      </c>
      <c r="E152" s="57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7"/>
      <c r="R152" s="577"/>
      <c r="S152" s="577"/>
      <c r="T152" s="57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3"/>
      <c r="P153" s="579" t="s">
        <v>40</v>
      </c>
      <c r="Q153" s="580"/>
      <c r="R153" s="580"/>
      <c r="S153" s="580"/>
      <c r="T153" s="580"/>
      <c r="U153" s="580"/>
      <c r="V153" s="581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582"/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3"/>
      <c r="P154" s="579" t="s">
        <v>40</v>
      </c>
      <c r="Q154" s="580"/>
      <c r="R154" s="580"/>
      <c r="S154" s="580"/>
      <c r="T154" s="580"/>
      <c r="U154" s="580"/>
      <c r="V154" s="581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599" t="s">
        <v>271</v>
      </c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599"/>
      <c r="P155" s="599"/>
      <c r="Q155" s="599"/>
      <c r="R155" s="599"/>
      <c r="S155" s="599"/>
      <c r="T155" s="599"/>
      <c r="U155" s="599"/>
      <c r="V155" s="599"/>
      <c r="W155" s="599"/>
      <c r="X155" s="599"/>
      <c r="Y155" s="599"/>
      <c r="Z155" s="599"/>
      <c r="AA155" s="54"/>
      <c r="AB155" s="54"/>
      <c r="AC155" s="54"/>
    </row>
    <row r="156" spans="1:68" ht="16.5" customHeight="1" x14ac:dyDescent="0.25">
      <c r="A156" s="590" t="s">
        <v>272</v>
      </c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0"/>
      <c r="P156" s="590"/>
      <c r="Q156" s="590"/>
      <c r="R156" s="590"/>
      <c r="S156" s="590"/>
      <c r="T156" s="590"/>
      <c r="U156" s="590"/>
      <c r="V156" s="590"/>
      <c r="W156" s="590"/>
      <c r="X156" s="590"/>
      <c r="Y156" s="590"/>
      <c r="Z156" s="590"/>
      <c r="AA156" s="65"/>
      <c r="AB156" s="65"/>
      <c r="AC156" s="79"/>
    </row>
    <row r="157" spans="1:68" ht="14.25" customHeight="1" x14ac:dyDescent="0.25">
      <c r="A157" s="574" t="s">
        <v>150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575">
        <v>4680115886223</v>
      </c>
      <c r="E158" s="575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7"/>
      <c r="R158" s="577"/>
      <c r="S158" s="577"/>
      <c r="T158" s="57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3"/>
      <c r="P159" s="579" t="s">
        <v>40</v>
      </c>
      <c r="Q159" s="580"/>
      <c r="R159" s="580"/>
      <c r="S159" s="580"/>
      <c r="T159" s="580"/>
      <c r="U159" s="580"/>
      <c r="V159" s="581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582"/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3"/>
      <c r="P160" s="579" t="s">
        <v>40</v>
      </c>
      <c r="Q160" s="580"/>
      <c r="R160" s="580"/>
      <c r="S160" s="580"/>
      <c r="T160" s="580"/>
      <c r="U160" s="580"/>
      <c r="V160" s="581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574" t="s">
        <v>78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575">
        <v>4680115880993</v>
      </c>
      <c r="E162" s="575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7"/>
      <c r="R162" s="577"/>
      <c r="S162" s="577"/>
      <c r="T162" s="578"/>
      <c r="U162" s="39" t="s">
        <v>45</v>
      </c>
      <c r="V162" s="39" t="s">
        <v>45</v>
      </c>
      <c r="W162" s="40" t="s">
        <v>0</v>
      </c>
      <c r="X162" s="58">
        <v>20</v>
      </c>
      <c r="Y162" s="55">
        <f t="shared" ref="Y162:Y170" si="16">IFERROR(IF(X162="",0,CEILING((X162/$H162),1)*$H162),"")</f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21.285714285714281</v>
      </c>
      <c r="BN162" s="78">
        <f t="shared" ref="BN162:BN170" si="18">IFERROR(Y162*I162/H162,"0")</f>
        <v>22.349999999999998</v>
      </c>
      <c r="BO162" s="78">
        <f t="shared" ref="BO162:BO170" si="19">IFERROR(1/J162*(X162/H162),"0")</f>
        <v>3.6075036075036072E-2</v>
      </c>
      <c r="BP162" s="78">
        <f t="shared" ref="BP162:BP170" si="20">IFERROR(1/J162*(Y162/H162),"0")</f>
        <v>3.787878787878788E-2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575">
        <v>4680115881761</v>
      </c>
      <c r="E163" s="575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7"/>
      <c r="R163" s="577"/>
      <c r="S163" s="577"/>
      <c r="T163" s="57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575">
        <v>4680115881563</v>
      </c>
      <c r="E164" s="575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7"/>
      <c r="R164" s="577"/>
      <c r="S164" s="577"/>
      <c r="T164" s="578"/>
      <c r="U164" s="39" t="s">
        <v>45</v>
      </c>
      <c r="V164" s="39" t="s">
        <v>45</v>
      </c>
      <c r="W164" s="40" t="s">
        <v>0</v>
      </c>
      <c r="X164" s="58">
        <v>90</v>
      </c>
      <c r="Y164" s="55">
        <f t="shared" si="16"/>
        <v>92.4</v>
      </c>
      <c r="Z164" s="41">
        <f>IFERROR(IF(Y164=0,"",ROUNDUP(Y164/H164,0)*0.00902),"")</f>
        <v>0.19844000000000001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94.5</v>
      </c>
      <c r="BN164" s="78">
        <f t="shared" si="18"/>
        <v>97.02000000000001</v>
      </c>
      <c r="BO164" s="78">
        <f t="shared" si="19"/>
        <v>0.16233766233766234</v>
      </c>
      <c r="BP164" s="78">
        <f t="shared" si="20"/>
        <v>0.16666666666666669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575">
        <v>4680115880986</v>
      </c>
      <c r="E165" s="575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7"/>
      <c r="R165" s="577"/>
      <c r="S165" s="577"/>
      <c r="T165" s="57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575">
        <v>4680115881785</v>
      </c>
      <c r="E166" s="575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7"/>
      <c r="R166" s="577"/>
      <c r="S166" s="577"/>
      <c r="T166" s="57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575">
        <v>4680115886537</v>
      </c>
      <c r="E167" s="575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7"/>
      <c r="R167" s="577"/>
      <c r="S167" s="577"/>
      <c r="T167" s="57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575">
        <v>4680115881679</v>
      </c>
      <c r="E168" s="575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7"/>
      <c r="R168" s="577"/>
      <c r="S168" s="577"/>
      <c r="T168" s="57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575">
        <v>4680115880191</v>
      </c>
      <c r="E169" s="575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7"/>
      <c r="R169" s="577"/>
      <c r="S169" s="577"/>
      <c r="T169" s="57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575">
        <v>4680115883963</v>
      </c>
      <c r="E170" s="575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7"/>
      <c r="R170" s="577"/>
      <c r="S170" s="577"/>
      <c r="T170" s="57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582"/>
      <c r="B171" s="582"/>
      <c r="C171" s="582"/>
      <c r="D171" s="582"/>
      <c r="E171" s="582"/>
      <c r="F171" s="582"/>
      <c r="G171" s="582"/>
      <c r="H171" s="582"/>
      <c r="I171" s="582"/>
      <c r="J171" s="582"/>
      <c r="K171" s="582"/>
      <c r="L171" s="582"/>
      <c r="M171" s="582"/>
      <c r="N171" s="582"/>
      <c r="O171" s="583"/>
      <c r="P171" s="579" t="s">
        <v>40</v>
      </c>
      <c r="Q171" s="580"/>
      <c r="R171" s="580"/>
      <c r="S171" s="580"/>
      <c r="T171" s="580"/>
      <c r="U171" s="580"/>
      <c r="V171" s="581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26.19047619047619</v>
      </c>
      <c r="Y171" s="43">
        <f>IFERROR(Y162/H162,"0")+IFERROR(Y163/H163,"0")+IFERROR(Y164/H164,"0")+IFERROR(Y165/H165,"0")+IFERROR(Y166/H166,"0")+IFERROR(Y167/H167,"0")+IFERROR(Y168/H168,"0")+IFERROR(Y169/H169,"0")+IFERROR(Y170/H170,"0")</f>
        <v>27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0.24354000000000001</v>
      </c>
      <c r="AA171" s="67"/>
      <c r="AB171" s="67"/>
      <c r="AC171" s="67"/>
    </row>
    <row r="172" spans="1:68" x14ac:dyDescent="0.2">
      <c r="A172" s="582"/>
      <c r="B172" s="582"/>
      <c r="C172" s="582"/>
      <c r="D172" s="582"/>
      <c r="E172" s="582"/>
      <c r="F172" s="582"/>
      <c r="G172" s="582"/>
      <c r="H172" s="582"/>
      <c r="I172" s="582"/>
      <c r="J172" s="582"/>
      <c r="K172" s="582"/>
      <c r="L172" s="582"/>
      <c r="M172" s="582"/>
      <c r="N172" s="582"/>
      <c r="O172" s="583"/>
      <c r="P172" s="579" t="s">
        <v>40</v>
      </c>
      <c r="Q172" s="580"/>
      <c r="R172" s="580"/>
      <c r="S172" s="580"/>
      <c r="T172" s="580"/>
      <c r="U172" s="580"/>
      <c r="V172" s="581"/>
      <c r="W172" s="42" t="s">
        <v>0</v>
      </c>
      <c r="X172" s="43">
        <f>IFERROR(SUM(X162:X170),"0")</f>
        <v>110</v>
      </c>
      <c r="Y172" s="43">
        <f>IFERROR(SUM(Y162:Y170),"0")</f>
        <v>113.4</v>
      </c>
      <c r="Z172" s="42"/>
      <c r="AA172" s="67"/>
      <c r="AB172" s="67"/>
      <c r="AC172" s="67"/>
    </row>
    <row r="173" spans="1:68" ht="14.25" customHeight="1" x14ac:dyDescent="0.25">
      <c r="A173" s="574" t="s">
        <v>106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575">
        <v>4680115886780</v>
      </c>
      <c r="E174" s="575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7"/>
      <c r="R174" s="577"/>
      <c r="S174" s="577"/>
      <c r="T174" s="578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575">
        <v>4680115886742</v>
      </c>
      <c r="E175" s="575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7"/>
      <c r="R175" s="577"/>
      <c r="S175" s="577"/>
      <c r="T175" s="57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575">
        <v>4680115886766</v>
      </c>
      <c r="E176" s="57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7"/>
      <c r="R176" s="577"/>
      <c r="S176" s="577"/>
      <c r="T176" s="57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3"/>
      <c r="P177" s="579" t="s">
        <v>40</v>
      </c>
      <c r="Q177" s="580"/>
      <c r="R177" s="580"/>
      <c r="S177" s="580"/>
      <c r="T177" s="580"/>
      <c r="U177" s="580"/>
      <c r="V177" s="581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3"/>
      <c r="P178" s="579" t="s">
        <v>40</v>
      </c>
      <c r="Q178" s="580"/>
      <c r="R178" s="580"/>
      <c r="S178" s="580"/>
      <c r="T178" s="580"/>
      <c r="U178" s="580"/>
      <c r="V178" s="581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574" t="s">
        <v>309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575">
        <v>4680115886797</v>
      </c>
      <c r="E180" s="575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5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7"/>
      <c r="R180" s="577"/>
      <c r="S180" s="577"/>
      <c r="T180" s="578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583"/>
      <c r="P181" s="579" t="s">
        <v>40</v>
      </c>
      <c r="Q181" s="580"/>
      <c r="R181" s="580"/>
      <c r="S181" s="580"/>
      <c r="T181" s="580"/>
      <c r="U181" s="580"/>
      <c r="V181" s="581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582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3"/>
      <c r="P182" s="579" t="s">
        <v>40</v>
      </c>
      <c r="Q182" s="580"/>
      <c r="R182" s="580"/>
      <c r="S182" s="580"/>
      <c r="T182" s="580"/>
      <c r="U182" s="580"/>
      <c r="V182" s="581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590" t="s">
        <v>312</v>
      </c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0"/>
      <c r="P183" s="590"/>
      <c r="Q183" s="590"/>
      <c r="R183" s="590"/>
      <c r="S183" s="590"/>
      <c r="T183" s="590"/>
      <c r="U183" s="590"/>
      <c r="V183" s="590"/>
      <c r="W183" s="590"/>
      <c r="X183" s="590"/>
      <c r="Y183" s="590"/>
      <c r="Z183" s="590"/>
      <c r="AA183" s="65"/>
      <c r="AB183" s="65"/>
      <c r="AC183" s="79"/>
    </row>
    <row r="184" spans="1:68" ht="14.25" customHeight="1" x14ac:dyDescent="0.25">
      <c r="A184" s="574" t="s">
        <v>114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575">
        <v>4680115881402</v>
      </c>
      <c r="E185" s="575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7"/>
      <c r="R185" s="577"/>
      <c r="S185" s="577"/>
      <c r="T185" s="578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575">
        <v>4680115881396</v>
      </c>
      <c r="E186" s="575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7"/>
      <c r="R186" s="577"/>
      <c r="S186" s="577"/>
      <c r="T186" s="57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3"/>
      <c r="P187" s="579" t="s">
        <v>40</v>
      </c>
      <c r="Q187" s="580"/>
      <c r="R187" s="580"/>
      <c r="S187" s="580"/>
      <c r="T187" s="580"/>
      <c r="U187" s="580"/>
      <c r="V187" s="581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582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3"/>
      <c r="P188" s="579" t="s">
        <v>40</v>
      </c>
      <c r="Q188" s="580"/>
      <c r="R188" s="580"/>
      <c r="S188" s="580"/>
      <c r="T188" s="580"/>
      <c r="U188" s="580"/>
      <c r="V188" s="581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574" t="s">
        <v>150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575">
        <v>4680115882935</v>
      </c>
      <c r="E190" s="575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7"/>
      <c r="R190" s="577"/>
      <c r="S190" s="577"/>
      <c r="T190" s="578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575">
        <v>4680115880764</v>
      </c>
      <c r="E191" s="575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7"/>
      <c r="R191" s="577"/>
      <c r="S191" s="577"/>
      <c r="T191" s="57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582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3"/>
      <c r="P192" s="579" t="s">
        <v>40</v>
      </c>
      <c r="Q192" s="580"/>
      <c r="R192" s="580"/>
      <c r="S192" s="580"/>
      <c r="T192" s="580"/>
      <c r="U192" s="580"/>
      <c r="V192" s="581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3"/>
      <c r="P193" s="579" t="s">
        <v>40</v>
      </c>
      <c r="Q193" s="580"/>
      <c r="R193" s="580"/>
      <c r="S193" s="580"/>
      <c r="T193" s="580"/>
      <c r="U193" s="580"/>
      <c r="V193" s="581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574" t="s">
        <v>78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575">
        <v>4680115882683</v>
      </c>
      <c r="E195" s="575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7"/>
      <c r="R195" s="577"/>
      <c r="S195" s="577"/>
      <c r="T195" s="578"/>
      <c r="U195" s="39" t="s">
        <v>45</v>
      </c>
      <c r="V195" s="39" t="s">
        <v>45</v>
      </c>
      <c r="W195" s="40" t="s">
        <v>0</v>
      </c>
      <c r="X195" s="58">
        <v>280</v>
      </c>
      <c r="Y195" s="55">
        <f t="shared" ref="Y195:Y202" si="21">IFERROR(IF(X195="",0,CEILING((X195/$H195),1)*$H195),"")</f>
        <v>280.8</v>
      </c>
      <c r="Z195" s="41">
        <f>IFERROR(IF(Y195=0,"",ROUNDUP(Y195/H195,0)*0.00902),"")</f>
        <v>0.46904000000000001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290.88888888888891</v>
      </c>
      <c r="BN195" s="78">
        <f t="shared" ref="BN195:BN202" si="23">IFERROR(Y195*I195/H195,"0")</f>
        <v>291.72000000000003</v>
      </c>
      <c r="BO195" s="78">
        <f t="shared" ref="BO195:BO202" si="24">IFERROR(1/J195*(X195/H195),"0")</f>
        <v>0.39281705948372614</v>
      </c>
      <c r="BP195" s="78">
        <f t="shared" ref="BP195:BP202" si="25">IFERROR(1/J195*(Y195/H195),"0")</f>
        <v>0.39393939393939392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575">
        <v>4680115882690</v>
      </c>
      <c r="E196" s="575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7"/>
      <c r="R196" s="577"/>
      <c r="S196" s="577"/>
      <c r="T196" s="578"/>
      <c r="U196" s="39" t="s">
        <v>45</v>
      </c>
      <c r="V196" s="39" t="s">
        <v>45</v>
      </c>
      <c r="W196" s="40" t="s">
        <v>0</v>
      </c>
      <c r="X196" s="58">
        <v>160</v>
      </c>
      <c r="Y196" s="55">
        <f t="shared" si="21"/>
        <v>162</v>
      </c>
      <c r="Z196" s="41">
        <f>IFERROR(IF(Y196=0,"",ROUNDUP(Y196/H196,0)*0.00902),"")</f>
        <v>0.27060000000000001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166.22222222222223</v>
      </c>
      <c r="BN196" s="78">
        <f t="shared" si="23"/>
        <v>168.3</v>
      </c>
      <c r="BO196" s="78">
        <f t="shared" si="24"/>
        <v>0.22446689113355778</v>
      </c>
      <c r="BP196" s="78">
        <f t="shared" si="25"/>
        <v>0.22727272727272727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575">
        <v>4680115882669</v>
      </c>
      <c r="E197" s="57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7"/>
      <c r="R197" s="577"/>
      <c r="S197" s="577"/>
      <c r="T197" s="578"/>
      <c r="U197" s="39" t="s">
        <v>45</v>
      </c>
      <c r="V197" s="39" t="s">
        <v>45</v>
      </c>
      <c r="W197" s="40" t="s">
        <v>0</v>
      </c>
      <c r="X197" s="58">
        <v>330</v>
      </c>
      <c r="Y197" s="55">
        <f t="shared" si="21"/>
        <v>334.8</v>
      </c>
      <c r="Z197" s="41">
        <f>IFERROR(IF(Y197=0,"",ROUNDUP(Y197/H197,0)*0.00902),"")</f>
        <v>0.55923999999999996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342.83333333333337</v>
      </c>
      <c r="BN197" s="78">
        <f t="shared" si="23"/>
        <v>347.82</v>
      </c>
      <c r="BO197" s="78">
        <f t="shared" si="24"/>
        <v>0.46296296296296297</v>
      </c>
      <c r="BP197" s="78">
        <f t="shared" si="25"/>
        <v>0.46969696969696972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575">
        <v>4680115882676</v>
      </c>
      <c r="E198" s="57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7"/>
      <c r="R198" s="577"/>
      <c r="S198" s="577"/>
      <c r="T198" s="578"/>
      <c r="U198" s="39" t="s">
        <v>45</v>
      </c>
      <c r="V198" s="39" t="s">
        <v>45</v>
      </c>
      <c r="W198" s="40" t="s">
        <v>0</v>
      </c>
      <c r="X198" s="58">
        <v>220</v>
      </c>
      <c r="Y198" s="55">
        <f t="shared" si="21"/>
        <v>221.4</v>
      </c>
      <c r="Z198" s="41">
        <f>IFERROR(IF(Y198=0,"",ROUNDUP(Y198/H198,0)*0.00902),"")</f>
        <v>0.36982000000000004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228.55555555555554</v>
      </c>
      <c r="BN198" s="78">
        <f t="shared" si="23"/>
        <v>230.01</v>
      </c>
      <c r="BO198" s="78">
        <f t="shared" si="24"/>
        <v>0.30864197530864196</v>
      </c>
      <c r="BP198" s="78">
        <f t="shared" si="25"/>
        <v>0.31060606060606061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575">
        <v>4680115884014</v>
      </c>
      <c r="E199" s="575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4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7"/>
      <c r="R199" s="577"/>
      <c r="S199" s="577"/>
      <c r="T199" s="57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575">
        <v>4680115884007</v>
      </c>
      <c r="E200" s="575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7"/>
      <c r="R200" s="577"/>
      <c r="S200" s="577"/>
      <c r="T200" s="57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575">
        <v>4680115884038</v>
      </c>
      <c r="E201" s="575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7"/>
      <c r="R201" s="577"/>
      <c r="S201" s="577"/>
      <c r="T201" s="57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575">
        <v>4680115884021</v>
      </c>
      <c r="E202" s="57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7"/>
      <c r="R202" s="577"/>
      <c r="S202" s="577"/>
      <c r="T202" s="57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582"/>
      <c r="B203" s="582"/>
      <c r="C203" s="582"/>
      <c r="D203" s="582"/>
      <c r="E203" s="582"/>
      <c r="F203" s="582"/>
      <c r="G203" s="582"/>
      <c r="H203" s="582"/>
      <c r="I203" s="582"/>
      <c r="J203" s="582"/>
      <c r="K203" s="582"/>
      <c r="L203" s="582"/>
      <c r="M203" s="582"/>
      <c r="N203" s="582"/>
      <c r="O203" s="583"/>
      <c r="P203" s="579" t="s">
        <v>40</v>
      </c>
      <c r="Q203" s="580"/>
      <c r="R203" s="580"/>
      <c r="S203" s="580"/>
      <c r="T203" s="580"/>
      <c r="U203" s="580"/>
      <c r="V203" s="581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183.33333333333331</v>
      </c>
      <c r="Y203" s="43">
        <f>IFERROR(Y195/H195,"0")+IFERROR(Y196/H196,"0")+IFERROR(Y197/H197,"0")+IFERROR(Y198/H198,"0")+IFERROR(Y199/H199,"0")+IFERROR(Y200/H200,"0")+IFERROR(Y201/H201,"0")+IFERROR(Y202/H202,"0")</f>
        <v>185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1.6687000000000001</v>
      </c>
      <c r="AA203" s="67"/>
      <c r="AB203" s="67"/>
      <c r="AC203" s="67"/>
    </row>
    <row r="204" spans="1:68" x14ac:dyDescent="0.2">
      <c r="A204" s="582"/>
      <c r="B204" s="582"/>
      <c r="C204" s="582"/>
      <c r="D204" s="582"/>
      <c r="E204" s="582"/>
      <c r="F204" s="582"/>
      <c r="G204" s="582"/>
      <c r="H204" s="582"/>
      <c r="I204" s="582"/>
      <c r="J204" s="582"/>
      <c r="K204" s="582"/>
      <c r="L204" s="582"/>
      <c r="M204" s="582"/>
      <c r="N204" s="582"/>
      <c r="O204" s="583"/>
      <c r="P204" s="579" t="s">
        <v>40</v>
      </c>
      <c r="Q204" s="580"/>
      <c r="R204" s="580"/>
      <c r="S204" s="580"/>
      <c r="T204" s="580"/>
      <c r="U204" s="580"/>
      <c r="V204" s="581"/>
      <c r="W204" s="42" t="s">
        <v>0</v>
      </c>
      <c r="X204" s="43">
        <f>IFERROR(SUM(X195:X202),"0")</f>
        <v>990</v>
      </c>
      <c r="Y204" s="43">
        <f>IFERROR(SUM(Y195:Y202),"0")</f>
        <v>999</v>
      </c>
      <c r="Z204" s="42"/>
      <c r="AA204" s="67"/>
      <c r="AB204" s="67"/>
      <c r="AC204" s="67"/>
    </row>
    <row r="205" spans="1:68" ht="14.25" customHeight="1" x14ac:dyDescent="0.25">
      <c r="A205" s="574" t="s">
        <v>85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575">
        <v>4680115881594</v>
      </c>
      <c r="E206" s="575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7"/>
      <c r="R206" s="577"/>
      <c r="S206" s="577"/>
      <c r="T206" s="57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575">
        <v>4680115881617</v>
      </c>
      <c r="E207" s="575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7"/>
      <c r="R207" s="577"/>
      <c r="S207" s="577"/>
      <c r="T207" s="57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575">
        <v>4680115880573</v>
      </c>
      <c r="E208" s="575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7"/>
      <c r="R208" s="577"/>
      <c r="S208" s="577"/>
      <c r="T208" s="578"/>
      <c r="U208" s="39" t="s">
        <v>45</v>
      </c>
      <c r="V208" s="39" t="s">
        <v>45</v>
      </c>
      <c r="W208" s="40" t="s">
        <v>0</v>
      </c>
      <c r="X208" s="58">
        <v>155</v>
      </c>
      <c r="Y208" s="55">
        <f t="shared" si="26"/>
        <v>156.6</v>
      </c>
      <c r="Z208" s="41">
        <f>IFERROR(IF(Y208=0,"",ROUNDUP(Y208/H208,0)*0.01898),"")</f>
        <v>0.34164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164.24655172413793</v>
      </c>
      <c r="BN208" s="78">
        <f t="shared" si="28"/>
        <v>165.94200000000001</v>
      </c>
      <c r="BO208" s="78">
        <f t="shared" si="29"/>
        <v>0.27837643678160923</v>
      </c>
      <c r="BP208" s="78">
        <f t="shared" si="30"/>
        <v>0.28125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575">
        <v>4680115882195</v>
      </c>
      <c r="E209" s="575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7"/>
      <c r="R209" s="577"/>
      <c r="S209" s="577"/>
      <c r="T209" s="57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575">
        <v>4680115882607</v>
      </c>
      <c r="E210" s="575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7"/>
      <c r="R210" s="577"/>
      <c r="S210" s="577"/>
      <c r="T210" s="57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575">
        <v>4680115880092</v>
      </c>
      <c r="E211" s="575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7"/>
      <c r="R211" s="577"/>
      <c r="S211" s="577"/>
      <c r="T211" s="57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575">
        <v>4680115880221</v>
      </c>
      <c r="E212" s="575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7"/>
      <c r="R212" s="577"/>
      <c r="S212" s="577"/>
      <c r="T212" s="57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575">
        <v>4680115880504</v>
      </c>
      <c r="E213" s="57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7"/>
      <c r="R213" s="577"/>
      <c r="S213" s="577"/>
      <c r="T213" s="578"/>
      <c r="U213" s="39" t="s">
        <v>45</v>
      </c>
      <c r="V213" s="39" t="s">
        <v>45</v>
      </c>
      <c r="W213" s="40" t="s">
        <v>0</v>
      </c>
      <c r="X213" s="58">
        <v>48</v>
      </c>
      <c r="Y213" s="55">
        <f t="shared" si="26"/>
        <v>48</v>
      </c>
      <c r="Z213" s="41">
        <f t="shared" si="31"/>
        <v>0.13020000000000001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53.040000000000006</v>
      </c>
      <c r="BN213" s="78">
        <f t="shared" si="28"/>
        <v>53.040000000000006</v>
      </c>
      <c r="BO213" s="78">
        <f t="shared" si="29"/>
        <v>0.1098901098901099</v>
      </c>
      <c r="BP213" s="78">
        <f t="shared" si="30"/>
        <v>0.1098901098901099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575">
        <v>4680115882164</v>
      </c>
      <c r="E214" s="575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7"/>
      <c r="R214" s="577"/>
      <c r="S214" s="577"/>
      <c r="T214" s="578"/>
      <c r="U214" s="39" t="s">
        <v>45</v>
      </c>
      <c r="V214" s="39" t="s">
        <v>45</v>
      </c>
      <c r="W214" s="40" t="s">
        <v>0</v>
      </c>
      <c r="X214" s="58">
        <v>115</v>
      </c>
      <c r="Y214" s="55">
        <f t="shared" si="26"/>
        <v>115.19999999999999</v>
      </c>
      <c r="Z214" s="41">
        <f t="shared" si="31"/>
        <v>0.31247999999999998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127.36250000000001</v>
      </c>
      <c r="BN214" s="78">
        <f t="shared" si="28"/>
        <v>127.584</v>
      </c>
      <c r="BO214" s="78">
        <f t="shared" si="29"/>
        <v>0.26327838827838834</v>
      </c>
      <c r="BP214" s="78">
        <f t="shared" si="30"/>
        <v>0.26373626373626374</v>
      </c>
    </row>
    <row r="215" spans="1:68" x14ac:dyDescent="0.2">
      <c r="A215" s="582"/>
      <c r="B215" s="582"/>
      <c r="C215" s="582"/>
      <c r="D215" s="582"/>
      <c r="E215" s="582"/>
      <c r="F215" s="582"/>
      <c r="G215" s="582"/>
      <c r="H215" s="582"/>
      <c r="I215" s="582"/>
      <c r="J215" s="582"/>
      <c r="K215" s="582"/>
      <c r="L215" s="582"/>
      <c r="M215" s="582"/>
      <c r="N215" s="582"/>
      <c r="O215" s="583"/>
      <c r="P215" s="579" t="s">
        <v>40</v>
      </c>
      <c r="Q215" s="580"/>
      <c r="R215" s="580"/>
      <c r="S215" s="580"/>
      <c r="T215" s="580"/>
      <c r="U215" s="580"/>
      <c r="V215" s="581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85.732758620689665</v>
      </c>
      <c r="Y215" s="43">
        <f>IFERROR(Y206/H206,"0")+IFERROR(Y207/H207,"0")+IFERROR(Y208/H208,"0")+IFERROR(Y209/H209,"0")+IFERROR(Y210/H210,"0")+IFERROR(Y211/H211,"0")+IFERROR(Y212/H212,"0")+IFERROR(Y213/H213,"0")+IFERROR(Y214/H214,"0")</f>
        <v>86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0.78432000000000002</v>
      </c>
      <c r="AA215" s="67"/>
      <c r="AB215" s="67"/>
      <c r="AC215" s="67"/>
    </row>
    <row r="216" spans="1:68" x14ac:dyDescent="0.2">
      <c r="A216" s="582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83"/>
      <c r="P216" s="579" t="s">
        <v>40</v>
      </c>
      <c r="Q216" s="580"/>
      <c r="R216" s="580"/>
      <c r="S216" s="580"/>
      <c r="T216" s="580"/>
      <c r="U216" s="580"/>
      <c r="V216" s="581"/>
      <c r="W216" s="42" t="s">
        <v>0</v>
      </c>
      <c r="X216" s="43">
        <f>IFERROR(SUM(X206:X214),"0")</f>
        <v>318</v>
      </c>
      <c r="Y216" s="43">
        <f>IFERROR(SUM(Y206:Y214),"0")</f>
        <v>319.79999999999995</v>
      </c>
      <c r="Z216" s="42"/>
      <c r="AA216" s="67"/>
      <c r="AB216" s="67"/>
      <c r="AC216" s="67"/>
    </row>
    <row r="217" spans="1:68" ht="14.25" customHeight="1" x14ac:dyDescent="0.25">
      <c r="A217" s="574" t="s">
        <v>185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575">
        <v>4680115880818</v>
      </c>
      <c r="E218" s="57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7"/>
      <c r="R218" s="577"/>
      <c r="S218" s="577"/>
      <c r="T218" s="578"/>
      <c r="U218" s="39" t="s">
        <v>45</v>
      </c>
      <c r="V218" s="39" t="s">
        <v>45</v>
      </c>
      <c r="W218" s="40" t="s">
        <v>0</v>
      </c>
      <c r="X218" s="58">
        <v>64</v>
      </c>
      <c r="Y218" s="55">
        <f>IFERROR(IF(X218="",0,CEILING((X218/$H218),1)*$H218),"")</f>
        <v>64.8</v>
      </c>
      <c r="Z218" s="41">
        <f>IFERROR(IF(Y218=0,"",ROUNDUP(Y218/H218,0)*0.00651),"")</f>
        <v>0.17577000000000001</v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70.720000000000013</v>
      </c>
      <c r="BN218" s="78">
        <f>IFERROR(Y218*I218/H218,"0")</f>
        <v>71.604000000000013</v>
      </c>
      <c r="BO218" s="78">
        <f>IFERROR(1/J218*(X218/H218),"0")</f>
        <v>0.14652014652014653</v>
      </c>
      <c r="BP218" s="78">
        <f>IFERROR(1/J218*(Y218/H218),"0")</f>
        <v>0.14835164835164835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575">
        <v>4680115880801</v>
      </c>
      <c r="E219" s="57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7"/>
      <c r="R219" s="577"/>
      <c r="S219" s="577"/>
      <c r="T219" s="578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582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3"/>
      <c r="P220" s="579" t="s">
        <v>40</v>
      </c>
      <c r="Q220" s="580"/>
      <c r="R220" s="580"/>
      <c r="S220" s="580"/>
      <c r="T220" s="580"/>
      <c r="U220" s="580"/>
      <c r="V220" s="581"/>
      <c r="W220" s="42" t="s">
        <v>39</v>
      </c>
      <c r="X220" s="43">
        <f>IFERROR(X218/H218,"0")+IFERROR(X219/H219,"0")</f>
        <v>26.666666666666668</v>
      </c>
      <c r="Y220" s="43">
        <f>IFERROR(Y218/H218,"0")+IFERROR(Y219/H219,"0")</f>
        <v>27</v>
      </c>
      <c r="Z220" s="43">
        <f>IFERROR(IF(Z218="",0,Z218),"0")+IFERROR(IF(Z219="",0,Z219),"0")</f>
        <v>0.17577000000000001</v>
      </c>
      <c r="AA220" s="67"/>
      <c r="AB220" s="67"/>
      <c r="AC220" s="67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3"/>
      <c r="P221" s="579" t="s">
        <v>40</v>
      </c>
      <c r="Q221" s="580"/>
      <c r="R221" s="580"/>
      <c r="S221" s="580"/>
      <c r="T221" s="580"/>
      <c r="U221" s="580"/>
      <c r="V221" s="581"/>
      <c r="W221" s="42" t="s">
        <v>0</v>
      </c>
      <c r="X221" s="43">
        <f>IFERROR(SUM(X218:X219),"0")</f>
        <v>64</v>
      </c>
      <c r="Y221" s="43">
        <f>IFERROR(SUM(Y218:Y219),"0")</f>
        <v>64.8</v>
      </c>
      <c r="Z221" s="42"/>
      <c r="AA221" s="67"/>
      <c r="AB221" s="67"/>
      <c r="AC221" s="67"/>
    </row>
    <row r="222" spans="1:68" ht="16.5" customHeight="1" x14ac:dyDescent="0.25">
      <c r="A222" s="590" t="s">
        <v>373</v>
      </c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0"/>
      <c r="P222" s="590"/>
      <c r="Q222" s="590"/>
      <c r="R222" s="590"/>
      <c r="S222" s="590"/>
      <c r="T222" s="590"/>
      <c r="U222" s="590"/>
      <c r="V222" s="590"/>
      <c r="W222" s="590"/>
      <c r="X222" s="590"/>
      <c r="Y222" s="590"/>
      <c r="Z222" s="590"/>
      <c r="AA222" s="65"/>
      <c r="AB222" s="65"/>
      <c r="AC222" s="79"/>
    </row>
    <row r="223" spans="1:68" ht="14.25" customHeight="1" x14ac:dyDescent="0.25">
      <c r="A223" s="574" t="s">
        <v>114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575">
        <v>4680115884137</v>
      </c>
      <c r="E224" s="575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7"/>
      <c r="R224" s="577"/>
      <c r="S224" s="577"/>
      <c r="T224" s="57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575">
        <v>4680115884236</v>
      </c>
      <c r="E225" s="575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7"/>
      <c r="R225" s="577"/>
      <c r="S225" s="577"/>
      <c r="T225" s="57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575">
        <v>4680115884175</v>
      </c>
      <c r="E226" s="57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7"/>
      <c r="R226" s="577"/>
      <c r="S226" s="577"/>
      <c r="T226" s="57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575">
        <v>4680115884144</v>
      </c>
      <c r="E227" s="575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7"/>
      <c r="R227" s="577"/>
      <c r="S227" s="577"/>
      <c r="T227" s="57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575">
        <v>4680115886551</v>
      </c>
      <c r="E228" s="57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7"/>
      <c r="R228" s="577"/>
      <c r="S228" s="577"/>
      <c r="T228" s="57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575">
        <v>4680115884182</v>
      </c>
      <c r="E229" s="575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7"/>
      <c r="R229" s="577"/>
      <c r="S229" s="577"/>
      <c r="T229" s="57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575">
        <v>4680115884205</v>
      </c>
      <c r="E230" s="57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7"/>
      <c r="R230" s="577"/>
      <c r="S230" s="577"/>
      <c r="T230" s="57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582"/>
      <c r="B231" s="582"/>
      <c r="C231" s="582"/>
      <c r="D231" s="582"/>
      <c r="E231" s="582"/>
      <c r="F231" s="582"/>
      <c r="G231" s="582"/>
      <c r="H231" s="582"/>
      <c r="I231" s="582"/>
      <c r="J231" s="582"/>
      <c r="K231" s="582"/>
      <c r="L231" s="582"/>
      <c r="M231" s="582"/>
      <c r="N231" s="582"/>
      <c r="O231" s="583"/>
      <c r="P231" s="579" t="s">
        <v>40</v>
      </c>
      <c r="Q231" s="580"/>
      <c r="R231" s="580"/>
      <c r="S231" s="580"/>
      <c r="T231" s="580"/>
      <c r="U231" s="580"/>
      <c r="V231" s="581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82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83"/>
      <c r="P232" s="579" t="s">
        <v>40</v>
      </c>
      <c r="Q232" s="580"/>
      <c r="R232" s="580"/>
      <c r="S232" s="580"/>
      <c r="T232" s="580"/>
      <c r="U232" s="580"/>
      <c r="V232" s="581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574" t="s">
        <v>150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575">
        <v>4680115885981</v>
      </c>
      <c r="E234" s="575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2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7"/>
      <c r="R234" s="577"/>
      <c r="S234" s="577"/>
      <c r="T234" s="578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3"/>
      <c r="P235" s="579" t="s">
        <v>40</v>
      </c>
      <c r="Q235" s="580"/>
      <c r="R235" s="580"/>
      <c r="S235" s="580"/>
      <c r="T235" s="580"/>
      <c r="U235" s="580"/>
      <c r="V235" s="581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3"/>
      <c r="P236" s="579" t="s">
        <v>40</v>
      </c>
      <c r="Q236" s="580"/>
      <c r="R236" s="580"/>
      <c r="S236" s="580"/>
      <c r="T236" s="580"/>
      <c r="U236" s="580"/>
      <c r="V236" s="581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74" t="s">
        <v>395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575">
        <v>4680115886803</v>
      </c>
      <c r="E238" s="575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20" t="s">
        <v>398</v>
      </c>
      <c r="Q238" s="577"/>
      <c r="R238" s="577"/>
      <c r="S238" s="577"/>
      <c r="T238" s="57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82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583"/>
      <c r="P239" s="579" t="s">
        <v>40</v>
      </c>
      <c r="Q239" s="580"/>
      <c r="R239" s="580"/>
      <c r="S239" s="580"/>
      <c r="T239" s="580"/>
      <c r="U239" s="580"/>
      <c r="V239" s="581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3"/>
      <c r="P240" s="579" t="s">
        <v>40</v>
      </c>
      <c r="Q240" s="580"/>
      <c r="R240" s="580"/>
      <c r="S240" s="580"/>
      <c r="T240" s="580"/>
      <c r="U240" s="580"/>
      <c r="V240" s="581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74" t="s">
        <v>400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575">
        <v>4680115886704</v>
      </c>
      <c r="E242" s="575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7"/>
      <c r="R242" s="577"/>
      <c r="S242" s="577"/>
      <c r="T242" s="57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575">
        <v>4680115886681</v>
      </c>
      <c r="E243" s="575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6" t="s">
        <v>406</v>
      </c>
      <c r="Q243" s="577"/>
      <c r="R243" s="577"/>
      <c r="S243" s="577"/>
      <c r="T243" s="57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575">
        <v>4680115886735</v>
      </c>
      <c r="E244" s="575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7"/>
      <c r="R244" s="577"/>
      <c r="S244" s="577"/>
      <c r="T244" s="57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575">
        <v>4680115886728</v>
      </c>
      <c r="E245" s="57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7"/>
      <c r="R245" s="577"/>
      <c r="S245" s="577"/>
      <c r="T245" s="57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575">
        <v>4680115886711</v>
      </c>
      <c r="E246" s="57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7"/>
      <c r="R246" s="577"/>
      <c r="S246" s="577"/>
      <c r="T246" s="57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582"/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3"/>
      <c r="P247" s="579" t="s">
        <v>40</v>
      </c>
      <c r="Q247" s="580"/>
      <c r="R247" s="580"/>
      <c r="S247" s="580"/>
      <c r="T247" s="580"/>
      <c r="U247" s="580"/>
      <c r="V247" s="581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582"/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3"/>
      <c r="P248" s="579" t="s">
        <v>40</v>
      </c>
      <c r="Q248" s="580"/>
      <c r="R248" s="580"/>
      <c r="S248" s="580"/>
      <c r="T248" s="580"/>
      <c r="U248" s="580"/>
      <c r="V248" s="581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590" t="s">
        <v>413</v>
      </c>
      <c r="B249" s="590"/>
      <c r="C249" s="590"/>
      <c r="D249" s="590"/>
      <c r="E249" s="590"/>
      <c r="F249" s="590"/>
      <c r="G249" s="590"/>
      <c r="H249" s="590"/>
      <c r="I249" s="590"/>
      <c r="J249" s="590"/>
      <c r="K249" s="590"/>
      <c r="L249" s="590"/>
      <c r="M249" s="590"/>
      <c r="N249" s="590"/>
      <c r="O249" s="590"/>
      <c r="P249" s="590"/>
      <c r="Q249" s="590"/>
      <c r="R249" s="590"/>
      <c r="S249" s="590"/>
      <c r="T249" s="590"/>
      <c r="U249" s="590"/>
      <c r="V249" s="590"/>
      <c r="W249" s="590"/>
      <c r="X249" s="590"/>
      <c r="Y249" s="590"/>
      <c r="Z249" s="590"/>
      <c r="AA249" s="65"/>
      <c r="AB249" s="65"/>
      <c r="AC249" s="79"/>
    </row>
    <row r="250" spans="1:68" ht="14.25" customHeight="1" x14ac:dyDescent="0.25">
      <c r="A250" s="574" t="s">
        <v>114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575">
        <v>4680115885837</v>
      </c>
      <c r="E251" s="57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7"/>
      <c r="R251" s="577"/>
      <c r="S251" s="577"/>
      <c r="T251" s="57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575">
        <v>4680115885806</v>
      </c>
      <c r="E252" s="57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7"/>
      <c r="R252" s="577"/>
      <c r="S252" s="577"/>
      <c r="T252" s="57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575">
        <v>4680115885851</v>
      </c>
      <c r="E253" s="575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7"/>
      <c r="R253" s="577"/>
      <c r="S253" s="577"/>
      <c r="T253" s="57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575">
        <v>4680115885844</v>
      </c>
      <c r="E254" s="57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7"/>
      <c r="R254" s="577"/>
      <c r="S254" s="577"/>
      <c r="T254" s="57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575">
        <v>4680115885820</v>
      </c>
      <c r="E255" s="575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7"/>
      <c r="R255" s="577"/>
      <c r="S255" s="577"/>
      <c r="T255" s="57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582"/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3"/>
      <c r="P256" s="579" t="s">
        <v>40</v>
      </c>
      <c r="Q256" s="580"/>
      <c r="R256" s="580"/>
      <c r="S256" s="580"/>
      <c r="T256" s="580"/>
      <c r="U256" s="580"/>
      <c r="V256" s="581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582"/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3"/>
      <c r="P257" s="579" t="s">
        <v>40</v>
      </c>
      <c r="Q257" s="580"/>
      <c r="R257" s="580"/>
      <c r="S257" s="580"/>
      <c r="T257" s="580"/>
      <c r="U257" s="580"/>
      <c r="V257" s="581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590" t="s">
        <v>429</v>
      </c>
      <c r="B258" s="590"/>
      <c r="C258" s="590"/>
      <c r="D258" s="590"/>
      <c r="E258" s="590"/>
      <c r="F258" s="590"/>
      <c r="G258" s="590"/>
      <c r="H258" s="590"/>
      <c r="I258" s="590"/>
      <c r="J258" s="590"/>
      <c r="K258" s="590"/>
      <c r="L258" s="590"/>
      <c r="M258" s="590"/>
      <c r="N258" s="590"/>
      <c r="O258" s="590"/>
      <c r="P258" s="590"/>
      <c r="Q258" s="590"/>
      <c r="R258" s="590"/>
      <c r="S258" s="590"/>
      <c r="T258" s="590"/>
      <c r="U258" s="590"/>
      <c r="V258" s="590"/>
      <c r="W258" s="590"/>
      <c r="X258" s="590"/>
      <c r="Y258" s="590"/>
      <c r="Z258" s="590"/>
      <c r="AA258" s="65"/>
      <c r="AB258" s="65"/>
      <c r="AC258" s="79"/>
    </row>
    <row r="259" spans="1:68" ht="14.25" customHeight="1" x14ac:dyDescent="0.25">
      <c r="A259" s="574" t="s">
        <v>114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575">
        <v>4607091383423</v>
      </c>
      <c r="E260" s="575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7"/>
      <c r="R260" s="577"/>
      <c r="S260" s="577"/>
      <c r="T260" s="57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432</v>
      </c>
      <c r="B261" s="63" t="s">
        <v>433</v>
      </c>
      <c r="C261" s="36">
        <v>4301012099</v>
      </c>
      <c r="D261" s="575">
        <v>4680115885691</v>
      </c>
      <c r="E261" s="57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7"/>
      <c r="R261" s="577"/>
      <c r="S261" s="577"/>
      <c r="T261" s="57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575">
        <v>4680115885660</v>
      </c>
      <c r="E262" s="575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7"/>
      <c r="R262" s="577"/>
      <c r="S262" s="577"/>
      <c r="T262" s="57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575">
        <v>4680115886773</v>
      </c>
      <c r="E263" s="575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9" t="s">
        <v>440</v>
      </c>
      <c r="Q263" s="577"/>
      <c r="R263" s="577"/>
      <c r="S263" s="577"/>
      <c r="T263" s="578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582"/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3"/>
      <c r="P264" s="579" t="s">
        <v>40</v>
      </c>
      <c r="Q264" s="580"/>
      <c r="R264" s="580"/>
      <c r="S264" s="580"/>
      <c r="T264" s="580"/>
      <c r="U264" s="580"/>
      <c r="V264" s="581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582"/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3"/>
      <c r="P265" s="579" t="s">
        <v>40</v>
      </c>
      <c r="Q265" s="580"/>
      <c r="R265" s="580"/>
      <c r="S265" s="580"/>
      <c r="T265" s="580"/>
      <c r="U265" s="580"/>
      <c r="V265" s="581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590" t="s">
        <v>442</v>
      </c>
      <c r="B266" s="590"/>
      <c r="C266" s="590"/>
      <c r="D266" s="590"/>
      <c r="E266" s="590"/>
      <c r="F266" s="590"/>
      <c r="G266" s="590"/>
      <c r="H266" s="590"/>
      <c r="I266" s="590"/>
      <c r="J266" s="590"/>
      <c r="K266" s="590"/>
      <c r="L266" s="590"/>
      <c r="M266" s="590"/>
      <c r="N266" s="590"/>
      <c r="O266" s="590"/>
      <c r="P266" s="590"/>
      <c r="Q266" s="590"/>
      <c r="R266" s="590"/>
      <c r="S266" s="590"/>
      <c r="T266" s="590"/>
      <c r="U266" s="590"/>
      <c r="V266" s="590"/>
      <c r="W266" s="590"/>
      <c r="X266" s="590"/>
      <c r="Y266" s="590"/>
      <c r="Z266" s="590"/>
      <c r="AA266" s="65"/>
      <c r="AB266" s="65"/>
      <c r="AC266" s="79"/>
    </row>
    <row r="267" spans="1:68" ht="14.25" customHeight="1" x14ac:dyDescent="0.25">
      <c r="A267" s="574" t="s">
        <v>85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575">
        <v>4680115886186</v>
      </c>
      <c r="E268" s="575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7"/>
      <c r="R268" s="577"/>
      <c r="S268" s="577"/>
      <c r="T268" s="57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575">
        <v>4680115881228</v>
      </c>
      <c r="E269" s="575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7"/>
      <c r="R269" s="577"/>
      <c r="S269" s="577"/>
      <c r="T269" s="57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575">
        <v>4680115881211</v>
      </c>
      <c r="E270" s="575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7"/>
      <c r="R270" s="577"/>
      <c r="S270" s="577"/>
      <c r="T270" s="57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582"/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3"/>
      <c r="P271" s="579" t="s">
        <v>40</v>
      </c>
      <c r="Q271" s="580"/>
      <c r="R271" s="580"/>
      <c r="S271" s="580"/>
      <c r="T271" s="580"/>
      <c r="U271" s="580"/>
      <c r="V271" s="581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582"/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3"/>
      <c r="P272" s="579" t="s">
        <v>40</v>
      </c>
      <c r="Q272" s="580"/>
      <c r="R272" s="580"/>
      <c r="S272" s="580"/>
      <c r="T272" s="580"/>
      <c r="U272" s="580"/>
      <c r="V272" s="581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590" t="s">
        <v>452</v>
      </c>
      <c r="B273" s="590"/>
      <c r="C273" s="590"/>
      <c r="D273" s="590"/>
      <c r="E273" s="590"/>
      <c r="F273" s="590"/>
      <c r="G273" s="590"/>
      <c r="H273" s="590"/>
      <c r="I273" s="590"/>
      <c r="J273" s="590"/>
      <c r="K273" s="590"/>
      <c r="L273" s="590"/>
      <c r="M273" s="590"/>
      <c r="N273" s="590"/>
      <c r="O273" s="590"/>
      <c r="P273" s="590"/>
      <c r="Q273" s="590"/>
      <c r="R273" s="590"/>
      <c r="S273" s="590"/>
      <c r="T273" s="590"/>
      <c r="U273" s="590"/>
      <c r="V273" s="590"/>
      <c r="W273" s="590"/>
      <c r="X273" s="590"/>
      <c r="Y273" s="590"/>
      <c r="Z273" s="590"/>
      <c r="AA273" s="65"/>
      <c r="AB273" s="65"/>
      <c r="AC273" s="79"/>
    </row>
    <row r="274" spans="1:68" ht="14.25" customHeight="1" x14ac:dyDescent="0.25">
      <c r="A274" s="574" t="s">
        <v>78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575">
        <v>4680115880344</v>
      </c>
      <c r="E275" s="575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0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7"/>
      <c r="R275" s="577"/>
      <c r="S275" s="577"/>
      <c r="T275" s="57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3"/>
      <c r="P276" s="579" t="s">
        <v>40</v>
      </c>
      <c r="Q276" s="580"/>
      <c r="R276" s="580"/>
      <c r="S276" s="580"/>
      <c r="T276" s="580"/>
      <c r="U276" s="580"/>
      <c r="V276" s="581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3"/>
      <c r="P277" s="579" t="s">
        <v>40</v>
      </c>
      <c r="Q277" s="580"/>
      <c r="R277" s="580"/>
      <c r="S277" s="580"/>
      <c r="T277" s="580"/>
      <c r="U277" s="580"/>
      <c r="V277" s="581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574" t="s">
        <v>85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575">
        <v>4680115884618</v>
      </c>
      <c r="E279" s="575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7"/>
      <c r="R279" s="577"/>
      <c r="S279" s="577"/>
      <c r="T279" s="57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582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3"/>
      <c r="P280" s="579" t="s">
        <v>40</v>
      </c>
      <c r="Q280" s="580"/>
      <c r="R280" s="580"/>
      <c r="S280" s="580"/>
      <c r="T280" s="580"/>
      <c r="U280" s="580"/>
      <c r="V280" s="58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3"/>
      <c r="P281" s="579" t="s">
        <v>40</v>
      </c>
      <c r="Q281" s="580"/>
      <c r="R281" s="580"/>
      <c r="S281" s="580"/>
      <c r="T281" s="580"/>
      <c r="U281" s="580"/>
      <c r="V281" s="58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590" t="s">
        <v>459</v>
      </c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0"/>
      <c r="P282" s="590"/>
      <c r="Q282" s="590"/>
      <c r="R282" s="590"/>
      <c r="S282" s="590"/>
      <c r="T282" s="590"/>
      <c r="U282" s="590"/>
      <c r="V282" s="590"/>
      <c r="W282" s="590"/>
      <c r="X282" s="590"/>
      <c r="Y282" s="590"/>
      <c r="Z282" s="590"/>
      <c r="AA282" s="65"/>
      <c r="AB282" s="65"/>
      <c r="AC282" s="79"/>
    </row>
    <row r="283" spans="1:68" ht="14.25" customHeight="1" x14ac:dyDescent="0.25">
      <c r="A283" s="574" t="s">
        <v>114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575">
        <v>4680115883703</v>
      </c>
      <c r="E284" s="575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7"/>
      <c r="R284" s="577"/>
      <c r="S284" s="577"/>
      <c r="T284" s="57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3"/>
      <c r="P285" s="579" t="s">
        <v>40</v>
      </c>
      <c r="Q285" s="580"/>
      <c r="R285" s="580"/>
      <c r="S285" s="580"/>
      <c r="T285" s="580"/>
      <c r="U285" s="580"/>
      <c r="V285" s="58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3"/>
      <c r="P286" s="579" t="s">
        <v>40</v>
      </c>
      <c r="Q286" s="580"/>
      <c r="R286" s="580"/>
      <c r="S286" s="580"/>
      <c r="T286" s="580"/>
      <c r="U286" s="580"/>
      <c r="V286" s="58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90" t="s">
        <v>464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65"/>
      <c r="AB287" s="65"/>
      <c r="AC287" s="79"/>
    </row>
    <row r="288" spans="1:68" ht="14.25" customHeight="1" x14ac:dyDescent="0.25">
      <c r="A288" s="574" t="s">
        <v>114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4301012126</v>
      </c>
      <c r="D289" s="575">
        <v>4607091386004</v>
      </c>
      <c r="E289" s="57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7"/>
      <c r="R289" s="577"/>
      <c r="S289" s="577"/>
      <c r="T289" s="57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4301012024</v>
      </c>
      <c r="D290" s="575">
        <v>4680115885615</v>
      </c>
      <c r="E290" s="57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7"/>
      <c r="R290" s="577"/>
      <c r="S290" s="577"/>
      <c r="T290" s="57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575">
        <v>4680115885554</v>
      </c>
      <c r="E291" s="575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7"/>
      <c r="R291" s="577"/>
      <c r="S291" s="577"/>
      <c r="T291" s="57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471</v>
      </c>
      <c r="B292" s="63" t="s">
        <v>474</v>
      </c>
      <c r="C292" s="36">
        <v>4301011911</v>
      </c>
      <c r="D292" s="575">
        <v>4680115885554</v>
      </c>
      <c r="E292" s="575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476</v>
      </c>
      <c r="N292" s="38"/>
      <c r="O292" s="37">
        <v>55</v>
      </c>
      <c r="P292" s="7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7"/>
      <c r="R292" s="577"/>
      <c r="S292" s="577"/>
      <c r="T292" s="57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575">
        <v>4680115885646</v>
      </c>
      <c r="E293" s="57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7"/>
      <c r="R293" s="577"/>
      <c r="S293" s="577"/>
      <c r="T293" s="57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4301011857</v>
      </c>
      <c r="D294" s="575">
        <v>4680115885622</v>
      </c>
      <c r="E294" s="575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7"/>
      <c r="R294" s="577"/>
      <c r="S294" s="577"/>
      <c r="T294" s="57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575">
        <v>4680115885608</v>
      </c>
      <c r="E295" s="575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7"/>
      <c r="R295" s="577"/>
      <c r="S295" s="577"/>
      <c r="T295" s="57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3"/>
      <c r="P296" s="579" t="s">
        <v>40</v>
      </c>
      <c r="Q296" s="580"/>
      <c r="R296" s="580"/>
      <c r="S296" s="580"/>
      <c r="T296" s="580"/>
      <c r="U296" s="580"/>
      <c r="V296" s="581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582"/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3"/>
      <c r="P297" s="579" t="s">
        <v>40</v>
      </c>
      <c r="Q297" s="580"/>
      <c r="R297" s="580"/>
      <c r="S297" s="580"/>
      <c r="T297" s="580"/>
      <c r="U297" s="580"/>
      <c r="V297" s="581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574" t="s">
        <v>78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4301030878</v>
      </c>
      <c r="D299" s="575">
        <v>4607091387193</v>
      </c>
      <c r="E299" s="575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7"/>
      <c r="R299" s="577"/>
      <c r="S299" s="577"/>
      <c r="T299" s="578"/>
      <c r="U299" s="39" t="s">
        <v>45</v>
      </c>
      <c r="V299" s="39" t="s">
        <v>45</v>
      </c>
      <c r="W299" s="40" t="s">
        <v>0</v>
      </c>
      <c r="X299" s="58">
        <v>20</v>
      </c>
      <c r="Y299" s="55">
        <f t="shared" ref="Y299:Y305" si="42">IFERROR(IF(X299="",0,CEILING((X299/$H299),1)*$H299),"")</f>
        <v>21</v>
      </c>
      <c r="Z299" s="41">
        <f>IFERROR(IF(Y299=0,"",ROUNDUP(Y299/H299,0)*0.00902),"")</f>
        <v>4.5100000000000001E-2</v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21.285714285714281</v>
      </c>
      <c r="BN299" s="78">
        <f t="shared" ref="BN299:BN305" si="44">IFERROR(Y299*I299/H299,"0")</f>
        <v>22.349999999999998</v>
      </c>
      <c r="BO299" s="78">
        <f t="shared" ref="BO299:BO305" si="45">IFERROR(1/J299*(X299/H299),"0")</f>
        <v>3.6075036075036072E-2</v>
      </c>
      <c r="BP299" s="78">
        <f t="shared" ref="BP299:BP305" si="46">IFERROR(1/J299*(Y299/H299),"0")</f>
        <v>3.787878787878788E-2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575">
        <v>4607091387230</v>
      </c>
      <c r="E300" s="575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7"/>
      <c r="R300" s="577"/>
      <c r="S300" s="577"/>
      <c r="T300" s="57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4301031154</v>
      </c>
      <c r="D301" s="575">
        <v>4607091387292</v>
      </c>
      <c r="E301" s="575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7"/>
      <c r="R301" s="577"/>
      <c r="S301" s="577"/>
      <c r="T301" s="57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575">
        <v>4607091387285</v>
      </c>
      <c r="E302" s="575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7"/>
      <c r="R302" s="577"/>
      <c r="S302" s="577"/>
      <c r="T302" s="57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4301031305</v>
      </c>
      <c r="D303" s="575">
        <v>4607091389845</v>
      </c>
      <c r="E303" s="575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7"/>
      <c r="R303" s="577"/>
      <c r="S303" s="577"/>
      <c r="T303" s="57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4301031306</v>
      </c>
      <c r="D304" s="575">
        <v>4680115882881</v>
      </c>
      <c r="E304" s="575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7"/>
      <c r="R304" s="577"/>
      <c r="S304" s="577"/>
      <c r="T304" s="57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501</v>
      </c>
      <c r="B305" s="63" t="s">
        <v>502</v>
      </c>
      <c r="C305" s="36">
        <v>4301031066</v>
      </c>
      <c r="D305" s="575">
        <v>4607091383836</v>
      </c>
      <c r="E305" s="575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7"/>
      <c r="R305" s="577"/>
      <c r="S305" s="577"/>
      <c r="T305" s="57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3"/>
      <c r="P306" s="579" t="s">
        <v>40</v>
      </c>
      <c r="Q306" s="580"/>
      <c r="R306" s="580"/>
      <c r="S306" s="580"/>
      <c r="T306" s="580"/>
      <c r="U306" s="580"/>
      <c r="V306" s="581"/>
      <c r="W306" s="42" t="s">
        <v>39</v>
      </c>
      <c r="X306" s="43">
        <f>IFERROR(X299/H299,"0")+IFERROR(X300/H300,"0")+IFERROR(X301/H301,"0")+IFERROR(X302/H302,"0")+IFERROR(X303/H303,"0")+IFERROR(X304/H304,"0")+IFERROR(X305/H305,"0")</f>
        <v>4.7619047619047619</v>
      </c>
      <c r="Y306" s="43">
        <f>IFERROR(Y299/H299,"0")+IFERROR(Y300/H300,"0")+IFERROR(Y301/H301,"0")+IFERROR(Y302/H302,"0")+IFERROR(Y303/H303,"0")+IFERROR(Y304/H304,"0")+IFERROR(Y305/H305,"0")</f>
        <v>5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4.5100000000000001E-2</v>
      </c>
      <c r="AA306" s="67"/>
      <c r="AB306" s="67"/>
      <c r="AC306" s="67"/>
    </row>
    <row r="307" spans="1:68" x14ac:dyDescent="0.2">
      <c r="A307" s="582"/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3"/>
      <c r="P307" s="579" t="s">
        <v>40</v>
      </c>
      <c r="Q307" s="580"/>
      <c r="R307" s="580"/>
      <c r="S307" s="580"/>
      <c r="T307" s="580"/>
      <c r="U307" s="580"/>
      <c r="V307" s="581"/>
      <c r="W307" s="42" t="s">
        <v>0</v>
      </c>
      <c r="X307" s="43">
        <f>IFERROR(SUM(X299:X305),"0")</f>
        <v>20</v>
      </c>
      <c r="Y307" s="43">
        <f>IFERROR(SUM(Y299:Y305),"0")</f>
        <v>21</v>
      </c>
      <c r="Z307" s="42"/>
      <c r="AA307" s="67"/>
      <c r="AB307" s="67"/>
      <c r="AC307" s="67"/>
    </row>
    <row r="308" spans="1:68" ht="14.25" customHeight="1" x14ac:dyDescent="0.25">
      <c r="A308" s="574" t="s">
        <v>85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575">
        <v>4607091387766</v>
      </c>
      <c r="E309" s="575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7"/>
      <c r="R309" s="577"/>
      <c r="S309" s="577"/>
      <c r="T309" s="578"/>
      <c r="U309" s="39" t="s">
        <v>45</v>
      </c>
      <c r="V309" s="39" t="s">
        <v>45</v>
      </c>
      <c r="W309" s="40" t="s">
        <v>0</v>
      </c>
      <c r="X309" s="58">
        <v>2475</v>
      </c>
      <c r="Y309" s="55">
        <f>IFERROR(IF(X309="",0,CEILING((X309/$H309),1)*$H309),"")</f>
        <v>2480.4</v>
      </c>
      <c r="Z309" s="41">
        <f>IFERROR(IF(Y309=0,"",ROUNDUP(Y309/H309,0)*0.01898),"")</f>
        <v>6.0356399999999999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2637.7788461538466</v>
      </c>
      <c r="BN309" s="78">
        <f>IFERROR(Y309*I309/H309,"0")</f>
        <v>2643.5340000000001</v>
      </c>
      <c r="BO309" s="78">
        <f>IFERROR(1/J309*(X309/H309),"0")</f>
        <v>4.9579326923076925</v>
      </c>
      <c r="BP309" s="78">
        <f>IFERROR(1/J309*(Y309/H309),"0")</f>
        <v>4.96875</v>
      </c>
    </row>
    <row r="310" spans="1:68" ht="27" customHeight="1" x14ac:dyDescent="0.25">
      <c r="A310" s="63" t="s">
        <v>507</v>
      </c>
      <c r="B310" s="63" t="s">
        <v>508</v>
      </c>
      <c r="C310" s="36">
        <v>4301051818</v>
      </c>
      <c r="D310" s="575">
        <v>4607091387957</v>
      </c>
      <c r="E310" s="575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7"/>
      <c r="R310" s="577"/>
      <c r="S310" s="577"/>
      <c r="T310" s="57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4301051819</v>
      </c>
      <c r="D311" s="575">
        <v>4607091387964</v>
      </c>
      <c r="E311" s="575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7"/>
      <c r="R311" s="577"/>
      <c r="S311" s="577"/>
      <c r="T311" s="578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575">
        <v>4680115884588</v>
      </c>
      <c r="E312" s="575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7"/>
      <c r="R312" s="577"/>
      <c r="S312" s="577"/>
      <c r="T312" s="57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516</v>
      </c>
      <c r="B313" s="63" t="s">
        <v>517</v>
      </c>
      <c r="C313" s="36">
        <v>4301051578</v>
      </c>
      <c r="D313" s="575">
        <v>4607091387513</v>
      </c>
      <c r="E313" s="575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7"/>
      <c r="R313" s="577"/>
      <c r="S313" s="577"/>
      <c r="T313" s="57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82"/>
      <c r="B314" s="582"/>
      <c r="C314" s="582"/>
      <c r="D314" s="582"/>
      <c r="E314" s="582"/>
      <c r="F314" s="582"/>
      <c r="G314" s="582"/>
      <c r="H314" s="582"/>
      <c r="I314" s="582"/>
      <c r="J314" s="582"/>
      <c r="K314" s="582"/>
      <c r="L314" s="582"/>
      <c r="M314" s="582"/>
      <c r="N314" s="582"/>
      <c r="O314" s="583"/>
      <c r="P314" s="579" t="s">
        <v>40</v>
      </c>
      <c r="Q314" s="580"/>
      <c r="R314" s="580"/>
      <c r="S314" s="580"/>
      <c r="T314" s="580"/>
      <c r="U314" s="580"/>
      <c r="V314" s="581"/>
      <c r="W314" s="42" t="s">
        <v>39</v>
      </c>
      <c r="X314" s="43">
        <f>IFERROR(X309/H309,"0")+IFERROR(X310/H310,"0")+IFERROR(X311/H311,"0")+IFERROR(X312/H312,"0")+IFERROR(X313/H313,"0")</f>
        <v>317.30769230769232</v>
      </c>
      <c r="Y314" s="43">
        <f>IFERROR(Y309/H309,"0")+IFERROR(Y310/H310,"0")+IFERROR(Y311/H311,"0")+IFERROR(Y312/H312,"0")+IFERROR(Y313/H313,"0")</f>
        <v>318</v>
      </c>
      <c r="Z314" s="43">
        <f>IFERROR(IF(Z309="",0,Z309),"0")+IFERROR(IF(Z310="",0,Z310),"0")+IFERROR(IF(Z311="",0,Z311),"0")+IFERROR(IF(Z312="",0,Z312),"0")+IFERROR(IF(Z313="",0,Z313),"0")</f>
        <v>6.0356399999999999</v>
      </c>
      <c r="AA314" s="67"/>
      <c r="AB314" s="67"/>
      <c r="AC314" s="67"/>
    </row>
    <row r="315" spans="1:68" x14ac:dyDescent="0.2">
      <c r="A315" s="582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3"/>
      <c r="P315" s="579" t="s">
        <v>40</v>
      </c>
      <c r="Q315" s="580"/>
      <c r="R315" s="580"/>
      <c r="S315" s="580"/>
      <c r="T315" s="580"/>
      <c r="U315" s="580"/>
      <c r="V315" s="581"/>
      <c r="W315" s="42" t="s">
        <v>0</v>
      </c>
      <c r="X315" s="43">
        <f>IFERROR(SUM(X309:X313),"0")</f>
        <v>2475</v>
      </c>
      <c r="Y315" s="43">
        <f>IFERROR(SUM(Y309:Y313),"0")</f>
        <v>2480.4</v>
      </c>
      <c r="Z315" s="42"/>
      <c r="AA315" s="67"/>
      <c r="AB315" s="67"/>
      <c r="AC315" s="67"/>
    </row>
    <row r="316" spans="1:68" ht="14.25" customHeight="1" x14ac:dyDescent="0.25">
      <c r="A316" s="574" t="s">
        <v>185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575">
        <v>4607091380880</v>
      </c>
      <c r="E317" s="575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7"/>
      <c r="R317" s="577"/>
      <c r="S317" s="577"/>
      <c r="T317" s="578"/>
      <c r="U317" s="39" t="s">
        <v>45</v>
      </c>
      <c r="V317" s="39" t="s">
        <v>45</v>
      </c>
      <c r="W317" s="40" t="s">
        <v>0</v>
      </c>
      <c r="X317" s="58">
        <v>160</v>
      </c>
      <c r="Y317" s="55">
        <f>IFERROR(IF(X317="",0,CEILING((X317/$H317),1)*$H317),"")</f>
        <v>168</v>
      </c>
      <c r="Z317" s="41">
        <f>IFERROR(IF(Y317=0,"",ROUNDUP(Y317/H317,0)*0.01898),"")</f>
        <v>0.37959999999999999</v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169.88571428571427</v>
      </c>
      <c r="BN317" s="78">
        <f>IFERROR(Y317*I317/H317,"0")</f>
        <v>178.38</v>
      </c>
      <c r="BO317" s="78">
        <f>IFERROR(1/J317*(X317/H317),"0")</f>
        <v>0.29761904761904762</v>
      </c>
      <c r="BP317" s="78">
        <f>IFERROR(1/J317*(Y317/H317),"0")</f>
        <v>0.3125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575">
        <v>4607091384482</v>
      </c>
      <c r="E318" s="575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7"/>
      <c r="R318" s="577"/>
      <c r="S318" s="577"/>
      <c r="T318" s="578"/>
      <c r="U318" s="39" t="s">
        <v>45</v>
      </c>
      <c r="V318" s="39" t="s">
        <v>45</v>
      </c>
      <c r="W318" s="40" t="s">
        <v>0</v>
      </c>
      <c r="X318" s="58">
        <v>130</v>
      </c>
      <c r="Y318" s="55">
        <f>IFERROR(IF(X318="",0,CEILING((X318/$H318),1)*$H318),"")</f>
        <v>132.6</v>
      </c>
      <c r="Z318" s="41">
        <f>IFERROR(IF(Y318=0,"",ROUNDUP(Y318/H318,0)*0.01898),"")</f>
        <v>0.32266</v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138.65</v>
      </c>
      <c r="BN318" s="78">
        <f>IFERROR(Y318*I318/H318,"0")</f>
        <v>141.423</v>
      </c>
      <c r="BO318" s="78">
        <f>IFERROR(1/J318*(X318/H318),"0")</f>
        <v>0.26041666666666669</v>
      </c>
      <c r="BP318" s="78">
        <f>IFERROR(1/J318*(Y318/H318),"0")</f>
        <v>0.265625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575">
        <v>4607091380897</v>
      </c>
      <c r="E319" s="575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7"/>
      <c r="R319" s="577"/>
      <c r="S319" s="577"/>
      <c r="T319" s="578"/>
      <c r="U319" s="39" t="s">
        <v>45</v>
      </c>
      <c r="V319" s="39" t="s">
        <v>45</v>
      </c>
      <c r="W319" s="40" t="s">
        <v>0</v>
      </c>
      <c r="X319" s="58">
        <v>90</v>
      </c>
      <c r="Y319" s="55">
        <f>IFERROR(IF(X319="",0,CEILING((X319/$H319),1)*$H319),"")</f>
        <v>92.4</v>
      </c>
      <c r="Z319" s="41">
        <f>IFERROR(IF(Y319=0,"",ROUNDUP(Y319/H319,0)*0.01898),"")</f>
        <v>0.20877999999999999</v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95.560714285714283</v>
      </c>
      <c r="BN319" s="78">
        <f>IFERROR(Y319*I319/H319,"0")</f>
        <v>98.109000000000009</v>
      </c>
      <c r="BO319" s="78">
        <f>IFERROR(1/J319*(X319/H319),"0")</f>
        <v>0.16741071428571427</v>
      </c>
      <c r="BP319" s="78">
        <f>IFERROR(1/J319*(Y319/H319),"0")</f>
        <v>0.171875</v>
      </c>
    </row>
    <row r="320" spans="1:68" x14ac:dyDescent="0.2">
      <c r="A320" s="582"/>
      <c r="B320" s="582"/>
      <c r="C320" s="582"/>
      <c r="D320" s="582"/>
      <c r="E320" s="582"/>
      <c r="F320" s="582"/>
      <c r="G320" s="582"/>
      <c r="H320" s="582"/>
      <c r="I320" s="582"/>
      <c r="J320" s="582"/>
      <c r="K320" s="582"/>
      <c r="L320" s="582"/>
      <c r="M320" s="582"/>
      <c r="N320" s="582"/>
      <c r="O320" s="583"/>
      <c r="P320" s="579" t="s">
        <v>40</v>
      </c>
      <c r="Q320" s="580"/>
      <c r="R320" s="580"/>
      <c r="S320" s="580"/>
      <c r="T320" s="580"/>
      <c r="U320" s="580"/>
      <c r="V320" s="581"/>
      <c r="W320" s="42" t="s">
        <v>39</v>
      </c>
      <c r="X320" s="43">
        <f>IFERROR(X317/H317,"0")+IFERROR(X318/H318,"0")+IFERROR(X319/H319,"0")</f>
        <v>46.428571428571431</v>
      </c>
      <c r="Y320" s="43">
        <f>IFERROR(Y317/H317,"0")+IFERROR(Y318/H318,"0")+IFERROR(Y319/H319,"0")</f>
        <v>48</v>
      </c>
      <c r="Z320" s="43">
        <f>IFERROR(IF(Z317="",0,Z317),"0")+IFERROR(IF(Z318="",0,Z318),"0")+IFERROR(IF(Z319="",0,Z319),"0")</f>
        <v>0.91103999999999996</v>
      </c>
      <c r="AA320" s="67"/>
      <c r="AB320" s="67"/>
      <c r="AC320" s="67"/>
    </row>
    <row r="321" spans="1:68" x14ac:dyDescent="0.2">
      <c r="A321" s="582"/>
      <c r="B321" s="582"/>
      <c r="C321" s="582"/>
      <c r="D321" s="582"/>
      <c r="E321" s="582"/>
      <c r="F321" s="582"/>
      <c r="G321" s="582"/>
      <c r="H321" s="582"/>
      <c r="I321" s="582"/>
      <c r="J321" s="582"/>
      <c r="K321" s="582"/>
      <c r="L321" s="582"/>
      <c r="M321" s="582"/>
      <c r="N321" s="582"/>
      <c r="O321" s="583"/>
      <c r="P321" s="579" t="s">
        <v>40</v>
      </c>
      <c r="Q321" s="580"/>
      <c r="R321" s="580"/>
      <c r="S321" s="580"/>
      <c r="T321" s="580"/>
      <c r="U321" s="580"/>
      <c r="V321" s="581"/>
      <c r="W321" s="42" t="s">
        <v>0</v>
      </c>
      <c r="X321" s="43">
        <f>IFERROR(SUM(X317:X319),"0")</f>
        <v>380</v>
      </c>
      <c r="Y321" s="43">
        <f>IFERROR(SUM(Y317:Y319),"0")</f>
        <v>393</v>
      </c>
      <c r="Z321" s="42"/>
      <c r="AA321" s="67"/>
      <c r="AB321" s="67"/>
      <c r="AC321" s="67"/>
    </row>
    <row r="322" spans="1:68" ht="14.25" customHeight="1" x14ac:dyDescent="0.25">
      <c r="A322" s="574" t="s">
        <v>106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66"/>
      <c r="AB322" s="66"/>
      <c r="AC322" s="80"/>
    </row>
    <row r="323" spans="1:68" ht="27" customHeight="1" x14ac:dyDescent="0.25">
      <c r="A323" s="63" t="s">
        <v>528</v>
      </c>
      <c r="B323" s="63" t="s">
        <v>529</v>
      </c>
      <c r="C323" s="36">
        <v>4301030235</v>
      </c>
      <c r="D323" s="575">
        <v>4607091388381</v>
      </c>
      <c r="E323" s="575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8" t="s">
        <v>530</v>
      </c>
      <c r="Q323" s="577"/>
      <c r="R323" s="577"/>
      <c r="S323" s="577"/>
      <c r="T323" s="57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4301030232</v>
      </c>
      <c r="D324" s="575">
        <v>4607091388374</v>
      </c>
      <c r="E324" s="575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9" t="s">
        <v>534</v>
      </c>
      <c r="Q324" s="577"/>
      <c r="R324" s="577"/>
      <c r="S324" s="577"/>
      <c r="T324" s="578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4301032015</v>
      </c>
      <c r="D325" s="575">
        <v>4607091383102</v>
      </c>
      <c r="E325" s="575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7"/>
      <c r="R325" s="577"/>
      <c r="S325" s="577"/>
      <c r="T325" s="57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538</v>
      </c>
      <c r="B326" s="63" t="s">
        <v>539</v>
      </c>
      <c r="C326" s="36">
        <v>4301030233</v>
      </c>
      <c r="D326" s="575">
        <v>4607091388404</v>
      </c>
      <c r="E326" s="575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7"/>
      <c r="R326" s="577"/>
      <c r="S326" s="577"/>
      <c r="T326" s="57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582"/>
      <c r="B327" s="582"/>
      <c r="C327" s="582"/>
      <c r="D327" s="582"/>
      <c r="E327" s="582"/>
      <c r="F327" s="582"/>
      <c r="G327" s="582"/>
      <c r="H327" s="582"/>
      <c r="I327" s="582"/>
      <c r="J327" s="582"/>
      <c r="K327" s="582"/>
      <c r="L327" s="582"/>
      <c r="M327" s="582"/>
      <c r="N327" s="582"/>
      <c r="O327" s="583"/>
      <c r="P327" s="579" t="s">
        <v>40</v>
      </c>
      <c r="Q327" s="580"/>
      <c r="R327" s="580"/>
      <c r="S327" s="580"/>
      <c r="T327" s="580"/>
      <c r="U327" s="580"/>
      <c r="V327" s="581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582"/>
      <c r="B328" s="582"/>
      <c r="C328" s="582"/>
      <c r="D328" s="582"/>
      <c r="E328" s="582"/>
      <c r="F328" s="582"/>
      <c r="G328" s="582"/>
      <c r="H328" s="582"/>
      <c r="I328" s="582"/>
      <c r="J328" s="582"/>
      <c r="K328" s="582"/>
      <c r="L328" s="582"/>
      <c r="M328" s="582"/>
      <c r="N328" s="582"/>
      <c r="O328" s="583"/>
      <c r="P328" s="579" t="s">
        <v>40</v>
      </c>
      <c r="Q328" s="580"/>
      <c r="R328" s="580"/>
      <c r="S328" s="580"/>
      <c r="T328" s="580"/>
      <c r="U328" s="580"/>
      <c r="V328" s="581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574" t="s">
        <v>540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66"/>
      <c r="AB329" s="66"/>
      <c r="AC329" s="80"/>
    </row>
    <row r="330" spans="1:68" ht="16.5" customHeight="1" x14ac:dyDescent="0.25">
      <c r="A330" s="63" t="s">
        <v>541</v>
      </c>
      <c r="B330" s="63" t="s">
        <v>542</v>
      </c>
      <c r="C330" s="36">
        <v>4301180007</v>
      </c>
      <c r="D330" s="575">
        <v>4680115881808</v>
      </c>
      <c r="E330" s="575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544</v>
      </c>
      <c r="N330" s="38"/>
      <c r="O330" s="37">
        <v>730</v>
      </c>
      <c r="P330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7"/>
      <c r="R330" s="577"/>
      <c r="S330" s="577"/>
      <c r="T330" s="57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4301180006</v>
      </c>
      <c r="D331" s="575">
        <v>4680115881822</v>
      </c>
      <c r="E331" s="575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544</v>
      </c>
      <c r="N331" s="38"/>
      <c r="O331" s="37">
        <v>730</v>
      </c>
      <c r="P331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7"/>
      <c r="R331" s="577"/>
      <c r="S331" s="577"/>
      <c r="T331" s="57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547</v>
      </c>
      <c r="B332" s="63" t="s">
        <v>548</v>
      </c>
      <c r="C332" s="36">
        <v>4301180001</v>
      </c>
      <c r="D332" s="575">
        <v>4680115880016</v>
      </c>
      <c r="E332" s="575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544</v>
      </c>
      <c r="N332" s="38"/>
      <c r="O332" s="37">
        <v>730</v>
      </c>
      <c r="P332" s="6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7"/>
      <c r="R332" s="577"/>
      <c r="S332" s="577"/>
      <c r="T332" s="578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582"/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3"/>
      <c r="P333" s="579" t="s">
        <v>40</v>
      </c>
      <c r="Q333" s="580"/>
      <c r="R333" s="580"/>
      <c r="S333" s="580"/>
      <c r="T333" s="580"/>
      <c r="U333" s="580"/>
      <c r="V333" s="581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582"/>
      <c r="B334" s="582"/>
      <c r="C334" s="582"/>
      <c r="D334" s="582"/>
      <c r="E334" s="582"/>
      <c r="F334" s="582"/>
      <c r="G334" s="582"/>
      <c r="H334" s="582"/>
      <c r="I334" s="582"/>
      <c r="J334" s="582"/>
      <c r="K334" s="582"/>
      <c r="L334" s="582"/>
      <c r="M334" s="582"/>
      <c r="N334" s="582"/>
      <c r="O334" s="583"/>
      <c r="P334" s="579" t="s">
        <v>40</v>
      </c>
      <c r="Q334" s="580"/>
      <c r="R334" s="580"/>
      <c r="S334" s="580"/>
      <c r="T334" s="580"/>
      <c r="U334" s="580"/>
      <c r="V334" s="581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590" t="s">
        <v>549</v>
      </c>
      <c r="B335" s="590"/>
      <c r="C335" s="590"/>
      <c r="D335" s="590"/>
      <c r="E335" s="590"/>
      <c r="F335" s="590"/>
      <c r="G335" s="590"/>
      <c r="H335" s="590"/>
      <c r="I335" s="590"/>
      <c r="J335" s="590"/>
      <c r="K335" s="590"/>
      <c r="L335" s="590"/>
      <c r="M335" s="590"/>
      <c r="N335" s="590"/>
      <c r="O335" s="590"/>
      <c r="P335" s="590"/>
      <c r="Q335" s="590"/>
      <c r="R335" s="590"/>
      <c r="S335" s="590"/>
      <c r="T335" s="590"/>
      <c r="U335" s="590"/>
      <c r="V335" s="590"/>
      <c r="W335" s="590"/>
      <c r="X335" s="590"/>
      <c r="Y335" s="590"/>
      <c r="Z335" s="590"/>
      <c r="AA335" s="65"/>
      <c r="AB335" s="65"/>
      <c r="AC335" s="79"/>
    </row>
    <row r="336" spans="1:68" ht="14.25" customHeight="1" x14ac:dyDescent="0.25">
      <c r="A336" s="574" t="s">
        <v>85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575">
        <v>4607091387919</v>
      </c>
      <c r="E337" s="575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7"/>
      <c r="R337" s="577"/>
      <c r="S337" s="577"/>
      <c r="T337" s="578"/>
      <c r="U337" s="39" t="s">
        <v>45</v>
      </c>
      <c r="V337" s="39" t="s">
        <v>45</v>
      </c>
      <c r="W337" s="40" t="s">
        <v>0</v>
      </c>
      <c r="X337" s="58">
        <v>70</v>
      </c>
      <c r="Y337" s="55">
        <f>IFERROR(IF(X337="",0,CEILING((X337/$H337),1)*$H337),"")</f>
        <v>72.899999999999991</v>
      </c>
      <c r="Z337" s="41">
        <f>IFERROR(IF(Y337=0,"",ROUNDUP(Y337/H337,0)*0.01898),"")</f>
        <v>0.17082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74.485185185185173</v>
      </c>
      <c r="BN337" s="78">
        <f>IFERROR(Y337*I337/H337,"0")</f>
        <v>77.570999999999998</v>
      </c>
      <c r="BO337" s="78">
        <f>IFERROR(1/J337*(X337/H337),"0")</f>
        <v>0.13503086419753088</v>
      </c>
      <c r="BP337" s="78">
        <f>IFERROR(1/J337*(Y337/H337),"0")</f>
        <v>0.140625</v>
      </c>
    </row>
    <row r="338" spans="1:68" ht="27" customHeight="1" x14ac:dyDescent="0.25">
      <c r="A338" s="63" t="s">
        <v>553</v>
      </c>
      <c r="B338" s="63" t="s">
        <v>554</v>
      </c>
      <c r="C338" s="36">
        <v>4301051461</v>
      </c>
      <c r="D338" s="575">
        <v>4680115883604</v>
      </c>
      <c r="E338" s="575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7"/>
      <c r="R338" s="577"/>
      <c r="S338" s="577"/>
      <c r="T338" s="57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575">
        <v>4680115883567</v>
      </c>
      <c r="E339" s="575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7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7"/>
      <c r="R339" s="577"/>
      <c r="S339" s="577"/>
      <c r="T339" s="57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582"/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3"/>
      <c r="P340" s="579" t="s">
        <v>40</v>
      </c>
      <c r="Q340" s="580"/>
      <c r="R340" s="580"/>
      <c r="S340" s="580"/>
      <c r="T340" s="580"/>
      <c r="U340" s="580"/>
      <c r="V340" s="581"/>
      <c r="W340" s="42" t="s">
        <v>39</v>
      </c>
      <c r="X340" s="43">
        <f>IFERROR(X337/H337,"0")+IFERROR(X338/H338,"0")+IFERROR(X339/H339,"0")</f>
        <v>8.6419753086419764</v>
      </c>
      <c r="Y340" s="43">
        <f>IFERROR(Y337/H337,"0")+IFERROR(Y338/H338,"0")+IFERROR(Y339/H339,"0")</f>
        <v>9</v>
      </c>
      <c r="Z340" s="43">
        <f>IFERROR(IF(Z337="",0,Z337),"0")+IFERROR(IF(Z338="",0,Z338),"0")+IFERROR(IF(Z339="",0,Z339),"0")</f>
        <v>0.17082</v>
      </c>
      <c r="AA340" s="67"/>
      <c r="AB340" s="67"/>
      <c r="AC340" s="67"/>
    </row>
    <row r="341" spans="1:68" x14ac:dyDescent="0.2">
      <c r="A341" s="582"/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3"/>
      <c r="P341" s="579" t="s">
        <v>40</v>
      </c>
      <c r="Q341" s="580"/>
      <c r="R341" s="580"/>
      <c r="S341" s="580"/>
      <c r="T341" s="580"/>
      <c r="U341" s="580"/>
      <c r="V341" s="581"/>
      <c r="W341" s="42" t="s">
        <v>0</v>
      </c>
      <c r="X341" s="43">
        <f>IFERROR(SUM(X337:X339),"0")</f>
        <v>70</v>
      </c>
      <c r="Y341" s="43">
        <f>IFERROR(SUM(Y337:Y339),"0")</f>
        <v>72.899999999999991</v>
      </c>
      <c r="Z341" s="42"/>
      <c r="AA341" s="67"/>
      <c r="AB341" s="67"/>
      <c r="AC341" s="67"/>
    </row>
    <row r="342" spans="1:68" ht="27.75" customHeight="1" x14ac:dyDescent="0.2">
      <c r="A342" s="599" t="s">
        <v>559</v>
      </c>
      <c r="B342" s="599"/>
      <c r="C342" s="599"/>
      <c r="D342" s="599"/>
      <c r="E342" s="599"/>
      <c r="F342" s="599"/>
      <c r="G342" s="599"/>
      <c r="H342" s="599"/>
      <c r="I342" s="599"/>
      <c r="J342" s="599"/>
      <c r="K342" s="599"/>
      <c r="L342" s="599"/>
      <c r="M342" s="599"/>
      <c r="N342" s="599"/>
      <c r="O342" s="599"/>
      <c r="P342" s="599"/>
      <c r="Q342" s="599"/>
      <c r="R342" s="599"/>
      <c r="S342" s="599"/>
      <c r="T342" s="599"/>
      <c r="U342" s="599"/>
      <c r="V342" s="599"/>
      <c r="W342" s="599"/>
      <c r="X342" s="599"/>
      <c r="Y342" s="599"/>
      <c r="Z342" s="599"/>
      <c r="AA342" s="54"/>
      <c r="AB342" s="54"/>
      <c r="AC342" s="54"/>
    </row>
    <row r="343" spans="1:68" ht="16.5" customHeight="1" x14ac:dyDescent="0.25">
      <c r="A343" s="590" t="s">
        <v>560</v>
      </c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590"/>
      <c r="P343" s="590"/>
      <c r="Q343" s="590"/>
      <c r="R343" s="590"/>
      <c r="S343" s="590"/>
      <c r="T343" s="590"/>
      <c r="U343" s="590"/>
      <c r="V343" s="590"/>
      <c r="W343" s="590"/>
      <c r="X343" s="590"/>
      <c r="Y343" s="590"/>
      <c r="Z343" s="590"/>
      <c r="AA343" s="65"/>
      <c r="AB343" s="65"/>
      <c r="AC343" s="79"/>
    </row>
    <row r="344" spans="1:68" ht="14.25" customHeight="1" x14ac:dyDescent="0.25">
      <c r="A344" s="574" t="s">
        <v>114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575">
        <v>4680115884847</v>
      </c>
      <c r="E345" s="57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7"/>
      <c r="R345" s="577"/>
      <c r="S345" s="577"/>
      <c r="T345" s="578"/>
      <c r="U345" s="39" t="s">
        <v>45</v>
      </c>
      <c r="V345" s="39" t="s">
        <v>45</v>
      </c>
      <c r="W345" s="40" t="s">
        <v>0</v>
      </c>
      <c r="X345" s="58">
        <v>2160</v>
      </c>
      <c r="Y345" s="55">
        <f t="shared" ref="Y345:Y351" si="47">IFERROR(IF(X345="",0,CEILING((X345/$H345),1)*$H345),"")</f>
        <v>2160</v>
      </c>
      <c r="Z345" s="41">
        <f>IFERROR(IF(Y345=0,"",ROUNDUP(Y345/H345,0)*0.02175),"")</f>
        <v>3.1319999999999997</v>
      </c>
      <c r="AA345" s="68" t="s">
        <v>45</v>
      </c>
      <c r="AB345" s="69" t="s">
        <v>45</v>
      </c>
      <c r="AC345" s="410" t="s">
        <v>563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2229.1200000000003</v>
      </c>
      <c r="BN345" s="78">
        <f t="shared" ref="BN345:BN351" si="49">IFERROR(Y345*I345/H345,"0")</f>
        <v>2229.1200000000003</v>
      </c>
      <c r="BO345" s="78">
        <f t="shared" ref="BO345:BO351" si="50">IFERROR(1/J345*(X345/H345),"0")</f>
        <v>3</v>
      </c>
      <c r="BP345" s="78">
        <f t="shared" ref="BP345:BP351" si="51">IFERROR(1/J345*(Y345/H345),"0")</f>
        <v>3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575">
        <v>4680115884854</v>
      </c>
      <c r="E346" s="575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7"/>
      <c r="R346" s="577"/>
      <c r="S346" s="577"/>
      <c r="T346" s="578"/>
      <c r="U346" s="39" t="s">
        <v>45</v>
      </c>
      <c r="V346" s="39" t="s">
        <v>45</v>
      </c>
      <c r="W346" s="40" t="s">
        <v>0</v>
      </c>
      <c r="X346" s="58">
        <v>2160</v>
      </c>
      <c r="Y346" s="55">
        <f t="shared" si="47"/>
        <v>2160</v>
      </c>
      <c r="Z346" s="41">
        <f>IFERROR(IF(Y346=0,"",ROUNDUP(Y346/H346,0)*0.02175),"")</f>
        <v>3.1319999999999997</v>
      </c>
      <c r="AA346" s="68" t="s">
        <v>45</v>
      </c>
      <c r="AB346" s="69" t="s">
        <v>45</v>
      </c>
      <c r="AC346" s="412" t="s">
        <v>566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2229.1200000000003</v>
      </c>
      <c r="BN346" s="78">
        <f t="shared" si="49"/>
        <v>2229.1200000000003</v>
      </c>
      <c r="BO346" s="78">
        <f t="shared" si="50"/>
        <v>3</v>
      </c>
      <c r="BP346" s="78">
        <f t="shared" si="51"/>
        <v>3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575">
        <v>4607091383997</v>
      </c>
      <c r="E347" s="575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7"/>
      <c r="R347" s="577"/>
      <c r="S347" s="577"/>
      <c r="T347" s="578"/>
      <c r="U347" s="39" t="s">
        <v>45</v>
      </c>
      <c r="V347" s="39" t="s">
        <v>45</v>
      </c>
      <c r="W347" s="40" t="s">
        <v>0</v>
      </c>
      <c r="X347" s="58">
        <v>3600</v>
      </c>
      <c r="Y347" s="55">
        <f t="shared" si="47"/>
        <v>3600</v>
      </c>
      <c r="Z347" s="41">
        <f>IFERROR(IF(Y347=0,"",ROUNDUP(Y347/H347,0)*0.02175),"")</f>
        <v>5.22</v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3715.2</v>
      </c>
      <c r="BN347" s="78">
        <f t="shared" si="49"/>
        <v>3715.2</v>
      </c>
      <c r="BO347" s="78">
        <f t="shared" si="50"/>
        <v>5</v>
      </c>
      <c r="BP347" s="78">
        <f t="shared" si="51"/>
        <v>5</v>
      </c>
    </row>
    <row r="348" spans="1:68" ht="37.5" customHeight="1" x14ac:dyDescent="0.25">
      <c r="A348" s="63" t="s">
        <v>570</v>
      </c>
      <c r="B348" s="63" t="s">
        <v>571</v>
      </c>
      <c r="C348" s="36">
        <v>4301011867</v>
      </c>
      <c r="D348" s="575">
        <v>4680115884830</v>
      </c>
      <c r="E348" s="575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7"/>
      <c r="R348" s="577"/>
      <c r="S348" s="577"/>
      <c r="T348" s="57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4301011433</v>
      </c>
      <c r="D349" s="575">
        <v>4680115882638</v>
      </c>
      <c r="E349" s="575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7"/>
      <c r="R349" s="577"/>
      <c r="S349" s="577"/>
      <c r="T349" s="57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4301011952</v>
      </c>
      <c r="D350" s="575">
        <v>4680115884922</v>
      </c>
      <c r="E350" s="575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7"/>
      <c r="R350" s="577"/>
      <c r="S350" s="577"/>
      <c r="T350" s="57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575">
        <v>4680115884861</v>
      </c>
      <c r="E351" s="575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7"/>
      <c r="R351" s="577"/>
      <c r="S351" s="577"/>
      <c r="T351" s="57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582"/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3"/>
      <c r="P352" s="579" t="s">
        <v>40</v>
      </c>
      <c r="Q352" s="580"/>
      <c r="R352" s="580"/>
      <c r="S352" s="580"/>
      <c r="T352" s="580"/>
      <c r="U352" s="580"/>
      <c r="V352" s="581"/>
      <c r="W352" s="42" t="s">
        <v>39</v>
      </c>
      <c r="X352" s="43">
        <f>IFERROR(X345/H345,"0")+IFERROR(X346/H346,"0")+IFERROR(X347/H347,"0")+IFERROR(X348/H348,"0")+IFERROR(X349/H349,"0")+IFERROR(X350/H350,"0")+IFERROR(X351/H351,"0")</f>
        <v>528</v>
      </c>
      <c r="Y352" s="43">
        <f>IFERROR(Y345/H345,"0")+IFERROR(Y346/H346,"0")+IFERROR(Y347/H347,"0")+IFERROR(Y348/H348,"0")+IFERROR(Y349/H349,"0")+IFERROR(Y350/H350,"0")+IFERROR(Y351/H351,"0")</f>
        <v>528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11.483999999999998</v>
      </c>
      <c r="AA352" s="67"/>
      <c r="AB352" s="67"/>
      <c r="AC352" s="67"/>
    </row>
    <row r="353" spans="1:68" x14ac:dyDescent="0.2">
      <c r="A353" s="582"/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3"/>
      <c r="P353" s="579" t="s">
        <v>40</v>
      </c>
      <c r="Q353" s="580"/>
      <c r="R353" s="580"/>
      <c r="S353" s="580"/>
      <c r="T353" s="580"/>
      <c r="U353" s="580"/>
      <c r="V353" s="581"/>
      <c r="W353" s="42" t="s">
        <v>0</v>
      </c>
      <c r="X353" s="43">
        <f>IFERROR(SUM(X345:X351),"0")</f>
        <v>7920</v>
      </c>
      <c r="Y353" s="43">
        <f>IFERROR(SUM(Y345:Y351),"0")</f>
        <v>7920</v>
      </c>
      <c r="Z353" s="42"/>
      <c r="AA353" s="67"/>
      <c r="AB353" s="67"/>
      <c r="AC353" s="67"/>
    </row>
    <row r="354" spans="1:68" ht="14.25" customHeight="1" x14ac:dyDescent="0.25">
      <c r="A354" s="574" t="s">
        <v>150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575">
        <v>4607091383980</v>
      </c>
      <c r="E355" s="575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7"/>
      <c r="R355" s="577"/>
      <c r="S355" s="577"/>
      <c r="T355" s="578"/>
      <c r="U355" s="39" t="s">
        <v>45</v>
      </c>
      <c r="V355" s="39" t="s">
        <v>45</v>
      </c>
      <c r="W355" s="40" t="s">
        <v>0</v>
      </c>
      <c r="X355" s="58">
        <v>2160</v>
      </c>
      <c r="Y355" s="55">
        <f>IFERROR(IF(X355="",0,CEILING((X355/$H355),1)*$H355),"")</f>
        <v>2160</v>
      </c>
      <c r="Z355" s="41">
        <f>IFERROR(IF(Y355=0,"",ROUNDUP(Y355/H355,0)*0.02175),"")</f>
        <v>3.1319999999999997</v>
      </c>
      <c r="AA355" s="68" t="s">
        <v>45</v>
      </c>
      <c r="AB355" s="69" t="s">
        <v>45</v>
      </c>
      <c r="AC355" s="424" t="s">
        <v>582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2229.1200000000003</v>
      </c>
      <c r="BN355" s="78">
        <f>IFERROR(Y355*I355/H355,"0")</f>
        <v>2229.1200000000003</v>
      </c>
      <c r="BO355" s="78">
        <f>IFERROR(1/J355*(X355/H355),"0")</f>
        <v>3</v>
      </c>
      <c r="BP355" s="78">
        <f>IFERROR(1/J355*(Y355/H355),"0")</f>
        <v>3</v>
      </c>
    </row>
    <row r="356" spans="1:68" ht="16.5" customHeight="1" x14ac:dyDescent="0.25">
      <c r="A356" s="63" t="s">
        <v>583</v>
      </c>
      <c r="B356" s="63" t="s">
        <v>584</v>
      </c>
      <c r="C356" s="36">
        <v>4301020179</v>
      </c>
      <c r="D356" s="575">
        <v>4607091384178</v>
      </c>
      <c r="E356" s="575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7"/>
      <c r="R356" s="577"/>
      <c r="S356" s="577"/>
      <c r="T356" s="57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583"/>
      <c r="P357" s="579" t="s">
        <v>40</v>
      </c>
      <c r="Q357" s="580"/>
      <c r="R357" s="580"/>
      <c r="S357" s="580"/>
      <c r="T357" s="580"/>
      <c r="U357" s="580"/>
      <c r="V357" s="581"/>
      <c r="W357" s="42" t="s">
        <v>39</v>
      </c>
      <c r="X357" s="43">
        <f>IFERROR(X355/H355,"0")+IFERROR(X356/H356,"0")</f>
        <v>144</v>
      </c>
      <c r="Y357" s="43">
        <f>IFERROR(Y355/H355,"0")+IFERROR(Y356/H356,"0")</f>
        <v>144</v>
      </c>
      <c r="Z357" s="43">
        <f>IFERROR(IF(Z355="",0,Z355),"0")+IFERROR(IF(Z356="",0,Z356),"0")</f>
        <v>3.1319999999999997</v>
      </c>
      <c r="AA357" s="67"/>
      <c r="AB357" s="67"/>
      <c r="AC357" s="67"/>
    </row>
    <row r="358" spans="1:68" x14ac:dyDescent="0.2">
      <c r="A358" s="582"/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3"/>
      <c r="P358" s="579" t="s">
        <v>40</v>
      </c>
      <c r="Q358" s="580"/>
      <c r="R358" s="580"/>
      <c r="S358" s="580"/>
      <c r="T358" s="580"/>
      <c r="U358" s="580"/>
      <c r="V358" s="581"/>
      <c r="W358" s="42" t="s">
        <v>0</v>
      </c>
      <c r="X358" s="43">
        <f>IFERROR(SUM(X355:X356),"0")</f>
        <v>2160</v>
      </c>
      <c r="Y358" s="43">
        <f>IFERROR(SUM(Y355:Y356),"0")</f>
        <v>2160</v>
      </c>
      <c r="Z358" s="42"/>
      <c r="AA358" s="67"/>
      <c r="AB358" s="67"/>
      <c r="AC358" s="67"/>
    </row>
    <row r="359" spans="1:68" ht="14.25" customHeight="1" x14ac:dyDescent="0.25">
      <c r="A359" s="574" t="s">
        <v>85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575">
        <v>4607091383928</v>
      </c>
      <c r="E360" s="575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7"/>
      <c r="R360" s="577"/>
      <c r="S360" s="577"/>
      <c r="T360" s="578"/>
      <c r="U360" s="39" t="s">
        <v>45</v>
      </c>
      <c r="V360" s="39" t="s">
        <v>45</v>
      </c>
      <c r="W360" s="40" t="s">
        <v>0</v>
      </c>
      <c r="X360" s="58">
        <v>650</v>
      </c>
      <c r="Y360" s="55">
        <f>IFERROR(IF(X360="",0,CEILING((X360/$H360),1)*$H360),"")</f>
        <v>657</v>
      </c>
      <c r="Z360" s="41">
        <f>IFERROR(IF(Y360=0,"",ROUNDUP(Y360/H360,0)*0.01898),"")</f>
        <v>1.38554</v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687.91666666666663</v>
      </c>
      <c r="BN360" s="78">
        <f>IFERROR(Y360*I360/H360,"0")</f>
        <v>695.32500000000005</v>
      </c>
      <c r="BO360" s="78">
        <f>IFERROR(1/J360*(X360/H360),"0")</f>
        <v>1.1284722222222223</v>
      </c>
      <c r="BP360" s="78">
        <f>IFERROR(1/J360*(Y360/H360),"0")</f>
        <v>1.140625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575">
        <v>4607091384260</v>
      </c>
      <c r="E361" s="575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7"/>
      <c r="R361" s="577"/>
      <c r="S361" s="577"/>
      <c r="T361" s="578"/>
      <c r="U361" s="39" t="s">
        <v>45</v>
      </c>
      <c r="V361" s="39" t="s">
        <v>45</v>
      </c>
      <c r="W361" s="40" t="s">
        <v>0</v>
      </c>
      <c r="X361" s="58">
        <v>100</v>
      </c>
      <c r="Y361" s="55">
        <f>IFERROR(IF(X361="",0,CEILING((X361/$H361),1)*$H361),"")</f>
        <v>108</v>
      </c>
      <c r="Z361" s="41">
        <f>IFERROR(IF(Y361=0,"",ROUNDUP(Y361/H361,0)*0.01898),"")</f>
        <v>0.22776000000000002</v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105.76666666666667</v>
      </c>
      <c r="BN361" s="78">
        <f>IFERROR(Y361*I361/H361,"0")</f>
        <v>114.22799999999999</v>
      </c>
      <c r="BO361" s="78">
        <f>IFERROR(1/J361*(X361/H361),"0")</f>
        <v>0.1736111111111111</v>
      </c>
      <c r="BP361" s="78">
        <f>IFERROR(1/J361*(Y361/H361),"0")</f>
        <v>0.1875</v>
      </c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3"/>
      <c r="P362" s="579" t="s">
        <v>40</v>
      </c>
      <c r="Q362" s="580"/>
      <c r="R362" s="580"/>
      <c r="S362" s="580"/>
      <c r="T362" s="580"/>
      <c r="U362" s="580"/>
      <c r="V362" s="581"/>
      <c r="W362" s="42" t="s">
        <v>39</v>
      </c>
      <c r="X362" s="43">
        <f>IFERROR(X360/H360,"0")+IFERROR(X361/H361,"0")</f>
        <v>83.333333333333343</v>
      </c>
      <c r="Y362" s="43">
        <f>IFERROR(Y360/H360,"0")+IFERROR(Y361/H361,"0")</f>
        <v>85</v>
      </c>
      <c r="Z362" s="43">
        <f>IFERROR(IF(Z360="",0,Z360),"0")+IFERROR(IF(Z361="",0,Z361),"0")</f>
        <v>1.6133</v>
      </c>
      <c r="AA362" s="67"/>
      <c r="AB362" s="67"/>
      <c r="AC362" s="67"/>
    </row>
    <row r="363" spans="1:68" x14ac:dyDescent="0.2">
      <c r="A363" s="582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3"/>
      <c r="P363" s="579" t="s">
        <v>40</v>
      </c>
      <c r="Q363" s="580"/>
      <c r="R363" s="580"/>
      <c r="S363" s="580"/>
      <c r="T363" s="580"/>
      <c r="U363" s="580"/>
      <c r="V363" s="581"/>
      <c r="W363" s="42" t="s">
        <v>0</v>
      </c>
      <c r="X363" s="43">
        <f>IFERROR(SUM(X360:X361),"0")</f>
        <v>750</v>
      </c>
      <c r="Y363" s="43">
        <f>IFERROR(SUM(Y360:Y361),"0")</f>
        <v>765</v>
      </c>
      <c r="Z363" s="42"/>
      <c r="AA363" s="67"/>
      <c r="AB363" s="67"/>
      <c r="AC363" s="67"/>
    </row>
    <row r="364" spans="1:68" ht="14.25" customHeight="1" x14ac:dyDescent="0.25">
      <c r="A364" s="574" t="s">
        <v>185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575">
        <v>4607091384673</v>
      </c>
      <c r="E365" s="57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7"/>
      <c r="R365" s="577"/>
      <c r="S365" s="577"/>
      <c r="T365" s="578"/>
      <c r="U365" s="39" t="s">
        <v>45</v>
      </c>
      <c r="V365" s="39" t="s">
        <v>45</v>
      </c>
      <c r="W365" s="40" t="s">
        <v>0</v>
      </c>
      <c r="X365" s="58">
        <v>520</v>
      </c>
      <c r="Y365" s="55">
        <f>IFERROR(IF(X365="",0,CEILING((X365/$H365),1)*$H365),"")</f>
        <v>522</v>
      </c>
      <c r="Z365" s="41">
        <f>IFERROR(IF(Y365=0,"",ROUNDUP(Y365/H365,0)*0.01898),"")</f>
        <v>1.10084</v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549.98666666666668</v>
      </c>
      <c r="BN365" s="78">
        <f>IFERROR(Y365*I365/H365,"0")</f>
        <v>552.10199999999998</v>
      </c>
      <c r="BO365" s="78">
        <f>IFERROR(1/J365*(X365/H365),"0")</f>
        <v>0.90277777777777779</v>
      </c>
      <c r="BP365" s="78">
        <f>IFERROR(1/J365*(Y365/H365),"0")</f>
        <v>0.90625</v>
      </c>
    </row>
    <row r="366" spans="1:68" x14ac:dyDescent="0.2">
      <c r="A366" s="582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3"/>
      <c r="P366" s="579" t="s">
        <v>40</v>
      </c>
      <c r="Q366" s="580"/>
      <c r="R366" s="580"/>
      <c r="S366" s="580"/>
      <c r="T366" s="580"/>
      <c r="U366" s="580"/>
      <c r="V366" s="581"/>
      <c r="W366" s="42" t="s">
        <v>39</v>
      </c>
      <c r="X366" s="43">
        <f>IFERROR(X365/H365,"0")</f>
        <v>57.777777777777779</v>
      </c>
      <c r="Y366" s="43">
        <f>IFERROR(Y365/H365,"0")</f>
        <v>58</v>
      </c>
      <c r="Z366" s="43">
        <f>IFERROR(IF(Z365="",0,Z365),"0")</f>
        <v>1.10084</v>
      </c>
      <c r="AA366" s="67"/>
      <c r="AB366" s="67"/>
      <c r="AC366" s="67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3"/>
      <c r="P367" s="579" t="s">
        <v>40</v>
      </c>
      <c r="Q367" s="580"/>
      <c r="R367" s="580"/>
      <c r="S367" s="580"/>
      <c r="T367" s="580"/>
      <c r="U367" s="580"/>
      <c r="V367" s="581"/>
      <c r="W367" s="42" t="s">
        <v>0</v>
      </c>
      <c r="X367" s="43">
        <f>IFERROR(SUM(X365:X365),"0")</f>
        <v>520</v>
      </c>
      <c r="Y367" s="43">
        <f>IFERROR(SUM(Y365:Y365),"0")</f>
        <v>522</v>
      </c>
      <c r="Z367" s="42"/>
      <c r="AA367" s="67"/>
      <c r="AB367" s="67"/>
      <c r="AC367" s="67"/>
    </row>
    <row r="368" spans="1:68" ht="16.5" customHeight="1" x14ac:dyDescent="0.25">
      <c r="A368" s="590" t="s">
        <v>594</v>
      </c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0"/>
      <c r="P368" s="590"/>
      <c r="Q368" s="590"/>
      <c r="R368" s="590"/>
      <c r="S368" s="590"/>
      <c r="T368" s="590"/>
      <c r="U368" s="590"/>
      <c r="V368" s="590"/>
      <c r="W368" s="590"/>
      <c r="X368" s="590"/>
      <c r="Y368" s="590"/>
      <c r="Z368" s="590"/>
      <c r="AA368" s="65"/>
      <c r="AB368" s="65"/>
      <c r="AC368" s="79"/>
    </row>
    <row r="369" spans="1:68" ht="14.25" customHeight="1" x14ac:dyDescent="0.25">
      <c r="A369" s="574" t="s">
        <v>114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66"/>
      <c r="AB369" s="66"/>
      <c r="AC369" s="80"/>
    </row>
    <row r="370" spans="1:68" ht="37.5" customHeight="1" x14ac:dyDescent="0.25">
      <c r="A370" s="63" t="s">
        <v>595</v>
      </c>
      <c r="B370" s="63" t="s">
        <v>596</v>
      </c>
      <c r="C370" s="36">
        <v>4301011873</v>
      </c>
      <c r="D370" s="575">
        <v>4680115881907</v>
      </c>
      <c r="E370" s="575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7"/>
      <c r="R370" s="577"/>
      <c r="S370" s="577"/>
      <c r="T370" s="57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4301011874</v>
      </c>
      <c r="D371" s="575">
        <v>4680115884892</v>
      </c>
      <c r="E371" s="575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7"/>
      <c r="R371" s="577"/>
      <c r="S371" s="577"/>
      <c r="T371" s="57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601</v>
      </c>
      <c r="B372" s="63" t="s">
        <v>602</v>
      </c>
      <c r="C372" s="36">
        <v>4301011875</v>
      </c>
      <c r="D372" s="575">
        <v>4680115884885</v>
      </c>
      <c r="E372" s="575"/>
      <c r="F372" s="62">
        <v>0.8</v>
      </c>
      <c r="G372" s="37">
        <v>15</v>
      </c>
      <c r="H372" s="62">
        <v>12</v>
      </c>
      <c r="I372" s="62">
        <v>12.435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6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7"/>
      <c r="R372" s="577"/>
      <c r="S372" s="577"/>
      <c r="T372" s="578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603</v>
      </c>
      <c r="B373" s="63" t="s">
        <v>604</v>
      </c>
      <c r="C373" s="36">
        <v>4301011871</v>
      </c>
      <c r="D373" s="575">
        <v>4680115884908</v>
      </c>
      <c r="E373" s="575"/>
      <c r="F373" s="62">
        <v>0.4</v>
      </c>
      <c r="G373" s="37">
        <v>10</v>
      </c>
      <c r="H373" s="62">
        <v>4</v>
      </c>
      <c r="I373" s="62">
        <v>4.21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60</v>
      </c>
      <c r="P373" s="6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7"/>
      <c r="R373" s="577"/>
      <c r="S373" s="577"/>
      <c r="T373" s="57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600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582"/>
      <c r="B374" s="582"/>
      <c r="C374" s="582"/>
      <c r="D374" s="582"/>
      <c r="E374" s="582"/>
      <c r="F374" s="582"/>
      <c r="G374" s="582"/>
      <c r="H374" s="582"/>
      <c r="I374" s="582"/>
      <c r="J374" s="582"/>
      <c r="K374" s="582"/>
      <c r="L374" s="582"/>
      <c r="M374" s="582"/>
      <c r="N374" s="582"/>
      <c r="O374" s="583"/>
      <c r="P374" s="579" t="s">
        <v>40</v>
      </c>
      <c r="Q374" s="580"/>
      <c r="R374" s="580"/>
      <c r="S374" s="580"/>
      <c r="T374" s="580"/>
      <c r="U374" s="580"/>
      <c r="V374" s="581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582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3"/>
      <c r="P375" s="579" t="s">
        <v>40</v>
      </c>
      <c r="Q375" s="580"/>
      <c r="R375" s="580"/>
      <c r="S375" s="580"/>
      <c r="T375" s="580"/>
      <c r="U375" s="580"/>
      <c r="V375" s="581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574" t="s">
        <v>78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66"/>
      <c r="AB376" s="66"/>
      <c r="AC376" s="80"/>
    </row>
    <row r="377" spans="1:68" ht="27" customHeight="1" x14ac:dyDescent="0.25">
      <c r="A377" s="63" t="s">
        <v>605</v>
      </c>
      <c r="B377" s="63" t="s">
        <v>606</v>
      </c>
      <c r="C377" s="36">
        <v>4301031303</v>
      </c>
      <c r="D377" s="575">
        <v>4607091384802</v>
      </c>
      <c r="E377" s="575"/>
      <c r="F377" s="62">
        <v>0.73</v>
      </c>
      <c r="G377" s="37">
        <v>6</v>
      </c>
      <c r="H377" s="62">
        <v>4.38</v>
      </c>
      <c r="I377" s="62">
        <v>4.6500000000000004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35</v>
      </c>
      <c r="P377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7"/>
      <c r="R377" s="577"/>
      <c r="S377" s="577"/>
      <c r="T377" s="578"/>
      <c r="U377" s="39" t="s">
        <v>45</v>
      </c>
      <c r="V377" s="39" t="s">
        <v>45</v>
      </c>
      <c r="W377" s="40" t="s">
        <v>0</v>
      </c>
      <c r="X377" s="58">
        <v>60</v>
      </c>
      <c r="Y377" s="55">
        <f>IFERROR(IF(X377="",0,CEILING((X377/$H377),1)*$H377),"")</f>
        <v>61.32</v>
      </c>
      <c r="Z377" s="41">
        <f>IFERROR(IF(Y377=0,"",ROUNDUP(Y377/H377,0)*0.00902),"")</f>
        <v>0.12628</v>
      </c>
      <c r="AA377" s="68" t="s">
        <v>45</v>
      </c>
      <c r="AB377" s="69" t="s">
        <v>45</v>
      </c>
      <c r="AC377" s="442" t="s">
        <v>607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63.698630136986303</v>
      </c>
      <c r="BN377" s="78">
        <f>IFERROR(Y377*I377/H377,"0")</f>
        <v>65.100000000000009</v>
      </c>
      <c r="BO377" s="78">
        <f>IFERROR(1/J377*(X377/H377),"0")</f>
        <v>0.10377750103777501</v>
      </c>
      <c r="BP377" s="78">
        <f>IFERROR(1/J377*(Y377/H377),"0")</f>
        <v>0.10606060606060606</v>
      </c>
    </row>
    <row r="378" spans="1:68" x14ac:dyDescent="0.2">
      <c r="A378" s="582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3"/>
      <c r="P378" s="579" t="s">
        <v>40</v>
      </c>
      <c r="Q378" s="580"/>
      <c r="R378" s="580"/>
      <c r="S378" s="580"/>
      <c r="T378" s="580"/>
      <c r="U378" s="580"/>
      <c r="V378" s="581"/>
      <c r="W378" s="42" t="s">
        <v>39</v>
      </c>
      <c r="X378" s="43">
        <f>IFERROR(X377/H377,"0")</f>
        <v>13.698630136986301</v>
      </c>
      <c r="Y378" s="43">
        <f>IFERROR(Y377/H377,"0")</f>
        <v>14</v>
      </c>
      <c r="Z378" s="43">
        <f>IFERROR(IF(Z377="",0,Z377),"0")</f>
        <v>0.12628</v>
      </c>
      <c r="AA378" s="67"/>
      <c r="AB378" s="67"/>
      <c r="AC378" s="67"/>
    </row>
    <row r="379" spans="1:68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583"/>
      <c r="P379" s="579" t="s">
        <v>40</v>
      </c>
      <c r="Q379" s="580"/>
      <c r="R379" s="580"/>
      <c r="S379" s="580"/>
      <c r="T379" s="580"/>
      <c r="U379" s="580"/>
      <c r="V379" s="581"/>
      <c r="W379" s="42" t="s">
        <v>0</v>
      </c>
      <c r="X379" s="43">
        <f>IFERROR(SUM(X377:X377),"0")</f>
        <v>60</v>
      </c>
      <c r="Y379" s="43">
        <f>IFERROR(SUM(Y377:Y377),"0")</f>
        <v>61.32</v>
      </c>
      <c r="Z379" s="42"/>
      <c r="AA379" s="67"/>
      <c r="AB379" s="67"/>
      <c r="AC379" s="67"/>
    </row>
    <row r="380" spans="1:68" ht="14.25" customHeight="1" x14ac:dyDescent="0.25">
      <c r="A380" s="574" t="s">
        <v>85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66"/>
      <c r="AB380" s="66"/>
      <c r="AC380" s="80"/>
    </row>
    <row r="381" spans="1:68" ht="27" customHeight="1" x14ac:dyDescent="0.25">
      <c r="A381" s="63" t="s">
        <v>608</v>
      </c>
      <c r="B381" s="63" t="s">
        <v>609</v>
      </c>
      <c r="C381" s="36">
        <v>4301051899</v>
      </c>
      <c r="D381" s="575">
        <v>4607091384246</v>
      </c>
      <c r="E381" s="575"/>
      <c r="F381" s="62">
        <v>1.5</v>
      </c>
      <c r="G381" s="37">
        <v>6</v>
      </c>
      <c r="H381" s="62">
        <v>9</v>
      </c>
      <c r="I381" s="62">
        <v>9.5190000000000001</v>
      </c>
      <c r="J381" s="37">
        <v>64</v>
      </c>
      <c r="K381" s="37" t="s">
        <v>119</v>
      </c>
      <c r="L381" s="37" t="s">
        <v>45</v>
      </c>
      <c r="M381" s="38" t="s">
        <v>89</v>
      </c>
      <c r="N381" s="38"/>
      <c r="O381" s="37">
        <v>40</v>
      </c>
      <c r="P381" s="6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7"/>
      <c r="R381" s="577"/>
      <c r="S381" s="577"/>
      <c r="T381" s="578"/>
      <c r="U381" s="39" t="s">
        <v>45</v>
      </c>
      <c r="V381" s="39" t="s">
        <v>45</v>
      </c>
      <c r="W381" s="40" t="s">
        <v>0</v>
      </c>
      <c r="X381" s="58">
        <v>170</v>
      </c>
      <c r="Y381" s="55">
        <f>IFERROR(IF(X381="",0,CEILING((X381/$H381),1)*$H381),"")</f>
        <v>171</v>
      </c>
      <c r="Z381" s="41">
        <f>IFERROR(IF(Y381=0,"",ROUNDUP(Y381/H381,0)*0.01898),"")</f>
        <v>0.36062</v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179.80333333333334</v>
      </c>
      <c r="BN381" s="78">
        <f>IFERROR(Y381*I381/H381,"0")</f>
        <v>180.86099999999999</v>
      </c>
      <c r="BO381" s="78">
        <f>IFERROR(1/J381*(X381/H381),"0")</f>
        <v>0.2951388888888889</v>
      </c>
      <c r="BP381" s="78">
        <f>IFERROR(1/J381*(Y381/H381),"0")</f>
        <v>0.296875</v>
      </c>
    </row>
    <row r="382" spans="1:68" ht="27" customHeight="1" x14ac:dyDescent="0.25">
      <c r="A382" s="63" t="s">
        <v>611</v>
      </c>
      <c r="B382" s="63" t="s">
        <v>612</v>
      </c>
      <c r="C382" s="36">
        <v>4301051660</v>
      </c>
      <c r="D382" s="575">
        <v>4607091384253</v>
      </c>
      <c r="E382" s="575"/>
      <c r="F382" s="62">
        <v>0.4</v>
      </c>
      <c r="G382" s="37">
        <v>6</v>
      </c>
      <c r="H382" s="62">
        <v>2.4</v>
      </c>
      <c r="I382" s="62">
        <v>2.6640000000000001</v>
      </c>
      <c r="J382" s="37">
        <v>182</v>
      </c>
      <c r="K382" s="37" t="s">
        <v>90</v>
      </c>
      <c r="L382" s="37" t="s">
        <v>45</v>
      </c>
      <c r="M382" s="38" t="s">
        <v>89</v>
      </c>
      <c r="N382" s="38"/>
      <c r="O382" s="37">
        <v>40</v>
      </c>
      <c r="P382" s="6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7"/>
      <c r="R382" s="577"/>
      <c r="S382" s="577"/>
      <c r="T382" s="57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46" t="s">
        <v>610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3"/>
      <c r="P383" s="579" t="s">
        <v>40</v>
      </c>
      <c r="Q383" s="580"/>
      <c r="R383" s="580"/>
      <c r="S383" s="580"/>
      <c r="T383" s="580"/>
      <c r="U383" s="580"/>
      <c r="V383" s="581"/>
      <c r="W383" s="42" t="s">
        <v>39</v>
      </c>
      <c r="X383" s="43">
        <f>IFERROR(X381/H381,"0")+IFERROR(X382/H382,"0")</f>
        <v>18.888888888888889</v>
      </c>
      <c r="Y383" s="43">
        <f>IFERROR(Y381/H381,"0")+IFERROR(Y382/H382,"0")</f>
        <v>19</v>
      </c>
      <c r="Z383" s="43">
        <f>IFERROR(IF(Z381="",0,Z381),"0")+IFERROR(IF(Z382="",0,Z382),"0")</f>
        <v>0.36062</v>
      </c>
      <c r="AA383" s="67"/>
      <c r="AB383" s="67"/>
      <c r="AC383" s="67"/>
    </row>
    <row r="384" spans="1:68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3"/>
      <c r="P384" s="579" t="s">
        <v>40</v>
      </c>
      <c r="Q384" s="580"/>
      <c r="R384" s="580"/>
      <c r="S384" s="580"/>
      <c r="T384" s="580"/>
      <c r="U384" s="580"/>
      <c r="V384" s="581"/>
      <c r="W384" s="42" t="s">
        <v>0</v>
      </c>
      <c r="X384" s="43">
        <f>IFERROR(SUM(X381:X382),"0")</f>
        <v>170</v>
      </c>
      <c r="Y384" s="43">
        <f>IFERROR(SUM(Y381:Y382),"0")</f>
        <v>171</v>
      </c>
      <c r="Z384" s="42"/>
      <c r="AA384" s="67"/>
      <c r="AB384" s="67"/>
      <c r="AC384" s="67"/>
    </row>
    <row r="385" spans="1:68" ht="14.25" customHeight="1" x14ac:dyDescent="0.25">
      <c r="A385" s="574" t="s">
        <v>185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66"/>
      <c r="AB385" s="66"/>
      <c r="AC385" s="80"/>
    </row>
    <row r="386" spans="1:68" ht="27" customHeight="1" x14ac:dyDescent="0.25">
      <c r="A386" s="63" t="s">
        <v>613</v>
      </c>
      <c r="B386" s="63" t="s">
        <v>614</v>
      </c>
      <c r="C386" s="36">
        <v>4301060441</v>
      </c>
      <c r="D386" s="575">
        <v>4607091389357</v>
      </c>
      <c r="E386" s="575"/>
      <c r="F386" s="62">
        <v>1.5</v>
      </c>
      <c r="G386" s="37">
        <v>6</v>
      </c>
      <c r="H386" s="62">
        <v>9</v>
      </c>
      <c r="I386" s="62">
        <v>9.4350000000000005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7"/>
      <c r="R386" s="577"/>
      <c r="S386" s="577"/>
      <c r="T386" s="578"/>
      <c r="U386" s="39" t="s">
        <v>45</v>
      </c>
      <c r="V386" s="39" t="s">
        <v>45</v>
      </c>
      <c r="W386" s="40" t="s">
        <v>0</v>
      </c>
      <c r="X386" s="58">
        <v>20</v>
      </c>
      <c r="Y386" s="55">
        <f>IFERROR(IF(X386="",0,CEILING((X386/$H386),1)*$H386),"")</f>
        <v>27</v>
      </c>
      <c r="Z386" s="41">
        <f>IFERROR(IF(Y386=0,"",ROUNDUP(Y386/H386,0)*0.01898),"")</f>
        <v>5.6940000000000004E-2</v>
      </c>
      <c r="AA386" s="68" t="s">
        <v>45</v>
      </c>
      <c r="AB386" s="69" t="s">
        <v>45</v>
      </c>
      <c r="AC386" s="448" t="s">
        <v>615</v>
      </c>
      <c r="AG386" s="78"/>
      <c r="AJ386" s="84" t="s">
        <v>45</v>
      </c>
      <c r="AK386" s="84">
        <v>0</v>
      </c>
      <c r="BB386" s="449" t="s">
        <v>66</v>
      </c>
      <c r="BM386" s="78">
        <f>IFERROR(X386*I386/H386,"0")</f>
        <v>20.966666666666669</v>
      </c>
      <c r="BN386" s="78">
        <f>IFERROR(Y386*I386/H386,"0")</f>
        <v>28.305</v>
      </c>
      <c r="BO386" s="78">
        <f>IFERROR(1/J386*(X386/H386),"0")</f>
        <v>3.4722222222222224E-2</v>
      </c>
      <c r="BP386" s="78">
        <f>IFERROR(1/J386*(Y386/H386),"0")</f>
        <v>4.6875E-2</v>
      </c>
    </row>
    <row r="387" spans="1:68" x14ac:dyDescent="0.2">
      <c r="A387" s="582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3"/>
      <c r="P387" s="579" t="s">
        <v>40</v>
      </c>
      <c r="Q387" s="580"/>
      <c r="R387" s="580"/>
      <c r="S387" s="580"/>
      <c r="T387" s="580"/>
      <c r="U387" s="580"/>
      <c r="V387" s="581"/>
      <c r="W387" s="42" t="s">
        <v>39</v>
      </c>
      <c r="X387" s="43">
        <f>IFERROR(X386/H386,"0")</f>
        <v>2.2222222222222223</v>
      </c>
      <c r="Y387" s="43">
        <f>IFERROR(Y386/H386,"0")</f>
        <v>3</v>
      </c>
      <c r="Z387" s="43">
        <f>IFERROR(IF(Z386="",0,Z386),"0")</f>
        <v>5.6940000000000004E-2</v>
      </c>
      <c r="AA387" s="67"/>
      <c r="AB387" s="67"/>
      <c r="AC387" s="67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3"/>
      <c r="P388" s="579" t="s">
        <v>40</v>
      </c>
      <c r="Q388" s="580"/>
      <c r="R388" s="580"/>
      <c r="S388" s="580"/>
      <c r="T388" s="580"/>
      <c r="U388" s="580"/>
      <c r="V388" s="581"/>
      <c r="W388" s="42" t="s">
        <v>0</v>
      </c>
      <c r="X388" s="43">
        <f>IFERROR(SUM(X386:X386),"0")</f>
        <v>20</v>
      </c>
      <c r="Y388" s="43">
        <f>IFERROR(SUM(Y386:Y386),"0")</f>
        <v>27</v>
      </c>
      <c r="Z388" s="42"/>
      <c r="AA388" s="67"/>
      <c r="AB388" s="67"/>
      <c r="AC388" s="67"/>
    </row>
    <row r="389" spans="1:68" ht="27.75" customHeight="1" x14ac:dyDescent="0.2">
      <c r="A389" s="599" t="s">
        <v>616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4"/>
      <c r="AB389" s="54"/>
      <c r="AC389" s="54"/>
    </row>
    <row r="390" spans="1:68" ht="16.5" customHeight="1" x14ac:dyDescent="0.25">
      <c r="A390" s="590" t="s">
        <v>617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65"/>
      <c r="AB390" s="65"/>
      <c r="AC390" s="79"/>
    </row>
    <row r="391" spans="1:68" ht="14.25" customHeight="1" x14ac:dyDescent="0.25">
      <c r="A391" s="574" t="s">
        <v>78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66"/>
      <c r="AB391" s="66"/>
      <c r="AC391" s="80"/>
    </row>
    <row r="392" spans="1:68" ht="27" customHeight="1" x14ac:dyDescent="0.25">
      <c r="A392" s="63" t="s">
        <v>618</v>
      </c>
      <c r="B392" s="63" t="s">
        <v>619</v>
      </c>
      <c r="C392" s="36">
        <v>4301031405</v>
      </c>
      <c r="D392" s="575">
        <v>4680115886100</v>
      </c>
      <c r="E392" s="575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7"/>
      <c r="R392" s="577"/>
      <c r="S392" s="577"/>
      <c r="T392" s="578"/>
      <c r="U392" s="39" t="s">
        <v>45</v>
      </c>
      <c r="V392" s="39" t="s">
        <v>45</v>
      </c>
      <c r="W392" s="40" t="s">
        <v>0</v>
      </c>
      <c r="X392" s="58">
        <v>40</v>
      </c>
      <c r="Y392" s="55">
        <f t="shared" ref="Y392:Y401" si="52">IFERROR(IF(X392="",0,CEILING((X392/$H392),1)*$H392),"")</f>
        <v>43.2</v>
      </c>
      <c r="Z392" s="41">
        <f>IFERROR(IF(Y392=0,"",ROUNDUP(Y392/H392,0)*0.00902),"")</f>
        <v>7.2160000000000002E-2</v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ref="BM392:BM401" si="53">IFERROR(X392*I392/H392,"0")</f>
        <v>41.555555555555557</v>
      </c>
      <c r="BN392" s="78">
        <f t="shared" ref="BN392:BN401" si="54">IFERROR(Y392*I392/H392,"0")</f>
        <v>44.88</v>
      </c>
      <c r="BO392" s="78">
        <f t="shared" ref="BO392:BO401" si="55">IFERROR(1/J392*(X392/H392),"0")</f>
        <v>5.6116722783389444E-2</v>
      </c>
      <c r="BP392" s="78">
        <f t="shared" ref="BP392:BP401" si="56">IFERROR(1/J392*(Y392/H392),"0")</f>
        <v>6.0606060606060608E-2</v>
      </c>
    </row>
    <row r="393" spans="1:68" ht="27" customHeight="1" x14ac:dyDescent="0.25">
      <c r="A393" s="63" t="s">
        <v>621</v>
      </c>
      <c r="B393" s="63" t="s">
        <v>622</v>
      </c>
      <c r="C393" s="36">
        <v>4301031382</v>
      </c>
      <c r="D393" s="575">
        <v>4680115886117</v>
      </c>
      <c r="E393" s="575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7"/>
      <c r="R393" s="577"/>
      <c r="S393" s="577"/>
      <c r="T393" s="57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621</v>
      </c>
      <c r="B394" s="63" t="s">
        <v>624</v>
      </c>
      <c r="C394" s="36">
        <v>4301031406</v>
      </c>
      <c r="D394" s="575">
        <v>4680115886117</v>
      </c>
      <c r="E394" s="575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7"/>
      <c r="R394" s="577"/>
      <c r="S394" s="577"/>
      <c r="T394" s="57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4301031402</v>
      </c>
      <c r="D395" s="575">
        <v>4680115886124</v>
      </c>
      <c r="E395" s="575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64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7"/>
      <c r="R395" s="577"/>
      <c r="S395" s="577"/>
      <c r="T395" s="578"/>
      <c r="U395" s="39" t="s">
        <v>45</v>
      </c>
      <c r="V395" s="39" t="s">
        <v>45</v>
      </c>
      <c r="W395" s="40" t="s">
        <v>0</v>
      </c>
      <c r="X395" s="58">
        <v>50</v>
      </c>
      <c r="Y395" s="55">
        <f t="shared" si="52"/>
        <v>54</v>
      </c>
      <c r="Z395" s="41">
        <f>IFERROR(IF(Y395=0,"",ROUNDUP(Y395/H395,0)*0.00902),"")</f>
        <v>9.0200000000000002E-2</v>
      </c>
      <c r="AA395" s="68" t="s">
        <v>45</v>
      </c>
      <c r="AB395" s="69" t="s">
        <v>45</v>
      </c>
      <c r="AC395" s="456" t="s">
        <v>627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51.944444444444443</v>
      </c>
      <c r="BN395" s="78">
        <f t="shared" si="54"/>
        <v>56.099999999999994</v>
      </c>
      <c r="BO395" s="78">
        <f t="shared" si="55"/>
        <v>7.0145903479236812E-2</v>
      </c>
      <c r="BP395" s="78">
        <f t="shared" si="56"/>
        <v>7.575757575757576E-2</v>
      </c>
    </row>
    <row r="396" spans="1:68" ht="27" customHeight="1" x14ac:dyDescent="0.25">
      <c r="A396" s="63" t="s">
        <v>628</v>
      </c>
      <c r="B396" s="63" t="s">
        <v>629</v>
      </c>
      <c r="C396" s="36">
        <v>4301031366</v>
      </c>
      <c r="D396" s="575">
        <v>4680115883147</v>
      </c>
      <c r="E396" s="575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7"/>
      <c r="R396" s="577"/>
      <c r="S396" s="577"/>
      <c r="T396" s="57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ref="Z396:Z401" si="57">IFERROR(IF(Y396=0,"",ROUNDUP(Y396/H396,0)*0.00502),"")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630</v>
      </c>
      <c r="B397" s="63" t="s">
        <v>631</v>
      </c>
      <c r="C397" s="36">
        <v>4301031362</v>
      </c>
      <c r="D397" s="575">
        <v>4607091384338</v>
      </c>
      <c r="E397" s="57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7"/>
      <c r="R397" s="577"/>
      <c r="S397" s="577"/>
      <c r="T397" s="57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620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 x14ac:dyDescent="0.25">
      <c r="A398" s="63" t="s">
        <v>632</v>
      </c>
      <c r="B398" s="63" t="s">
        <v>633</v>
      </c>
      <c r="C398" s="36">
        <v>4301031361</v>
      </c>
      <c r="D398" s="575">
        <v>4607091389524</v>
      </c>
      <c r="E398" s="57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7"/>
      <c r="R398" s="577"/>
      <c r="S398" s="577"/>
      <c r="T398" s="57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635</v>
      </c>
      <c r="B399" s="63" t="s">
        <v>636</v>
      </c>
      <c r="C399" s="36">
        <v>4301031364</v>
      </c>
      <c r="D399" s="575">
        <v>4680115883161</v>
      </c>
      <c r="E399" s="575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4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7"/>
      <c r="R399" s="577"/>
      <c r="S399" s="577"/>
      <c r="T399" s="57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27" customHeight="1" x14ac:dyDescent="0.25">
      <c r="A400" s="63" t="s">
        <v>638</v>
      </c>
      <c r="B400" s="63" t="s">
        <v>639</v>
      </c>
      <c r="C400" s="36">
        <v>4301031358</v>
      </c>
      <c r="D400" s="575">
        <v>4607091389531</v>
      </c>
      <c r="E400" s="575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7"/>
      <c r="R400" s="577"/>
      <c r="S400" s="577"/>
      <c r="T400" s="57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t="37.5" customHeight="1" x14ac:dyDescent="0.25">
      <c r="A401" s="63" t="s">
        <v>641</v>
      </c>
      <c r="B401" s="63" t="s">
        <v>642</v>
      </c>
      <c r="C401" s="36">
        <v>4301031360</v>
      </c>
      <c r="D401" s="575">
        <v>4607091384345</v>
      </c>
      <c r="E401" s="57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7"/>
      <c r="R401" s="577"/>
      <c r="S401" s="577"/>
      <c r="T401" s="57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2"/>
        <v>0</v>
      </c>
      <c r="Z401" s="41" t="str">
        <f t="shared" si="57"/>
        <v/>
      </c>
      <c r="AA401" s="68" t="s">
        <v>45</v>
      </c>
      <c r="AB401" s="69" t="s">
        <v>45</v>
      </c>
      <c r="AC401" s="468" t="s">
        <v>637</v>
      </c>
      <c r="AG401" s="78"/>
      <c r="AJ401" s="84" t="s">
        <v>45</v>
      </c>
      <c r="AK401" s="84">
        <v>0</v>
      </c>
      <c r="BB401" s="469" t="s">
        <v>66</v>
      </c>
      <c r="BM401" s="78">
        <f t="shared" si="53"/>
        <v>0</v>
      </c>
      <c r="BN401" s="78">
        <f t="shared" si="54"/>
        <v>0</v>
      </c>
      <c r="BO401" s="78">
        <f t="shared" si="55"/>
        <v>0</v>
      </c>
      <c r="BP401" s="78">
        <f t="shared" si="56"/>
        <v>0</v>
      </c>
    </row>
    <row r="402" spans="1:68" x14ac:dyDescent="0.2">
      <c r="A402" s="582"/>
      <c r="B402" s="582"/>
      <c r="C402" s="582"/>
      <c r="D402" s="582"/>
      <c r="E402" s="582"/>
      <c r="F402" s="582"/>
      <c r="G402" s="582"/>
      <c r="H402" s="582"/>
      <c r="I402" s="582"/>
      <c r="J402" s="582"/>
      <c r="K402" s="582"/>
      <c r="L402" s="582"/>
      <c r="M402" s="582"/>
      <c r="N402" s="582"/>
      <c r="O402" s="583"/>
      <c r="P402" s="579" t="s">
        <v>40</v>
      </c>
      <c r="Q402" s="580"/>
      <c r="R402" s="580"/>
      <c r="S402" s="580"/>
      <c r="T402" s="580"/>
      <c r="U402" s="580"/>
      <c r="V402" s="581"/>
      <c r="W402" s="42" t="s">
        <v>39</v>
      </c>
      <c r="X402" s="43">
        <f>IFERROR(X392/H392,"0")+IFERROR(X393/H393,"0")+IFERROR(X394/H394,"0")+IFERROR(X395/H395,"0")+IFERROR(X396/H396,"0")+IFERROR(X397/H397,"0")+IFERROR(X398/H398,"0")+IFERROR(X399/H399,"0")+IFERROR(X400/H400,"0")+IFERROR(X401/H401,"0")</f>
        <v>16.666666666666664</v>
      </c>
      <c r="Y402" s="43">
        <f>IFERROR(Y392/H392,"0")+IFERROR(Y393/H393,"0")+IFERROR(Y394/H394,"0")+IFERROR(Y395/H395,"0")+IFERROR(Y396/H396,"0")+IFERROR(Y397/H397,"0")+IFERROR(Y398/H398,"0")+IFERROR(Y399/H399,"0")+IFERROR(Y400/H400,"0")+IFERROR(Y401/H401,"0")</f>
        <v>18</v>
      </c>
      <c r="Z402" s="4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0.16236</v>
      </c>
      <c r="AA402" s="67"/>
      <c r="AB402" s="67"/>
      <c r="AC402" s="67"/>
    </row>
    <row r="403" spans="1:68" x14ac:dyDescent="0.2">
      <c r="A403" s="582"/>
      <c r="B403" s="582"/>
      <c r="C403" s="582"/>
      <c r="D403" s="582"/>
      <c r="E403" s="582"/>
      <c r="F403" s="582"/>
      <c r="G403" s="582"/>
      <c r="H403" s="582"/>
      <c r="I403" s="582"/>
      <c r="J403" s="582"/>
      <c r="K403" s="582"/>
      <c r="L403" s="582"/>
      <c r="M403" s="582"/>
      <c r="N403" s="582"/>
      <c r="O403" s="583"/>
      <c r="P403" s="579" t="s">
        <v>40</v>
      </c>
      <c r="Q403" s="580"/>
      <c r="R403" s="580"/>
      <c r="S403" s="580"/>
      <c r="T403" s="580"/>
      <c r="U403" s="580"/>
      <c r="V403" s="581"/>
      <c r="W403" s="42" t="s">
        <v>0</v>
      </c>
      <c r="X403" s="43">
        <f>IFERROR(SUM(X392:X401),"0")</f>
        <v>90</v>
      </c>
      <c r="Y403" s="43">
        <f>IFERROR(SUM(Y392:Y401),"0")</f>
        <v>97.2</v>
      </c>
      <c r="Z403" s="42"/>
      <c r="AA403" s="67"/>
      <c r="AB403" s="67"/>
      <c r="AC403" s="67"/>
    </row>
    <row r="404" spans="1:68" ht="14.25" customHeight="1" x14ac:dyDescent="0.25">
      <c r="A404" s="574" t="s">
        <v>85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66"/>
      <c r="AB404" s="66"/>
      <c r="AC404" s="80"/>
    </row>
    <row r="405" spans="1:68" ht="27" customHeight="1" x14ac:dyDescent="0.25">
      <c r="A405" s="63" t="s">
        <v>643</v>
      </c>
      <c r="B405" s="63" t="s">
        <v>644</v>
      </c>
      <c r="C405" s="36">
        <v>4301051284</v>
      </c>
      <c r="D405" s="575">
        <v>4607091384352</v>
      </c>
      <c r="E405" s="575"/>
      <c r="F405" s="62">
        <v>0.6</v>
      </c>
      <c r="G405" s="37">
        <v>4</v>
      </c>
      <c r="H405" s="62">
        <v>2.4</v>
      </c>
      <c r="I405" s="62">
        <v>2.6459999999999999</v>
      </c>
      <c r="J405" s="37">
        <v>132</v>
      </c>
      <c r="K405" s="37" t="s">
        <v>122</v>
      </c>
      <c r="L405" s="37" t="s">
        <v>45</v>
      </c>
      <c r="M405" s="38" t="s">
        <v>89</v>
      </c>
      <c r="N405" s="38"/>
      <c r="O405" s="37">
        <v>45</v>
      </c>
      <c r="P405" s="6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7"/>
      <c r="R405" s="577"/>
      <c r="S405" s="577"/>
      <c r="T405" s="57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647</v>
      </c>
      <c r="C406" s="36">
        <v>4301051431</v>
      </c>
      <c r="D406" s="575">
        <v>4607091389654</v>
      </c>
      <c r="E406" s="575"/>
      <c r="F406" s="62">
        <v>0.33</v>
      </c>
      <c r="G406" s="37">
        <v>6</v>
      </c>
      <c r="H406" s="62">
        <v>1.98</v>
      </c>
      <c r="I406" s="62">
        <v>2.238</v>
      </c>
      <c r="J406" s="37">
        <v>182</v>
      </c>
      <c r="K406" s="37" t="s">
        <v>90</v>
      </c>
      <c r="L406" s="37" t="s">
        <v>45</v>
      </c>
      <c r="M406" s="38" t="s">
        <v>89</v>
      </c>
      <c r="N406" s="38"/>
      <c r="O406" s="37">
        <v>45</v>
      </c>
      <c r="P406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7"/>
      <c r="R406" s="577"/>
      <c r="S406" s="577"/>
      <c r="T406" s="57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3"/>
      <c r="P407" s="579" t="s">
        <v>40</v>
      </c>
      <c r="Q407" s="580"/>
      <c r="R407" s="580"/>
      <c r="S407" s="580"/>
      <c r="T407" s="580"/>
      <c r="U407" s="580"/>
      <c r="V407" s="581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 x14ac:dyDescent="0.2">
      <c r="A408" s="582"/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3"/>
      <c r="P408" s="579" t="s">
        <v>40</v>
      </c>
      <c r="Q408" s="580"/>
      <c r="R408" s="580"/>
      <c r="S408" s="580"/>
      <c r="T408" s="580"/>
      <c r="U408" s="580"/>
      <c r="V408" s="581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customHeight="1" x14ac:dyDescent="0.25">
      <c r="A409" s="590" t="s">
        <v>649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65"/>
      <c r="AB409" s="65"/>
      <c r="AC409" s="79"/>
    </row>
    <row r="410" spans="1:68" ht="14.25" customHeight="1" x14ac:dyDescent="0.25">
      <c r="A410" s="574" t="s">
        <v>150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66"/>
      <c r="AB410" s="66"/>
      <c r="AC410" s="80"/>
    </row>
    <row r="411" spans="1:68" ht="27" customHeight="1" x14ac:dyDescent="0.25">
      <c r="A411" s="63" t="s">
        <v>650</v>
      </c>
      <c r="B411" s="63" t="s">
        <v>651</v>
      </c>
      <c r="C411" s="36">
        <v>4301020319</v>
      </c>
      <c r="D411" s="575">
        <v>4680115885240</v>
      </c>
      <c r="E411" s="575"/>
      <c r="F411" s="62">
        <v>0.35</v>
      </c>
      <c r="G411" s="37">
        <v>6</v>
      </c>
      <c r="H411" s="62">
        <v>2.1</v>
      </c>
      <c r="I411" s="62">
        <v>2.31</v>
      </c>
      <c r="J411" s="37">
        <v>182</v>
      </c>
      <c r="K411" s="37" t="s">
        <v>90</v>
      </c>
      <c r="L411" s="37" t="s">
        <v>45</v>
      </c>
      <c r="M411" s="38" t="s">
        <v>83</v>
      </c>
      <c r="N411" s="38"/>
      <c r="O411" s="37">
        <v>40</v>
      </c>
      <c r="P411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7"/>
      <c r="R411" s="577"/>
      <c r="S411" s="577"/>
      <c r="T411" s="57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74" t="s">
        <v>652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3"/>
      <c r="P412" s="579" t="s">
        <v>40</v>
      </c>
      <c r="Q412" s="580"/>
      <c r="R412" s="580"/>
      <c r="S412" s="580"/>
      <c r="T412" s="580"/>
      <c r="U412" s="580"/>
      <c r="V412" s="581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582"/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3"/>
      <c r="P413" s="579" t="s">
        <v>40</v>
      </c>
      <c r="Q413" s="580"/>
      <c r="R413" s="580"/>
      <c r="S413" s="580"/>
      <c r="T413" s="580"/>
      <c r="U413" s="580"/>
      <c r="V413" s="581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14.25" customHeight="1" x14ac:dyDescent="0.25">
      <c r="A414" s="574" t="s">
        <v>78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66"/>
      <c r="AB414" s="66"/>
      <c r="AC414" s="80"/>
    </row>
    <row r="415" spans="1:68" ht="27" customHeight="1" x14ac:dyDescent="0.25">
      <c r="A415" s="63" t="s">
        <v>653</v>
      </c>
      <c r="B415" s="63" t="s">
        <v>654</v>
      </c>
      <c r="C415" s="36">
        <v>4301031403</v>
      </c>
      <c r="D415" s="575">
        <v>4680115886094</v>
      </c>
      <c r="E415" s="575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118</v>
      </c>
      <c r="N415" s="38"/>
      <c r="O415" s="37">
        <v>50</v>
      </c>
      <c r="P415" s="6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7"/>
      <c r="R415" s="577"/>
      <c r="S415" s="577"/>
      <c r="T415" s="578"/>
      <c r="U415" s="39" t="s">
        <v>45</v>
      </c>
      <c r="V415" s="39" t="s">
        <v>45</v>
      </c>
      <c r="W415" s="40" t="s">
        <v>0</v>
      </c>
      <c r="X415" s="58">
        <v>210</v>
      </c>
      <c r="Y415" s="55">
        <f>IFERROR(IF(X415="",0,CEILING((X415/$H415),1)*$H415),"")</f>
        <v>210.60000000000002</v>
      </c>
      <c r="Z415" s="41">
        <f>IFERROR(IF(Y415=0,"",ROUNDUP(Y415/H415,0)*0.00902),"")</f>
        <v>0.35177999999999998</v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218.16666666666669</v>
      </c>
      <c r="BN415" s="78">
        <f>IFERROR(Y415*I415/H415,"0")</f>
        <v>218.79000000000002</v>
      </c>
      <c r="BO415" s="78">
        <f>IFERROR(1/J415*(X415/H415),"0")</f>
        <v>0.2946127946127946</v>
      </c>
      <c r="BP415" s="78">
        <f>IFERROR(1/J415*(Y415/H415),"0")</f>
        <v>0.29545454545454547</v>
      </c>
    </row>
    <row r="416" spans="1:68" ht="27" customHeight="1" x14ac:dyDescent="0.25">
      <c r="A416" s="63" t="s">
        <v>656</v>
      </c>
      <c r="B416" s="63" t="s">
        <v>657</v>
      </c>
      <c r="C416" s="36">
        <v>4301031363</v>
      </c>
      <c r="D416" s="575">
        <v>4607091389425</v>
      </c>
      <c r="E416" s="575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7"/>
      <c r="R416" s="577"/>
      <c r="S416" s="577"/>
      <c r="T416" s="57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659</v>
      </c>
      <c r="B417" s="63" t="s">
        <v>660</v>
      </c>
      <c r="C417" s="36">
        <v>4301031373</v>
      </c>
      <c r="D417" s="575">
        <v>4680115880771</v>
      </c>
      <c r="E417" s="575"/>
      <c r="F417" s="62">
        <v>0.28000000000000003</v>
      </c>
      <c r="G417" s="37">
        <v>6</v>
      </c>
      <c r="H417" s="62">
        <v>1.68</v>
      </c>
      <c r="I417" s="62">
        <v>1.81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7"/>
      <c r="R417" s="577"/>
      <c r="S417" s="577"/>
      <c r="T417" s="57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662</v>
      </c>
      <c r="B418" s="63" t="s">
        <v>663</v>
      </c>
      <c r="C418" s="36">
        <v>4301031359</v>
      </c>
      <c r="D418" s="575">
        <v>4607091389500</v>
      </c>
      <c r="E418" s="575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6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7"/>
      <c r="R418" s="577"/>
      <c r="S418" s="577"/>
      <c r="T418" s="57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582"/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3"/>
      <c r="P419" s="579" t="s">
        <v>40</v>
      </c>
      <c r="Q419" s="580"/>
      <c r="R419" s="580"/>
      <c r="S419" s="580"/>
      <c r="T419" s="580"/>
      <c r="U419" s="580"/>
      <c r="V419" s="581"/>
      <c r="W419" s="42" t="s">
        <v>39</v>
      </c>
      <c r="X419" s="43">
        <f>IFERROR(X415/H415,"0")+IFERROR(X416/H416,"0")+IFERROR(X417/H417,"0")+IFERROR(X418/H418,"0")</f>
        <v>38.888888888888886</v>
      </c>
      <c r="Y419" s="43">
        <f>IFERROR(Y415/H415,"0")+IFERROR(Y416/H416,"0")+IFERROR(Y417/H417,"0")+IFERROR(Y418/H418,"0")</f>
        <v>39</v>
      </c>
      <c r="Z419" s="43">
        <f>IFERROR(IF(Z415="",0,Z415),"0")+IFERROR(IF(Z416="",0,Z416),"0")+IFERROR(IF(Z417="",0,Z417),"0")+IFERROR(IF(Z418="",0,Z418),"0")</f>
        <v>0.35177999999999998</v>
      </c>
      <c r="AA419" s="67"/>
      <c r="AB419" s="67"/>
      <c r="AC419" s="67"/>
    </row>
    <row r="420" spans="1:68" x14ac:dyDescent="0.2">
      <c r="A420" s="582"/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3"/>
      <c r="P420" s="579" t="s">
        <v>40</v>
      </c>
      <c r="Q420" s="580"/>
      <c r="R420" s="580"/>
      <c r="S420" s="580"/>
      <c r="T420" s="580"/>
      <c r="U420" s="580"/>
      <c r="V420" s="581"/>
      <c r="W420" s="42" t="s">
        <v>0</v>
      </c>
      <c r="X420" s="43">
        <f>IFERROR(SUM(X415:X418),"0")</f>
        <v>210</v>
      </c>
      <c r="Y420" s="43">
        <f>IFERROR(SUM(Y415:Y418),"0")</f>
        <v>210.60000000000002</v>
      </c>
      <c r="Z420" s="42"/>
      <c r="AA420" s="67"/>
      <c r="AB420" s="67"/>
      <c r="AC420" s="67"/>
    </row>
    <row r="421" spans="1:68" ht="16.5" customHeight="1" x14ac:dyDescent="0.25">
      <c r="A421" s="590" t="s">
        <v>664</v>
      </c>
      <c r="B421" s="590"/>
      <c r="C421" s="590"/>
      <c r="D421" s="590"/>
      <c r="E421" s="590"/>
      <c r="F421" s="590"/>
      <c r="G421" s="590"/>
      <c r="H421" s="590"/>
      <c r="I421" s="590"/>
      <c r="J421" s="590"/>
      <c r="K421" s="590"/>
      <c r="L421" s="590"/>
      <c r="M421" s="590"/>
      <c r="N421" s="590"/>
      <c r="O421" s="590"/>
      <c r="P421" s="590"/>
      <c r="Q421" s="590"/>
      <c r="R421" s="590"/>
      <c r="S421" s="590"/>
      <c r="T421" s="590"/>
      <c r="U421" s="590"/>
      <c r="V421" s="590"/>
      <c r="W421" s="590"/>
      <c r="X421" s="590"/>
      <c r="Y421" s="590"/>
      <c r="Z421" s="590"/>
      <c r="AA421" s="65"/>
      <c r="AB421" s="65"/>
      <c r="AC421" s="79"/>
    </row>
    <row r="422" spans="1:68" ht="14.25" customHeight="1" x14ac:dyDescent="0.25">
      <c r="A422" s="574" t="s">
        <v>78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66"/>
      <c r="AB422" s="66"/>
      <c r="AC422" s="80"/>
    </row>
    <row r="423" spans="1:68" ht="27" customHeight="1" x14ac:dyDescent="0.25">
      <c r="A423" s="63" t="s">
        <v>665</v>
      </c>
      <c r="B423" s="63" t="s">
        <v>666</v>
      </c>
      <c r="C423" s="36">
        <v>4301031347</v>
      </c>
      <c r="D423" s="575">
        <v>4680115885110</v>
      </c>
      <c r="E423" s="575"/>
      <c r="F423" s="62">
        <v>0.2</v>
      </c>
      <c r="G423" s="37">
        <v>6</v>
      </c>
      <c r="H423" s="62">
        <v>1.2</v>
      </c>
      <c r="I423" s="62">
        <v>2.1</v>
      </c>
      <c r="J423" s="37">
        <v>182</v>
      </c>
      <c r="K423" s="37" t="s">
        <v>90</v>
      </c>
      <c r="L423" s="37" t="s">
        <v>45</v>
      </c>
      <c r="M423" s="38" t="s">
        <v>83</v>
      </c>
      <c r="N423" s="38"/>
      <c r="O423" s="37">
        <v>50</v>
      </c>
      <c r="P423" s="63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7"/>
      <c r="R423" s="577"/>
      <c r="S423" s="577"/>
      <c r="T423" s="57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84" t="s">
        <v>667</v>
      </c>
      <c r="AG423" s="78"/>
      <c r="AJ423" s="84" t="s">
        <v>45</v>
      </c>
      <c r="AK423" s="84">
        <v>0</v>
      </c>
      <c r="BB423" s="48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582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3"/>
      <c r="P424" s="579" t="s">
        <v>40</v>
      </c>
      <c r="Q424" s="580"/>
      <c r="R424" s="580"/>
      <c r="S424" s="580"/>
      <c r="T424" s="580"/>
      <c r="U424" s="580"/>
      <c r="V424" s="581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3"/>
      <c r="P425" s="579" t="s">
        <v>40</v>
      </c>
      <c r="Q425" s="580"/>
      <c r="R425" s="580"/>
      <c r="S425" s="580"/>
      <c r="T425" s="580"/>
      <c r="U425" s="580"/>
      <c r="V425" s="581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16.5" customHeight="1" x14ac:dyDescent="0.25">
      <c r="A426" s="590" t="s">
        <v>668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65"/>
      <c r="AB426" s="65"/>
      <c r="AC426" s="79"/>
    </row>
    <row r="427" spans="1:68" ht="14.25" customHeight="1" x14ac:dyDescent="0.25">
      <c r="A427" s="574" t="s">
        <v>78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66"/>
      <c r="AB427" s="66"/>
      <c r="AC427" s="80"/>
    </row>
    <row r="428" spans="1:68" ht="27" customHeight="1" x14ac:dyDescent="0.25">
      <c r="A428" s="63" t="s">
        <v>669</v>
      </c>
      <c r="B428" s="63" t="s">
        <v>670</v>
      </c>
      <c r="C428" s="36">
        <v>4301031261</v>
      </c>
      <c r="D428" s="575">
        <v>4680115885103</v>
      </c>
      <c r="E428" s="575"/>
      <c r="F428" s="62">
        <v>0.27</v>
      </c>
      <c r="G428" s="37">
        <v>6</v>
      </c>
      <c r="H428" s="62">
        <v>1.62</v>
      </c>
      <c r="I428" s="62">
        <v>1.8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40</v>
      </c>
      <c r="P428" s="6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7"/>
      <c r="R428" s="577"/>
      <c r="S428" s="577"/>
      <c r="T428" s="57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86" t="s">
        <v>671</v>
      </c>
      <c r="AG428" s="78"/>
      <c r="AJ428" s="84" t="s">
        <v>45</v>
      </c>
      <c r="AK428" s="84">
        <v>0</v>
      </c>
      <c r="BB428" s="487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582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3"/>
      <c r="P429" s="579" t="s">
        <v>40</v>
      </c>
      <c r="Q429" s="580"/>
      <c r="R429" s="580"/>
      <c r="S429" s="580"/>
      <c r="T429" s="580"/>
      <c r="U429" s="580"/>
      <c r="V429" s="58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3"/>
      <c r="P430" s="579" t="s">
        <v>40</v>
      </c>
      <c r="Q430" s="580"/>
      <c r="R430" s="580"/>
      <c r="S430" s="580"/>
      <c r="T430" s="580"/>
      <c r="U430" s="580"/>
      <c r="V430" s="58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27.75" customHeight="1" x14ac:dyDescent="0.2">
      <c r="A431" s="599" t="s">
        <v>672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4"/>
      <c r="AB431" s="54"/>
      <c r="AC431" s="54"/>
    </row>
    <row r="432" spans="1:68" ht="16.5" customHeight="1" x14ac:dyDescent="0.25">
      <c r="A432" s="590" t="s">
        <v>672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65"/>
      <c r="AB432" s="65"/>
      <c r="AC432" s="79"/>
    </row>
    <row r="433" spans="1:68" ht="14.25" customHeight="1" x14ac:dyDescent="0.25">
      <c r="A433" s="574" t="s">
        <v>114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66"/>
      <c r="AB433" s="66"/>
      <c r="AC433" s="80"/>
    </row>
    <row r="434" spans="1:68" ht="27" customHeight="1" x14ac:dyDescent="0.25">
      <c r="A434" s="63" t="s">
        <v>673</v>
      </c>
      <c r="B434" s="63" t="s">
        <v>674</v>
      </c>
      <c r="C434" s="36">
        <v>4301011795</v>
      </c>
      <c r="D434" s="575">
        <v>4607091389067</v>
      </c>
      <c r="E434" s="575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7"/>
      <c r="R434" s="577"/>
      <c r="S434" s="577"/>
      <c r="T434" s="57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7" si="58">IFERROR(IF(X434="",0,CEILING((X434/$H434),1)*$H434),"")</f>
        <v>0</v>
      </c>
      <c r="Z434" s="41" t="str">
        <f t="shared" ref="Z434:Z440" si="59">IFERROR(IF(Y434=0,"",ROUNDUP(Y434/H434,0)*0.01196),"")</f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ref="BM434:BM447" si="60">IFERROR(X434*I434/H434,"0")</f>
        <v>0</v>
      </c>
      <c r="BN434" s="78">
        <f t="shared" ref="BN434:BN447" si="61">IFERROR(Y434*I434/H434,"0")</f>
        <v>0</v>
      </c>
      <c r="BO434" s="78">
        <f t="shared" ref="BO434:BO447" si="62">IFERROR(1/J434*(X434/H434),"0")</f>
        <v>0</v>
      </c>
      <c r="BP434" s="78">
        <f t="shared" ref="BP434:BP447" si="63">IFERROR(1/J434*(Y434/H434),"0")</f>
        <v>0</v>
      </c>
    </row>
    <row r="435" spans="1:68" ht="27" customHeight="1" x14ac:dyDescent="0.25">
      <c r="A435" s="63" t="s">
        <v>676</v>
      </c>
      <c r="B435" s="63" t="s">
        <v>677</v>
      </c>
      <c r="C435" s="36">
        <v>4301011961</v>
      </c>
      <c r="D435" s="575">
        <v>4680115885271</v>
      </c>
      <c r="E435" s="575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7"/>
      <c r="R435" s="577"/>
      <c r="S435" s="577"/>
      <c r="T435" s="57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679</v>
      </c>
      <c r="B436" s="63" t="s">
        <v>680</v>
      </c>
      <c r="C436" s="36">
        <v>4301011376</v>
      </c>
      <c r="D436" s="575">
        <v>4680115885226</v>
      </c>
      <c r="E436" s="575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6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7"/>
      <c r="R436" s="577"/>
      <c r="S436" s="577"/>
      <c r="T436" s="57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681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682</v>
      </c>
      <c r="B437" s="63" t="s">
        <v>683</v>
      </c>
      <c r="C437" s="36">
        <v>4301012145</v>
      </c>
      <c r="D437" s="575">
        <v>4607091383522</v>
      </c>
      <c r="E437" s="575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6" t="s">
        <v>684</v>
      </c>
      <c r="Q437" s="577"/>
      <c r="R437" s="577"/>
      <c r="S437" s="577"/>
      <c r="T437" s="578"/>
      <c r="U437" s="39" t="s">
        <v>45</v>
      </c>
      <c r="V437" s="39" t="s">
        <v>45</v>
      </c>
      <c r="W437" s="40" t="s">
        <v>0</v>
      </c>
      <c r="X437" s="58">
        <v>250</v>
      </c>
      <c r="Y437" s="55">
        <f t="shared" si="58"/>
        <v>253.44</v>
      </c>
      <c r="Z437" s="41">
        <f t="shared" si="59"/>
        <v>0.57408000000000003</v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267.04545454545456</v>
      </c>
      <c r="BN437" s="78">
        <f t="shared" si="61"/>
        <v>270.71999999999997</v>
      </c>
      <c r="BO437" s="78">
        <f t="shared" si="62"/>
        <v>0.45527389277389274</v>
      </c>
      <c r="BP437" s="78">
        <f t="shared" si="63"/>
        <v>0.46153846153846156</v>
      </c>
    </row>
    <row r="438" spans="1:68" ht="16.5" customHeight="1" x14ac:dyDescent="0.25">
      <c r="A438" s="63" t="s">
        <v>686</v>
      </c>
      <c r="B438" s="63" t="s">
        <v>687</v>
      </c>
      <c r="C438" s="36">
        <v>4301011774</v>
      </c>
      <c r="D438" s="575">
        <v>4680115884502</v>
      </c>
      <c r="E438" s="575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7"/>
      <c r="R438" s="577"/>
      <c r="S438" s="577"/>
      <c r="T438" s="57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689</v>
      </c>
      <c r="B439" s="63" t="s">
        <v>690</v>
      </c>
      <c r="C439" s="36">
        <v>4301011771</v>
      </c>
      <c r="D439" s="575">
        <v>4607091389104</v>
      </c>
      <c r="E439" s="57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7"/>
      <c r="R439" s="577"/>
      <c r="S439" s="577"/>
      <c r="T439" s="578"/>
      <c r="U439" s="39" t="s">
        <v>45</v>
      </c>
      <c r="V439" s="39" t="s">
        <v>45</v>
      </c>
      <c r="W439" s="40" t="s">
        <v>0</v>
      </c>
      <c r="X439" s="58">
        <v>250</v>
      </c>
      <c r="Y439" s="55">
        <f t="shared" si="58"/>
        <v>253.44</v>
      </c>
      <c r="Z439" s="41">
        <f t="shared" si="59"/>
        <v>0.57408000000000003</v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267.04545454545456</v>
      </c>
      <c r="BN439" s="78">
        <f t="shared" si="61"/>
        <v>270.71999999999997</v>
      </c>
      <c r="BO439" s="78">
        <f t="shared" si="62"/>
        <v>0.45527389277389274</v>
      </c>
      <c r="BP439" s="78">
        <f t="shared" si="63"/>
        <v>0.46153846153846156</v>
      </c>
    </row>
    <row r="440" spans="1:68" ht="16.5" customHeight="1" x14ac:dyDescent="0.25">
      <c r="A440" s="63" t="s">
        <v>692</v>
      </c>
      <c r="B440" s="63" t="s">
        <v>693</v>
      </c>
      <c r="C440" s="36">
        <v>4301011799</v>
      </c>
      <c r="D440" s="575">
        <v>4680115884519</v>
      </c>
      <c r="E440" s="57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6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7"/>
      <c r="R440" s="577"/>
      <c r="S440" s="577"/>
      <c r="T440" s="57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 t="shared" si="59"/>
        <v/>
      </c>
      <c r="AA440" s="68" t="s">
        <v>45</v>
      </c>
      <c r="AB440" s="69" t="s">
        <v>45</v>
      </c>
      <c r="AC440" s="500" t="s">
        <v>694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4301012125</v>
      </c>
      <c r="D441" s="575">
        <v>4680115886391</v>
      </c>
      <c r="E441" s="575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90</v>
      </c>
      <c r="L441" s="37" t="s">
        <v>45</v>
      </c>
      <c r="M441" s="38" t="s">
        <v>89</v>
      </c>
      <c r="N441" s="38"/>
      <c r="O441" s="37">
        <v>60</v>
      </c>
      <c r="P441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7"/>
      <c r="R441" s="577"/>
      <c r="S441" s="577"/>
      <c r="T441" s="57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4301012035</v>
      </c>
      <c r="D442" s="575">
        <v>4680115880603</v>
      </c>
      <c r="E442" s="575"/>
      <c r="F442" s="62">
        <v>0.6</v>
      </c>
      <c r="G442" s="37">
        <v>8</v>
      </c>
      <c r="H442" s="62">
        <v>4.8</v>
      </c>
      <c r="I442" s="62">
        <v>6.93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7"/>
      <c r="R442" s="577"/>
      <c r="S442" s="577"/>
      <c r="T442" s="57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699</v>
      </c>
      <c r="B443" s="63" t="s">
        <v>700</v>
      </c>
      <c r="C443" s="36">
        <v>4301012146</v>
      </c>
      <c r="D443" s="575">
        <v>4607091389999</v>
      </c>
      <c r="E443" s="575"/>
      <c r="F443" s="62">
        <v>0.6</v>
      </c>
      <c r="G443" s="37">
        <v>8</v>
      </c>
      <c r="H443" s="62">
        <v>4.8</v>
      </c>
      <c r="I443" s="62">
        <v>5.01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2" t="s">
        <v>701</v>
      </c>
      <c r="Q443" s="577"/>
      <c r="R443" s="577"/>
      <c r="S443" s="577"/>
      <c r="T443" s="57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4301012036</v>
      </c>
      <c r="D444" s="575">
        <v>4680115882782</v>
      </c>
      <c r="E444" s="575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7"/>
      <c r="R444" s="577"/>
      <c r="S444" s="577"/>
      <c r="T444" s="57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08" t="s">
        <v>678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4301012050</v>
      </c>
      <c r="D445" s="575">
        <v>4680115885479</v>
      </c>
      <c r="E445" s="57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118</v>
      </c>
      <c r="N445" s="38"/>
      <c r="O445" s="37">
        <v>60</v>
      </c>
      <c r="P445" s="6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7"/>
      <c r="R445" s="577"/>
      <c r="S445" s="577"/>
      <c r="T445" s="57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4301011784</v>
      </c>
      <c r="D446" s="575">
        <v>4607091389982</v>
      </c>
      <c r="E446" s="57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7"/>
      <c r="R446" s="577"/>
      <c r="S446" s="577"/>
      <c r="T446" s="57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4301012034</v>
      </c>
      <c r="D447" s="575">
        <v>4607091389982</v>
      </c>
      <c r="E447" s="575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7"/>
      <c r="R447" s="577"/>
      <c r="S447" s="577"/>
      <c r="T447" s="57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8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691</v>
      </c>
      <c r="AG447" s="78"/>
      <c r="AJ447" s="84" t="s">
        <v>45</v>
      </c>
      <c r="AK447" s="84">
        <v>0</v>
      </c>
      <c r="BB447" s="515" t="s">
        <v>66</v>
      </c>
      <c r="BM447" s="78">
        <f t="shared" si="60"/>
        <v>0</v>
      </c>
      <c r="BN447" s="78">
        <f t="shared" si="61"/>
        <v>0</v>
      </c>
      <c r="BO447" s="78">
        <f t="shared" si="62"/>
        <v>0</v>
      </c>
      <c r="BP447" s="78">
        <f t="shared" si="63"/>
        <v>0</v>
      </c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83"/>
      <c r="P448" s="579" t="s">
        <v>40</v>
      </c>
      <c r="Q448" s="580"/>
      <c r="R448" s="580"/>
      <c r="S448" s="580"/>
      <c r="T448" s="580"/>
      <c r="U448" s="580"/>
      <c r="V448" s="581"/>
      <c r="W448" s="42" t="s">
        <v>39</v>
      </c>
      <c r="X448" s="4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94.696969696969688</v>
      </c>
      <c r="Y448" s="4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96</v>
      </c>
      <c r="Z448" s="4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1.1481600000000001</v>
      </c>
      <c r="AA448" s="67"/>
      <c r="AB448" s="67"/>
      <c r="AC448" s="67"/>
    </row>
    <row r="449" spans="1:68" x14ac:dyDescent="0.2">
      <c r="A449" s="582"/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3"/>
      <c r="P449" s="579" t="s">
        <v>40</v>
      </c>
      <c r="Q449" s="580"/>
      <c r="R449" s="580"/>
      <c r="S449" s="580"/>
      <c r="T449" s="580"/>
      <c r="U449" s="580"/>
      <c r="V449" s="581"/>
      <c r="W449" s="42" t="s">
        <v>0</v>
      </c>
      <c r="X449" s="43">
        <f>IFERROR(SUM(X434:X447),"0")</f>
        <v>500</v>
      </c>
      <c r="Y449" s="43">
        <f>IFERROR(SUM(Y434:Y447),"0")</f>
        <v>506.88</v>
      </c>
      <c r="Z449" s="42"/>
      <c r="AA449" s="67"/>
      <c r="AB449" s="67"/>
      <c r="AC449" s="67"/>
    </row>
    <row r="450" spans="1:68" ht="14.25" customHeight="1" x14ac:dyDescent="0.25">
      <c r="A450" s="574" t="s">
        <v>150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66"/>
      <c r="AB450" s="66"/>
      <c r="AC450" s="80"/>
    </row>
    <row r="451" spans="1:68" ht="16.5" customHeight="1" x14ac:dyDescent="0.25">
      <c r="A451" s="63" t="s">
        <v>709</v>
      </c>
      <c r="B451" s="63" t="s">
        <v>710</v>
      </c>
      <c r="C451" s="36">
        <v>4301020334</v>
      </c>
      <c r="D451" s="575">
        <v>4607091388930</v>
      </c>
      <c r="E451" s="575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119</v>
      </c>
      <c r="L451" s="37" t="s">
        <v>45</v>
      </c>
      <c r="M451" s="38" t="s">
        <v>89</v>
      </c>
      <c r="N451" s="38"/>
      <c r="O451" s="37">
        <v>70</v>
      </c>
      <c r="P451" s="61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7"/>
      <c r="R451" s="577"/>
      <c r="S451" s="577"/>
      <c r="T451" s="578"/>
      <c r="U451" s="39" t="s">
        <v>45</v>
      </c>
      <c r="V451" s="39" t="s">
        <v>45</v>
      </c>
      <c r="W451" s="40" t="s">
        <v>0</v>
      </c>
      <c r="X451" s="58">
        <v>150</v>
      </c>
      <c r="Y451" s="55">
        <f>IFERROR(IF(X451="",0,CEILING((X451/$H451),1)*$H451),"")</f>
        <v>153.12</v>
      </c>
      <c r="Z451" s="41">
        <f>IFERROR(IF(Y451=0,"",ROUNDUP(Y451/H451,0)*0.01196),"")</f>
        <v>0.34683999999999998</v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160.22727272727272</v>
      </c>
      <c r="BN451" s="78">
        <f>IFERROR(Y451*I451/H451,"0")</f>
        <v>163.56</v>
      </c>
      <c r="BO451" s="78">
        <f>IFERROR(1/J451*(X451/H451),"0")</f>
        <v>0.27316433566433568</v>
      </c>
      <c r="BP451" s="78">
        <f>IFERROR(1/J451*(Y451/H451),"0")</f>
        <v>0.27884615384615385</v>
      </c>
    </row>
    <row r="452" spans="1:68" ht="16.5" customHeight="1" x14ac:dyDescent="0.25">
      <c r="A452" s="63" t="s">
        <v>712</v>
      </c>
      <c r="B452" s="63" t="s">
        <v>713</v>
      </c>
      <c r="C452" s="36">
        <v>4301020384</v>
      </c>
      <c r="D452" s="575">
        <v>4680115886407</v>
      </c>
      <c r="E452" s="575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89</v>
      </c>
      <c r="N452" s="38"/>
      <c r="O452" s="37">
        <v>70</v>
      </c>
      <c r="P452" s="61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7"/>
      <c r="R452" s="577"/>
      <c r="S452" s="577"/>
      <c r="T452" s="57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 x14ac:dyDescent="0.25">
      <c r="A453" s="63" t="s">
        <v>714</v>
      </c>
      <c r="B453" s="63" t="s">
        <v>715</v>
      </c>
      <c r="C453" s="36">
        <v>4301020385</v>
      </c>
      <c r="D453" s="575">
        <v>4680115880054</v>
      </c>
      <c r="E453" s="575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70</v>
      </c>
      <c r="P453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7"/>
      <c r="R453" s="577"/>
      <c r="S453" s="577"/>
      <c r="T453" s="578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3"/>
      <c r="P454" s="579" t="s">
        <v>40</v>
      </c>
      <c r="Q454" s="580"/>
      <c r="R454" s="580"/>
      <c r="S454" s="580"/>
      <c r="T454" s="580"/>
      <c r="U454" s="580"/>
      <c r="V454" s="581"/>
      <c r="W454" s="42" t="s">
        <v>39</v>
      </c>
      <c r="X454" s="43">
        <f>IFERROR(X451/H451,"0")+IFERROR(X452/H452,"0")+IFERROR(X453/H453,"0")</f>
        <v>28.409090909090907</v>
      </c>
      <c r="Y454" s="43">
        <f>IFERROR(Y451/H451,"0")+IFERROR(Y452/H452,"0")+IFERROR(Y453/H453,"0")</f>
        <v>29</v>
      </c>
      <c r="Z454" s="43">
        <f>IFERROR(IF(Z451="",0,Z451),"0")+IFERROR(IF(Z452="",0,Z452),"0")+IFERROR(IF(Z453="",0,Z453),"0")</f>
        <v>0.34683999999999998</v>
      </c>
      <c r="AA454" s="67"/>
      <c r="AB454" s="67"/>
      <c r="AC454" s="67"/>
    </row>
    <row r="455" spans="1:68" x14ac:dyDescent="0.2">
      <c r="A455" s="582"/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3"/>
      <c r="P455" s="579" t="s">
        <v>40</v>
      </c>
      <c r="Q455" s="580"/>
      <c r="R455" s="580"/>
      <c r="S455" s="580"/>
      <c r="T455" s="580"/>
      <c r="U455" s="580"/>
      <c r="V455" s="581"/>
      <c r="W455" s="42" t="s">
        <v>0</v>
      </c>
      <c r="X455" s="43">
        <f>IFERROR(SUM(X451:X453),"0")</f>
        <v>150</v>
      </c>
      <c r="Y455" s="43">
        <f>IFERROR(SUM(Y451:Y453),"0")</f>
        <v>153.12</v>
      </c>
      <c r="Z455" s="42"/>
      <c r="AA455" s="67"/>
      <c r="AB455" s="67"/>
      <c r="AC455" s="67"/>
    </row>
    <row r="456" spans="1:68" ht="14.25" customHeight="1" x14ac:dyDescent="0.25">
      <c r="A456" s="574" t="s">
        <v>78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66"/>
      <c r="AB456" s="66"/>
      <c r="AC456" s="80"/>
    </row>
    <row r="457" spans="1:68" ht="27" customHeight="1" x14ac:dyDescent="0.25">
      <c r="A457" s="63" t="s">
        <v>716</v>
      </c>
      <c r="B457" s="63" t="s">
        <v>717</v>
      </c>
      <c r="C457" s="36">
        <v>4301031349</v>
      </c>
      <c r="D457" s="575">
        <v>4680115883116</v>
      </c>
      <c r="E457" s="575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118</v>
      </c>
      <c r="N457" s="38"/>
      <c r="O457" s="37">
        <v>70</v>
      </c>
      <c r="P457" s="6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7"/>
      <c r="R457" s="577"/>
      <c r="S457" s="577"/>
      <c r="T457" s="578"/>
      <c r="U457" s="39" t="s">
        <v>45</v>
      </c>
      <c r="V457" s="39" t="s">
        <v>45</v>
      </c>
      <c r="W457" s="40" t="s">
        <v>0</v>
      </c>
      <c r="X457" s="58">
        <v>120</v>
      </c>
      <c r="Y457" s="55">
        <f t="shared" ref="Y457:Y463" si="64">IFERROR(IF(X457="",0,CEILING((X457/$H457),1)*$H457),"")</f>
        <v>121.44000000000001</v>
      </c>
      <c r="Z457" s="41">
        <f>IFERROR(IF(Y457=0,"",ROUNDUP(Y457/H457,0)*0.01196),"")</f>
        <v>0.27507999999999999</v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ref="BM457:BM463" si="65">IFERROR(X457*I457/H457,"0")</f>
        <v>128.18181818181816</v>
      </c>
      <c r="BN457" s="78">
        <f t="shared" ref="BN457:BN463" si="66">IFERROR(Y457*I457/H457,"0")</f>
        <v>129.72</v>
      </c>
      <c r="BO457" s="78">
        <f t="shared" ref="BO457:BO463" si="67">IFERROR(1/J457*(X457/H457),"0")</f>
        <v>0.21853146853146854</v>
      </c>
      <c r="BP457" s="78">
        <f t="shared" ref="BP457:BP463" si="68">IFERROR(1/J457*(Y457/H457),"0")</f>
        <v>0.22115384615384617</v>
      </c>
    </row>
    <row r="458" spans="1:68" ht="27" customHeight="1" x14ac:dyDescent="0.25">
      <c r="A458" s="63" t="s">
        <v>719</v>
      </c>
      <c r="B458" s="63" t="s">
        <v>720</v>
      </c>
      <c r="C458" s="36">
        <v>4301031350</v>
      </c>
      <c r="D458" s="575">
        <v>4680115883093</v>
      </c>
      <c r="E458" s="575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7"/>
      <c r="R458" s="577"/>
      <c r="S458" s="577"/>
      <c r="T458" s="578"/>
      <c r="U458" s="39" t="s">
        <v>45</v>
      </c>
      <c r="V458" s="39" t="s">
        <v>45</v>
      </c>
      <c r="W458" s="40" t="s">
        <v>0</v>
      </c>
      <c r="X458" s="58">
        <v>90</v>
      </c>
      <c r="Y458" s="55">
        <f t="shared" si="64"/>
        <v>95.04</v>
      </c>
      <c r="Z458" s="41">
        <f>IFERROR(IF(Y458=0,"",ROUNDUP(Y458/H458,0)*0.01196),"")</f>
        <v>0.21528</v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96.136363636363626</v>
      </c>
      <c r="BN458" s="78">
        <f t="shared" si="66"/>
        <v>101.52000000000001</v>
      </c>
      <c r="BO458" s="78">
        <f t="shared" si="67"/>
        <v>0.16389860139860138</v>
      </c>
      <c r="BP458" s="78">
        <f t="shared" si="68"/>
        <v>0.17307692307692307</v>
      </c>
    </row>
    <row r="459" spans="1:68" ht="27" customHeight="1" x14ac:dyDescent="0.25">
      <c r="A459" s="63" t="s">
        <v>722</v>
      </c>
      <c r="B459" s="63" t="s">
        <v>723</v>
      </c>
      <c r="C459" s="36">
        <v>4301031353</v>
      </c>
      <c r="D459" s="575">
        <v>4680115883109</v>
      </c>
      <c r="E459" s="575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83</v>
      </c>
      <c r="N459" s="38"/>
      <c r="O459" s="37">
        <v>70</v>
      </c>
      <c r="P459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7"/>
      <c r="R459" s="577"/>
      <c r="S459" s="577"/>
      <c r="T459" s="578"/>
      <c r="U459" s="39" t="s">
        <v>45</v>
      </c>
      <c r="V459" s="39" t="s">
        <v>45</v>
      </c>
      <c r="W459" s="40" t="s">
        <v>0</v>
      </c>
      <c r="X459" s="58">
        <v>60</v>
      </c>
      <c r="Y459" s="55">
        <f t="shared" si="64"/>
        <v>63.36</v>
      </c>
      <c r="Z459" s="41">
        <f>IFERROR(IF(Y459=0,"",ROUNDUP(Y459/H459,0)*0.01196),"")</f>
        <v>0.14352000000000001</v>
      </c>
      <c r="AA459" s="68" t="s">
        <v>45</v>
      </c>
      <c r="AB459" s="69" t="s">
        <v>45</v>
      </c>
      <c r="AC459" s="526" t="s">
        <v>724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64.090909090909079</v>
      </c>
      <c r="BN459" s="78">
        <f t="shared" si="66"/>
        <v>67.679999999999993</v>
      </c>
      <c r="BO459" s="78">
        <f t="shared" si="67"/>
        <v>0.10926573426573427</v>
      </c>
      <c r="BP459" s="78">
        <f t="shared" si="68"/>
        <v>0.11538461538461539</v>
      </c>
    </row>
    <row r="460" spans="1:68" ht="27" customHeight="1" x14ac:dyDescent="0.25">
      <c r="A460" s="63" t="s">
        <v>725</v>
      </c>
      <c r="B460" s="63" t="s">
        <v>726</v>
      </c>
      <c r="C460" s="36">
        <v>4301031351</v>
      </c>
      <c r="D460" s="575">
        <v>4680115882072</v>
      </c>
      <c r="E460" s="575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7"/>
      <c r="R460" s="577"/>
      <c r="S460" s="577"/>
      <c r="T460" s="578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725</v>
      </c>
      <c r="B461" s="63" t="s">
        <v>727</v>
      </c>
      <c r="C461" s="36">
        <v>4301031419</v>
      </c>
      <c r="D461" s="575">
        <v>4680115882072</v>
      </c>
      <c r="E461" s="575"/>
      <c r="F461" s="62">
        <v>0.6</v>
      </c>
      <c r="G461" s="37">
        <v>8</v>
      </c>
      <c r="H461" s="62">
        <v>4.8</v>
      </c>
      <c r="I461" s="62">
        <v>6.93</v>
      </c>
      <c r="J461" s="37">
        <v>132</v>
      </c>
      <c r="K461" s="37" t="s">
        <v>122</v>
      </c>
      <c r="L461" s="37" t="s">
        <v>45</v>
      </c>
      <c r="M461" s="38" t="s">
        <v>118</v>
      </c>
      <c r="N461" s="38"/>
      <c r="O461" s="37">
        <v>70</v>
      </c>
      <c r="P461" s="60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7"/>
      <c r="R461" s="577"/>
      <c r="S461" s="577"/>
      <c r="T461" s="57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728</v>
      </c>
      <c r="B462" s="63" t="s">
        <v>729</v>
      </c>
      <c r="C462" s="36">
        <v>4301031418</v>
      </c>
      <c r="D462" s="575">
        <v>4680115882102</v>
      </c>
      <c r="E462" s="575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7"/>
      <c r="R462" s="577"/>
      <c r="S462" s="577"/>
      <c r="T462" s="57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t="27" customHeight="1" x14ac:dyDescent="0.25">
      <c r="A463" s="63" t="s">
        <v>730</v>
      </c>
      <c r="B463" s="63" t="s">
        <v>731</v>
      </c>
      <c r="C463" s="36">
        <v>4301031417</v>
      </c>
      <c r="D463" s="575">
        <v>4680115882096</v>
      </c>
      <c r="E463" s="575"/>
      <c r="F463" s="62">
        <v>0.6</v>
      </c>
      <c r="G463" s="37">
        <v>8</v>
      </c>
      <c r="H463" s="62">
        <v>4.8</v>
      </c>
      <c r="I463" s="62">
        <v>6.69</v>
      </c>
      <c r="J463" s="37">
        <v>132</v>
      </c>
      <c r="K463" s="37" t="s">
        <v>122</v>
      </c>
      <c r="L463" s="37" t="s">
        <v>45</v>
      </c>
      <c r="M463" s="38" t="s">
        <v>83</v>
      </c>
      <c r="N463" s="38"/>
      <c r="O463" s="37">
        <v>70</v>
      </c>
      <c r="P463" s="6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7"/>
      <c r="R463" s="577"/>
      <c r="S463" s="577"/>
      <c r="T463" s="57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4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724</v>
      </c>
      <c r="AG463" s="78"/>
      <c r="AJ463" s="84" t="s">
        <v>45</v>
      </c>
      <c r="AK463" s="84">
        <v>0</v>
      </c>
      <c r="BB463" s="535" t="s">
        <v>66</v>
      </c>
      <c r="BM463" s="78">
        <f t="shared" si="65"/>
        <v>0</v>
      </c>
      <c r="BN463" s="78">
        <f t="shared" si="66"/>
        <v>0</v>
      </c>
      <c r="BO463" s="78">
        <f t="shared" si="67"/>
        <v>0</v>
      </c>
      <c r="BP463" s="78">
        <f t="shared" si="68"/>
        <v>0</v>
      </c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3"/>
      <c r="P464" s="579" t="s">
        <v>40</v>
      </c>
      <c r="Q464" s="580"/>
      <c r="R464" s="580"/>
      <c r="S464" s="580"/>
      <c r="T464" s="580"/>
      <c r="U464" s="580"/>
      <c r="V464" s="581"/>
      <c r="W464" s="42" t="s">
        <v>39</v>
      </c>
      <c r="X464" s="43">
        <f>IFERROR(X457/H457,"0")+IFERROR(X458/H458,"0")+IFERROR(X459/H459,"0")+IFERROR(X460/H460,"0")+IFERROR(X461/H461,"0")+IFERROR(X462/H462,"0")+IFERROR(X463/H463,"0")</f>
        <v>51.136363636363626</v>
      </c>
      <c r="Y464" s="43">
        <f>IFERROR(Y457/H457,"0")+IFERROR(Y458/H458,"0")+IFERROR(Y459/H459,"0")+IFERROR(Y460/H460,"0")+IFERROR(Y461/H461,"0")+IFERROR(Y462/H462,"0")+IFERROR(Y463/H463,"0")</f>
        <v>53</v>
      </c>
      <c r="Z464" s="43">
        <f>IFERROR(IF(Z457="",0,Z457),"0")+IFERROR(IF(Z458="",0,Z458),"0")+IFERROR(IF(Z459="",0,Z459),"0")+IFERROR(IF(Z460="",0,Z460),"0")+IFERROR(IF(Z461="",0,Z461),"0")+IFERROR(IF(Z462="",0,Z462),"0")+IFERROR(IF(Z463="",0,Z463),"0")</f>
        <v>0.63388</v>
      </c>
      <c r="AA464" s="67"/>
      <c r="AB464" s="67"/>
      <c r="AC464" s="67"/>
    </row>
    <row r="465" spans="1:68" x14ac:dyDescent="0.2">
      <c r="A465" s="582"/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3"/>
      <c r="P465" s="579" t="s">
        <v>40</v>
      </c>
      <c r="Q465" s="580"/>
      <c r="R465" s="580"/>
      <c r="S465" s="580"/>
      <c r="T465" s="580"/>
      <c r="U465" s="580"/>
      <c r="V465" s="581"/>
      <c r="W465" s="42" t="s">
        <v>0</v>
      </c>
      <c r="X465" s="43">
        <f>IFERROR(SUM(X457:X463),"0")</f>
        <v>270</v>
      </c>
      <c r="Y465" s="43">
        <f>IFERROR(SUM(Y457:Y463),"0")</f>
        <v>279.84000000000003</v>
      </c>
      <c r="Z465" s="42"/>
      <c r="AA465" s="67"/>
      <c r="AB465" s="67"/>
      <c r="AC465" s="67"/>
    </row>
    <row r="466" spans="1:68" ht="14.25" customHeight="1" x14ac:dyDescent="0.25">
      <c r="A466" s="574" t="s">
        <v>85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66"/>
      <c r="AB466" s="66"/>
      <c r="AC466" s="80"/>
    </row>
    <row r="467" spans="1:68" ht="16.5" customHeight="1" x14ac:dyDescent="0.25">
      <c r="A467" s="63" t="s">
        <v>732</v>
      </c>
      <c r="B467" s="63" t="s">
        <v>733</v>
      </c>
      <c r="C467" s="36">
        <v>4301051232</v>
      </c>
      <c r="D467" s="575">
        <v>4607091383409</v>
      </c>
      <c r="E467" s="575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7"/>
      <c r="R467" s="577"/>
      <c r="S467" s="577"/>
      <c r="T467" s="57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16.5" customHeight="1" x14ac:dyDescent="0.25">
      <c r="A468" s="63" t="s">
        <v>735</v>
      </c>
      <c r="B468" s="63" t="s">
        <v>736</v>
      </c>
      <c r="C468" s="36">
        <v>4301051233</v>
      </c>
      <c r="D468" s="575">
        <v>4607091383416</v>
      </c>
      <c r="E468" s="575"/>
      <c r="F468" s="62">
        <v>1.3</v>
      </c>
      <c r="G468" s="37">
        <v>6</v>
      </c>
      <c r="H468" s="62">
        <v>7.8</v>
      </c>
      <c r="I468" s="62">
        <v>8.3010000000000002</v>
      </c>
      <c r="J468" s="37">
        <v>64</v>
      </c>
      <c r="K468" s="37" t="s">
        <v>119</v>
      </c>
      <c r="L468" s="37" t="s">
        <v>45</v>
      </c>
      <c r="M468" s="38" t="s">
        <v>89</v>
      </c>
      <c r="N468" s="38"/>
      <c r="O468" s="37">
        <v>45</v>
      </c>
      <c r="P468" s="6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7"/>
      <c r="R468" s="577"/>
      <c r="S468" s="577"/>
      <c r="T468" s="57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738</v>
      </c>
      <c r="B469" s="63" t="s">
        <v>739</v>
      </c>
      <c r="C469" s="36">
        <v>4301051064</v>
      </c>
      <c r="D469" s="575">
        <v>4680115883536</v>
      </c>
      <c r="E469" s="575"/>
      <c r="F469" s="62">
        <v>0.3</v>
      </c>
      <c r="G469" s="37">
        <v>6</v>
      </c>
      <c r="H469" s="62">
        <v>1.8</v>
      </c>
      <c r="I469" s="62">
        <v>2.0459999999999998</v>
      </c>
      <c r="J469" s="37">
        <v>182</v>
      </c>
      <c r="K469" s="37" t="s">
        <v>90</v>
      </c>
      <c r="L469" s="37" t="s">
        <v>45</v>
      </c>
      <c r="M469" s="38" t="s">
        <v>89</v>
      </c>
      <c r="N469" s="38"/>
      <c r="O469" s="37">
        <v>45</v>
      </c>
      <c r="P469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7"/>
      <c r="R469" s="577"/>
      <c r="S469" s="577"/>
      <c r="T469" s="57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40" t="s">
        <v>740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3"/>
      <c r="P470" s="579" t="s">
        <v>40</v>
      </c>
      <c r="Q470" s="580"/>
      <c r="R470" s="580"/>
      <c r="S470" s="580"/>
      <c r="T470" s="580"/>
      <c r="U470" s="580"/>
      <c r="V470" s="581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582"/>
      <c r="B471" s="582"/>
      <c r="C471" s="582"/>
      <c r="D471" s="582"/>
      <c r="E471" s="582"/>
      <c r="F471" s="582"/>
      <c r="G471" s="582"/>
      <c r="H471" s="582"/>
      <c r="I471" s="582"/>
      <c r="J471" s="582"/>
      <c r="K471" s="582"/>
      <c r="L471" s="582"/>
      <c r="M471" s="582"/>
      <c r="N471" s="582"/>
      <c r="O471" s="583"/>
      <c r="P471" s="579" t="s">
        <v>40</v>
      </c>
      <c r="Q471" s="580"/>
      <c r="R471" s="580"/>
      <c r="S471" s="580"/>
      <c r="T471" s="580"/>
      <c r="U471" s="580"/>
      <c r="V471" s="581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27.75" customHeight="1" x14ac:dyDescent="0.2">
      <c r="A472" s="599" t="s">
        <v>741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4"/>
      <c r="AB472" s="54"/>
      <c r="AC472" s="54"/>
    </row>
    <row r="473" spans="1:68" ht="16.5" customHeight="1" x14ac:dyDescent="0.25">
      <c r="A473" s="590" t="s">
        <v>741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65"/>
      <c r="AB473" s="65"/>
      <c r="AC473" s="79"/>
    </row>
    <row r="474" spans="1:68" ht="14.25" customHeight="1" x14ac:dyDescent="0.25">
      <c r="A474" s="574" t="s">
        <v>114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66"/>
      <c r="AB474" s="66"/>
      <c r="AC474" s="80"/>
    </row>
    <row r="475" spans="1:68" ht="27" customHeight="1" x14ac:dyDescent="0.25">
      <c r="A475" s="63" t="s">
        <v>742</v>
      </c>
      <c r="B475" s="63" t="s">
        <v>743</v>
      </c>
      <c r="C475" s="36">
        <v>4301011763</v>
      </c>
      <c r="D475" s="575">
        <v>4640242181011</v>
      </c>
      <c r="E475" s="575"/>
      <c r="F475" s="62">
        <v>1.35</v>
      </c>
      <c r="G475" s="37">
        <v>8</v>
      </c>
      <c r="H475" s="62">
        <v>10.8</v>
      </c>
      <c r="I475" s="62">
        <v>11.234999999999999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55</v>
      </c>
      <c r="P475" s="600" t="s">
        <v>744</v>
      </c>
      <c r="Q475" s="577"/>
      <c r="R475" s="577"/>
      <c r="S475" s="577"/>
      <c r="T475" s="57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4301011585</v>
      </c>
      <c r="D476" s="575">
        <v>4640242180441</v>
      </c>
      <c r="E476" s="575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1" t="s">
        <v>748</v>
      </c>
      <c r="Q476" s="577"/>
      <c r="R476" s="577"/>
      <c r="S476" s="577"/>
      <c r="T476" s="57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750</v>
      </c>
      <c r="B477" s="63" t="s">
        <v>751</v>
      </c>
      <c r="C477" s="36">
        <v>4301011584</v>
      </c>
      <c r="D477" s="575">
        <v>4640242180564</v>
      </c>
      <c r="E477" s="575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602" t="s">
        <v>752</v>
      </c>
      <c r="Q477" s="577"/>
      <c r="R477" s="577"/>
      <c r="S477" s="577"/>
      <c r="T477" s="578"/>
      <c r="U477" s="39" t="s">
        <v>45</v>
      </c>
      <c r="V477" s="39" t="s">
        <v>45</v>
      </c>
      <c r="W477" s="40" t="s">
        <v>0</v>
      </c>
      <c r="X477" s="58">
        <v>240</v>
      </c>
      <c r="Y477" s="55">
        <f>IFERROR(IF(X477="",0,CEILING((X477/$H477),1)*$H477),"")</f>
        <v>240</v>
      </c>
      <c r="Z477" s="41">
        <f>IFERROR(IF(Y477=0,"",ROUNDUP(Y477/H477,0)*0.01898),"")</f>
        <v>0.37959999999999999</v>
      </c>
      <c r="AA477" s="68" t="s">
        <v>45</v>
      </c>
      <c r="AB477" s="69" t="s">
        <v>45</v>
      </c>
      <c r="AC477" s="546" t="s">
        <v>753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248.70000000000002</v>
      </c>
      <c r="BN477" s="78">
        <f>IFERROR(Y477*I477/H477,"0")</f>
        <v>248.70000000000002</v>
      </c>
      <c r="BO477" s="78">
        <f>IFERROR(1/J477*(X477/H477),"0")</f>
        <v>0.3125</v>
      </c>
      <c r="BP477" s="78">
        <f>IFERROR(1/J477*(Y477/H477),"0")</f>
        <v>0.3125</v>
      </c>
    </row>
    <row r="478" spans="1:68" ht="27" customHeight="1" x14ac:dyDescent="0.25">
      <c r="A478" s="63" t="s">
        <v>754</v>
      </c>
      <c r="B478" s="63" t="s">
        <v>755</v>
      </c>
      <c r="C478" s="36">
        <v>4301011764</v>
      </c>
      <c r="D478" s="575">
        <v>4640242181189</v>
      </c>
      <c r="E478" s="575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89</v>
      </c>
      <c r="N478" s="38"/>
      <c r="O478" s="37">
        <v>55</v>
      </c>
      <c r="P478" s="596" t="s">
        <v>756</v>
      </c>
      <c r="Q478" s="577"/>
      <c r="R478" s="577"/>
      <c r="S478" s="577"/>
      <c r="T478" s="57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745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3"/>
      <c r="P479" s="579" t="s">
        <v>40</v>
      </c>
      <c r="Q479" s="580"/>
      <c r="R479" s="580"/>
      <c r="S479" s="580"/>
      <c r="T479" s="580"/>
      <c r="U479" s="580"/>
      <c r="V479" s="581"/>
      <c r="W479" s="42" t="s">
        <v>39</v>
      </c>
      <c r="X479" s="43">
        <f>IFERROR(X475/H475,"0")+IFERROR(X476/H476,"0")+IFERROR(X477/H477,"0")+IFERROR(X478/H478,"0")</f>
        <v>20</v>
      </c>
      <c r="Y479" s="43">
        <f>IFERROR(Y475/H475,"0")+IFERROR(Y476/H476,"0")+IFERROR(Y477/H477,"0")+IFERROR(Y478/H478,"0")</f>
        <v>20</v>
      </c>
      <c r="Z479" s="43">
        <f>IFERROR(IF(Z475="",0,Z475),"0")+IFERROR(IF(Z476="",0,Z476),"0")+IFERROR(IF(Z477="",0,Z477),"0")+IFERROR(IF(Z478="",0,Z478),"0")</f>
        <v>0.37959999999999999</v>
      </c>
      <c r="AA479" s="67"/>
      <c r="AB479" s="67"/>
      <c r="AC479" s="67"/>
    </row>
    <row r="480" spans="1:68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3"/>
      <c r="P480" s="579" t="s">
        <v>40</v>
      </c>
      <c r="Q480" s="580"/>
      <c r="R480" s="580"/>
      <c r="S480" s="580"/>
      <c r="T480" s="580"/>
      <c r="U480" s="580"/>
      <c r="V480" s="581"/>
      <c r="W480" s="42" t="s">
        <v>0</v>
      </c>
      <c r="X480" s="43">
        <f>IFERROR(SUM(X475:X478),"0")</f>
        <v>240</v>
      </c>
      <c r="Y480" s="43">
        <f>IFERROR(SUM(Y475:Y478),"0")</f>
        <v>240</v>
      </c>
      <c r="Z480" s="42"/>
      <c r="AA480" s="67"/>
      <c r="AB480" s="67"/>
      <c r="AC480" s="67"/>
    </row>
    <row r="481" spans="1:68" ht="14.25" customHeight="1" x14ac:dyDescent="0.25">
      <c r="A481" s="574" t="s">
        <v>150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66"/>
      <c r="AB481" s="66"/>
      <c r="AC481" s="80"/>
    </row>
    <row r="482" spans="1:68" ht="27" customHeight="1" x14ac:dyDescent="0.25">
      <c r="A482" s="63" t="s">
        <v>757</v>
      </c>
      <c r="B482" s="63" t="s">
        <v>758</v>
      </c>
      <c r="C482" s="36">
        <v>4301020400</v>
      </c>
      <c r="D482" s="575">
        <v>4640242180519</v>
      </c>
      <c r="E482" s="57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7" t="s">
        <v>759</v>
      </c>
      <c r="Q482" s="577"/>
      <c r="R482" s="577"/>
      <c r="S482" s="577"/>
      <c r="T482" s="57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760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761</v>
      </c>
      <c r="B483" s="63" t="s">
        <v>762</v>
      </c>
      <c r="C483" s="36">
        <v>4301020260</v>
      </c>
      <c r="D483" s="575">
        <v>4640242180526</v>
      </c>
      <c r="E483" s="575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598" t="s">
        <v>763</v>
      </c>
      <c r="Q483" s="577"/>
      <c r="R483" s="577"/>
      <c r="S483" s="577"/>
      <c r="T483" s="57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764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765</v>
      </c>
      <c r="B484" s="63" t="s">
        <v>766</v>
      </c>
      <c r="C484" s="36">
        <v>4301020295</v>
      </c>
      <c r="D484" s="575">
        <v>4640242181363</v>
      </c>
      <c r="E484" s="575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593" t="s">
        <v>767</v>
      </c>
      <c r="Q484" s="577"/>
      <c r="R484" s="577"/>
      <c r="S484" s="577"/>
      <c r="T484" s="57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768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582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83"/>
      <c r="P485" s="579" t="s">
        <v>40</v>
      </c>
      <c r="Q485" s="580"/>
      <c r="R485" s="580"/>
      <c r="S485" s="580"/>
      <c r="T485" s="580"/>
      <c r="U485" s="580"/>
      <c r="V485" s="581"/>
      <c r="W485" s="42" t="s">
        <v>39</v>
      </c>
      <c r="X485" s="43">
        <f>IFERROR(X482/H482,"0")+IFERROR(X483/H483,"0")+IFERROR(X484/H484,"0")</f>
        <v>0</v>
      </c>
      <c r="Y485" s="43">
        <f>IFERROR(Y482/H482,"0")+IFERROR(Y483/H483,"0")+IFERROR(Y484/H484,"0")</f>
        <v>0</v>
      </c>
      <c r="Z485" s="43">
        <f>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3"/>
      <c r="P486" s="579" t="s">
        <v>40</v>
      </c>
      <c r="Q486" s="580"/>
      <c r="R486" s="580"/>
      <c r="S486" s="580"/>
      <c r="T486" s="580"/>
      <c r="U486" s="580"/>
      <c r="V486" s="581"/>
      <c r="W486" s="42" t="s">
        <v>0</v>
      </c>
      <c r="X486" s="43">
        <f>IFERROR(SUM(X482:X484),"0")</f>
        <v>0</v>
      </c>
      <c r="Y486" s="43">
        <f>IFERROR(SUM(Y482:Y484),"0")</f>
        <v>0</v>
      </c>
      <c r="Z486" s="42"/>
      <c r="AA486" s="67"/>
      <c r="AB486" s="67"/>
      <c r="AC486" s="67"/>
    </row>
    <row r="487" spans="1:68" ht="14.25" customHeight="1" x14ac:dyDescent="0.25">
      <c r="A487" s="574" t="s">
        <v>78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66"/>
      <c r="AB487" s="66"/>
      <c r="AC487" s="80"/>
    </row>
    <row r="488" spans="1:68" ht="27" customHeight="1" x14ac:dyDescent="0.25">
      <c r="A488" s="63" t="s">
        <v>769</v>
      </c>
      <c r="B488" s="63" t="s">
        <v>770</v>
      </c>
      <c r="C488" s="36">
        <v>4301031280</v>
      </c>
      <c r="D488" s="575">
        <v>4640242180816</v>
      </c>
      <c r="E488" s="575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4" t="s">
        <v>771</v>
      </c>
      <c r="Q488" s="577"/>
      <c r="R488" s="577"/>
      <c r="S488" s="577"/>
      <c r="T488" s="578"/>
      <c r="U488" s="39" t="s">
        <v>45</v>
      </c>
      <c r="V488" s="39" t="s">
        <v>45</v>
      </c>
      <c r="W488" s="40" t="s">
        <v>0</v>
      </c>
      <c r="X488" s="58">
        <v>80</v>
      </c>
      <c r="Y488" s="55">
        <f>IFERROR(IF(X488="",0,CEILING((X488/$H488),1)*$H488),"")</f>
        <v>84</v>
      </c>
      <c r="Z488" s="41">
        <f>IFERROR(IF(Y488=0,"",ROUNDUP(Y488/H488,0)*0.00902),"")</f>
        <v>0.1804</v>
      </c>
      <c r="AA488" s="68" t="s">
        <v>45</v>
      </c>
      <c r="AB488" s="69" t="s">
        <v>45</v>
      </c>
      <c r="AC488" s="556" t="s">
        <v>772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85.142857142857125</v>
      </c>
      <c r="BN488" s="78">
        <f>IFERROR(Y488*I488/H488,"0")</f>
        <v>89.399999999999991</v>
      </c>
      <c r="BO488" s="78">
        <f>IFERROR(1/J488*(X488/H488),"0")</f>
        <v>0.14430014430014429</v>
      </c>
      <c r="BP488" s="78">
        <f>IFERROR(1/J488*(Y488/H488),"0")</f>
        <v>0.15151515151515152</v>
      </c>
    </row>
    <row r="489" spans="1:68" ht="27" customHeight="1" x14ac:dyDescent="0.25">
      <c r="A489" s="63" t="s">
        <v>773</v>
      </c>
      <c r="B489" s="63" t="s">
        <v>774</v>
      </c>
      <c r="C489" s="36">
        <v>4301031244</v>
      </c>
      <c r="D489" s="575">
        <v>4640242180595</v>
      </c>
      <c r="E489" s="575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595" t="s">
        <v>775</v>
      </c>
      <c r="Q489" s="577"/>
      <c r="R489" s="577"/>
      <c r="S489" s="577"/>
      <c r="T489" s="578"/>
      <c r="U489" s="39" t="s">
        <v>45</v>
      </c>
      <c r="V489" s="39" t="s">
        <v>45</v>
      </c>
      <c r="W489" s="40" t="s">
        <v>0</v>
      </c>
      <c r="X489" s="58">
        <v>80</v>
      </c>
      <c r="Y489" s="55">
        <f>IFERROR(IF(X489="",0,CEILING((X489/$H489),1)*$H489),"")</f>
        <v>84</v>
      </c>
      <c r="Z489" s="41">
        <f>IFERROR(IF(Y489=0,"",ROUNDUP(Y489/H489,0)*0.00902),"")</f>
        <v>0.1804</v>
      </c>
      <c r="AA489" s="68" t="s">
        <v>45</v>
      </c>
      <c r="AB489" s="69" t="s">
        <v>45</v>
      </c>
      <c r="AC489" s="558" t="s">
        <v>776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85.142857142857125</v>
      </c>
      <c r="BN489" s="78">
        <f>IFERROR(Y489*I489/H489,"0")</f>
        <v>89.399999999999991</v>
      </c>
      <c r="BO489" s="78">
        <f>IFERROR(1/J489*(X489/H489),"0")</f>
        <v>0.14430014430014429</v>
      </c>
      <c r="BP489" s="78">
        <f>IFERROR(1/J489*(Y489/H489),"0")</f>
        <v>0.15151515151515152</v>
      </c>
    </row>
    <row r="490" spans="1:68" x14ac:dyDescent="0.2">
      <c r="A490" s="582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83"/>
      <c r="P490" s="579" t="s">
        <v>40</v>
      </c>
      <c r="Q490" s="580"/>
      <c r="R490" s="580"/>
      <c r="S490" s="580"/>
      <c r="T490" s="580"/>
      <c r="U490" s="580"/>
      <c r="V490" s="581"/>
      <c r="W490" s="42" t="s">
        <v>39</v>
      </c>
      <c r="X490" s="43">
        <f>IFERROR(X488/H488,"0")+IFERROR(X489/H489,"0")</f>
        <v>38.095238095238095</v>
      </c>
      <c r="Y490" s="43">
        <f>IFERROR(Y488/H488,"0")+IFERROR(Y489/H489,"0")</f>
        <v>40</v>
      </c>
      <c r="Z490" s="43">
        <f>IFERROR(IF(Z488="",0,Z488),"0")+IFERROR(IF(Z489="",0,Z489),"0")</f>
        <v>0.36080000000000001</v>
      </c>
      <c r="AA490" s="67"/>
      <c r="AB490" s="67"/>
      <c r="AC490" s="67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3"/>
      <c r="P491" s="579" t="s">
        <v>40</v>
      </c>
      <c r="Q491" s="580"/>
      <c r="R491" s="580"/>
      <c r="S491" s="580"/>
      <c r="T491" s="580"/>
      <c r="U491" s="580"/>
      <c r="V491" s="581"/>
      <c r="W491" s="42" t="s">
        <v>0</v>
      </c>
      <c r="X491" s="43">
        <f>IFERROR(SUM(X488:X489),"0")</f>
        <v>160</v>
      </c>
      <c r="Y491" s="43">
        <f>IFERROR(SUM(Y488:Y489),"0")</f>
        <v>168</v>
      </c>
      <c r="Z491" s="42"/>
      <c r="AA491" s="67"/>
      <c r="AB491" s="67"/>
      <c r="AC491" s="67"/>
    </row>
    <row r="492" spans="1:68" ht="14.25" customHeight="1" x14ac:dyDescent="0.25">
      <c r="A492" s="574" t="s">
        <v>85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66"/>
      <c r="AB492" s="66"/>
      <c r="AC492" s="80"/>
    </row>
    <row r="493" spans="1:68" ht="27" customHeight="1" x14ac:dyDescent="0.25">
      <c r="A493" s="63" t="s">
        <v>777</v>
      </c>
      <c r="B493" s="63" t="s">
        <v>778</v>
      </c>
      <c r="C493" s="36">
        <v>4301052046</v>
      </c>
      <c r="D493" s="575">
        <v>4640242180533</v>
      </c>
      <c r="E493" s="575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591" t="s">
        <v>779</v>
      </c>
      <c r="Q493" s="577"/>
      <c r="R493" s="577"/>
      <c r="S493" s="577"/>
      <c r="T493" s="57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0" t="s">
        <v>780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781</v>
      </c>
      <c r="B494" s="63" t="s">
        <v>782</v>
      </c>
      <c r="C494" s="36">
        <v>4301051920</v>
      </c>
      <c r="D494" s="575">
        <v>4640242181233</v>
      </c>
      <c r="E494" s="575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592" t="s">
        <v>783</v>
      </c>
      <c r="Q494" s="577"/>
      <c r="R494" s="577"/>
      <c r="S494" s="577"/>
      <c r="T494" s="57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2" t="s">
        <v>780</v>
      </c>
      <c r="AG494" s="78"/>
      <c r="AJ494" s="84" t="s">
        <v>45</v>
      </c>
      <c r="AK494" s="84">
        <v>0</v>
      </c>
      <c r="BB494" s="56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582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3"/>
      <c r="P495" s="579" t="s">
        <v>40</v>
      </c>
      <c r="Q495" s="580"/>
      <c r="R495" s="580"/>
      <c r="S495" s="580"/>
      <c r="T495" s="580"/>
      <c r="U495" s="580"/>
      <c r="V495" s="58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83"/>
      <c r="P496" s="579" t="s">
        <v>40</v>
      </c>
      <c r="Q496" s="580"/>
      <c r="R496" s="580"/>
      <c r="S496" s="580"/>
      <c r="T496" s="580"/>
      <c r="U496" s="580"/>
      <c r="V496" s="58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574" t="s">
        <v>185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66"/>
      <c r="AB497" s="66"/>
      <c r="AC497" s="80"/>
    </row>
    <row r="498" spans="1:68" ht="27" customHeight="1" x14ac:dyDescent="0.25">
      <c r="A498" s="63" t="s">
        <v>784</v>
      </c>
      <c r="B498" s="63" t="s">
        <v>785</v>
      </c>
      <c r="C498" s="36">
        <v>4301060491</v>
      </c>
      <c r="D498" s="575">
        <v>4640242180120</v>
      </c>
      <c r="E498" s="575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8" t="s">
        <v>786</v>
      </c>
      <c r="Q498" s="577"/>
      <c r="R498" s="577"/>
      <c r="S498" s="577"/>
      <c r="T498" s="57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788</v>
      </c>
      <c r="B499" s="63" t="s">
        <v>789</v>
      </c>
      <c r="C499" s="36">
        <v>4301060493</v>
      </c>
      <c r="D499" s="575">
        <v>4640242180137</v>
      </c>
      <c r="E499" s="575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40</v>
      </c>
      <c r="P499" s="589" t="s">
        <v>790</v>
      </c>
      <c r="Q499" s="577"/>
      <c r="R499" s="577"/>
      <c r="S499" s="577"/>
      <c r="T499" s="57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66" t="s">
        <v>791</v>
      </c>
      <c r="AG499" s="78"/>
      <c r="AJ499" s="84" t="s">
        <v>45</v>
      </c>
      <c r="AK499" s="84">
        <v>0</v>
      </c>
      <c r="BB499" s="567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582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3"/>
      <c r="P500" s="579" t="s">
        <v>40</v>
      </c>
      <c r="Q500" s="580"/>
      <c r="R500" s="580"/>
      <c r="S500" s="580"/>
      <c r="T500" s="580"/>
      <c r="U500" s="580"/>
      <c r="V500" s="58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83"/>
      <c r="P501" s="579" t="s">
        <v>40</v>
      </c>
      <c r="Q501" s="580"/>
      <c r="R501" s="580"/>
      <c r="S501" s="580"/>
      <c r="T501" s="580"/>
      <c r="U501" s="580"/>
      <c r="V501" s="58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590" t="s">
        <v>792</v>
      </c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590"/>
      <c r="P502" s="590"/>
      <c r="Q502" s="590"/>
      <c r="R502" s="590"/>
      <c r="S502" s="590"/>
      <c r="T502" s="590"/>
      <c r="U502" s="590"/>
      <c r="V502" s="590"/>
      <c r="W502" s="590"/>
      <c r="X502" s="590"/>
      <c r="Y502" s="590"/>
      <c r="Z502" s="590"/>
      <c r="AA502" s="65"/>
      <c r="AB502" s="65"/>
      <c r="AC502" s="79"/>
    </row>
    <row r="503" spans="1:68" ht="14.25" customHeight="1" x14ac:dyDescent="0.25">
      <c r="A503" s="574" t="s">
        <v>150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66"/>
      <c r="AB503" s="66"/>
      <c r="AC503" s="80"/>
    </row>
    <row r="504" spans="1:68" ht="27" customHeight="1" x14ac:dyDescent="0.25">
      <c r="A504" s="63" t="s">
        <v>793</v>
      </c>
      <c r="B504" s="63" t="s">
        <v>794</v>
      </c>
      <c r="C504" s="36">
        <v>4301020314</v>
      </c>
      <c r="D504" s="575">
        <v>4640242180090</v>
      </c>
      <c r="E504" s="575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576" t="s">
        <v>795</v>
      </c>
      <c r="Q504" s="577"/>
      <c r="R504" s="577"/>
      <c r="S504" s="577"/>
      <c r="T504" s="57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68" t="s">
        <v>796</v>
      </c>
      <c r="AG504" s="78"/>
      <c r="AJ504" s="84" t="s">
        <v>45</v>
      </c>
      <c r="AK504" s="84">
        <v>0</v>
      </c>
      <c r="BB504" s="56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582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3"/>
      <c r="P505" s="579" t="s">
        <v>40</v>
      </c>
      <c r="Q505" s="580"/>
      <c r="R505" s="580"/>
      <c r="S505" s="580"/>
      <c r="T505" s="580"/>
      <c r="U505" s="580"/>
      <c r="V505" s="581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83"/>
      <c r="P506" s="579" t="s">
        <v>40</v>
      </c>
      <c r="Q506" s="580"/>
      <c r="R506" s="580"/>
      <c r="S506" s="580"/>
      <c r="T506" s="580"/>
      <c r="U506" s="580"/>
      <c r="V506" s="581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582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587"/>
      <c r="P507" s="584" t="s">
        <v>33</v>
      </c>
      <c r="Q507" s="585"/>
      <c r="R507" s="585"/>
      <c r="S507" s="585"/>
      <c r="T507" s="585"/>
      <c r="U507" s="585"/>
      <c r="V507" s="586"/>
      <c r="W507" s="42" t="s">
        <v>0</v>
      </c>
      <c r="X507" s="4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18047</v>
      </c>
      <c r="Y507" s="4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18171.059999999998</v>
      </c>
      <c r="Z507" s="42"/>
      <c r="AA507" s="67"/>
      <c r="AB507" s="67"/>
      <c r="AC507" s="67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7"/>
      <c r="P508" s="584" t="s">
        <v>34</v>
      </c>
      <c r="Q508" s="585"/>
      <c r="R508" s="585"/>
      <c r="S508" s="585"/>
      <c r="T508" s="585"/>
      <c r="U508" s="585"/>
      <c r="V508" s="586"/>
      <c r="W508" s="42" t="s">
        <v>0</v>
      </c>
      <c r="X508" s="43">
        <f>IFERROR(SUM(BM22:BM504),"0")</f>
        <v>18843.099034767489</v>
      </c>
      <c r="Y508" s="43">
        <f>IFERROR(SUM(BN22:BN504),"0")</f>
        <v>18974.232000000011</v>
      </c>
      <c r="Z508" s="42"/>
      <c r="AA508" s="67"/>
      <c r="AB508" s="67"/>
      <c r="AC508" s="67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7"/>
      <c r="P509" s="584" t="s">
        <v>35</v>
      </c>
      <c r="Q509" s="585"/>
      <c r="R509" s="585"/>
      <c r="S509" s="585"/>
      <c r="T509" s="585"/>
      <c r="U509" s="585"/>
      <c r="V509" s="586"/>
      <c r="W509" s="42" t="s">
        <v>20</v>
      </c>
      <c r="X509" s="44">
        <f>ROUNDUP(SUM(BO22:BO504),0)</f>
        <v>29</v>
      </c>
      <c r="Y509" s="44">
        <f>ROUNDUP(SUM(BP22:BP504),0)</f>
        <v>29</v>
      </c>
      <c r="Z509" s="42"/>
      <c r="AA509" s="67"/>
      <c r="AB509" s="67"/>
      <c r="AC509" s="67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7"/>
      <c r="P510" s="584" t="s">
        <v>36</v>
      </c>
      <c r="Q510" s="585"/>
      <c r="R510" s="585"/>
      <c r="S510" s="585"/>
      <c r="T510" s="585"/>
      <c r="U510" s="585"/>
      <c r="V510" s="586"/>
      <c r="W510" s="42" t="s">
        <v>0</v>
      </c>
      <c r="X510" s="43">
        <f>GrossWeightTotal+PalletQtyTotal*25</f>
        <v>19568.099034767489</v>
      </c>
      <c r="Y510" s="43">
        <f>GrossWeightTotalR+PalletQtyTotalR*25</f>
        <v>19699.232000000011</v>
      </c>
      <c r="Z510" s="42"/>
      <c r="AA510" s="67"/>
      <c r="AB510" s="67"/>
      <c r="AC510" s="67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587"/>
      <c r="P511" s="584" t="s">
        <v>37</v>
      </c>
      <c r="Q511" s="585"/>
      <c r="R511" s="585"/>
      <c r="S511" s="585"/>
      <c r="T511" s="585"/>
      <c r="U511" s="585"/>
      <c r="V511" s="586"/>
      <c r="W511" s="42" t="s">
        <v>20</v>
      </c>
      <c r="X511" s="4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1880.13250245879</v>
      </c>
      <c r="Y511" s="4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1899</v>
      </c>
      <c r="Z511" s="42"/>
      <c r="AA511" s="67"/>
      <c r="AB511" s="67"/>
      <c r="AC511" s="67"/>
    </row>
    <row r="512" spans="1:68" ht="14.25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7"/>
      <c r="P512" s="584" t="s">
        <v>38</v>
      </c>
      <c r="Q512" s="585"/>
      <c r="R512" s="585"/>
      <c r="S512" s="585"/>
      <c r="T512" s="585"/>
      <c r="U512" s="585"/>
      <c r="V512" s="586"/>
      <c r="W512" s="45" t="s">
        <v>51</v>
      </c>
      <c r="X512" s="42"/>
      <c r="Y512" s="42"/>
      <c r="Z512" s="42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32.20337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570" t="s">
        <v>112</v>
      </c>
      <c r="D514" s="570" t="s">
        <v>112</v>
      </c>
      <c r="E514" s="570" t="s">
        <v>112</v>
      </c>
      <c r="F514" s="570" t="s">
        <v>112</v>
      </c>
      <c r="G514" s="570" t="s">
        <v>112</v>
      </c>
      <c r="H514" s="570" t="s">
        <v>112</v>
      </c>
      <c r="I514" s="570" t="s">
        <v>271</v>
      </c>
      <c r="J514" s="570" t="s">
        <v>271</v>
      </c>
      <c r="K514" s="570" t="s">
        <v>271</v>
      </c>
      <c r="L514" s="570" t="s">
        <v>271</v>
      </c>
      <c r="M514" s="570" t="s">
        <v>271</v>
      </c>
      <c r="N514" s="571"/>
      <c r="O514" s="570" t="s">
        <v>271</v>
      </c>
      <c r="P514" s="570" t="s">
        <v>271</v>
      </c>
      <c r="Q514" s="570" t="s">
        <v>271</v>
      </c>
      <c r="R514" s="570" t="s">
        <v>271</v>
      </c>
      <c r="S514" s="570" t="s">
        <v>271</v>
      </c>
      <c r="T514" s="570" t="s">
        <v>559</v>
      </c>
      <c r="U514" s="570" t="s">
        <v>559</v>
      </c>
      <c r="V514" s="570" t="s">
        <v>616</v>
      </c>
      <c r="W514" s="570" t="s">
        <v>616</v>
      </c>
      <c r="X514" s="570" t="s">
        <v>616</v>
      </c>
      <c r="Y514" s="570" t="s">
        <v>616</v>
      </c>
      <c r="Z514" s="85" t="s">
        <v>672</v>
      </c>
      <c r="AA514" s="570" t="s">
        <v>741</v>
      </c>
      <c r="AB514" s="570" t="s">
        <v>741</v>
      </c>
      <c r="AC514" s="60"/>
      <c r="AF514" s="1"/>
    </row>
    <row r="515" spans="1:32" ht="14.25" customHeight="1" thickTop="1" x14ac:dyDescent="0.2">
      <c r="A515" s="572" t="s">
        <v>10</v>
      </c>
      <c r="B515" s="570" t="s">
        <v>77</v>
      </c>
      <c r="C515" s="570" t="s">
        <v>113</v>
      </c>
      <c r="D515" s="570" t="s">
        <v>130</v>
      </c>
      <c r="E515" s="570" t="s">
        <v>192</v>
      </c>
      <c r="F515" s="570" t="s">
        <v>214</v>
      </c>
      <c r="G515" s="570" t="s">
        <v>247</v>
      </c>
      <c r="H515" s="570" t="s">
        <v>112</v>
      </c>
      <c r="I515" s="570" t="s">
        <v>272</v>
      </c>
      <c r="J515" s="570" t="s">
        <v>312</v>
      </c>
      <c r="K515" s="570" t="s">
        <v>373</v>
      </c>
      <c r="L515" s="570" t="s">
        <v>413</v>
      </c>
      <c r="M515" s="570" t="s">
        <v>429</v>
      </c>
      <c r="N515" s="1"/>
      <c r="O515" s="570" t="s">
        <v>442</v>
      </c>
      <c r="P515" s="570" t="s">
        <v>452</v>
      </c>
      <c r="Q515" s="570" t="s">
        <v>459</v>
      </c>
      <c r="R515" s="570" t="s">
        <v>464</v>
      </c>
      <c r="S515" s="570" t="s">
        <v>549</v>
      </c>
      <c r="T515" s="570" t="s">
        <v>560</v>
      </c>
      <c r="U515" s="570" t="s">
        <v>594</v>
      </c>
      <c r="V515" s="570" t="s">
        <v>617</v>
      </c>
      <c r="W515" s="570" t="s">
        <v>649</v>
      </c>
      <c r="X515" s="570" t="s">
        <v>664</v>
      </c>
      <c r="Y515" s="570" t="s">
        <v>668</v>
      </c>
      <c r="Z515" s="570" t="s">
        <v>672</v>
      </c>
      <c r="AA515" s="570" t="s">
        <v>741</v>
      </c>
      <c r="AB515" s="570" t="s">
        <v>792</v>
      </c>
      <c r="AC515" s="60"/>
      <c r="AF515" s="1"/>
    </row>
    <row r="516" spans="1:32" ht="13.5" thickBot="1" x14ac:dyDescent="0.25">
      <c r="A516" s="573"/>
      <c r="B516" s="570"/>
      <c r="C516" s="570"/>
      <c r="D516" s="570"/>
      <c r="E516" s="570"/>
      <c r="F516" s="570"/>
      <c r="G516" s="570"/>
      <c r="H516" s="570"/>
      <c r="I516" s="570"/>
      <c r="J516" s="570"/>
      <c r="K516" s="570"/>
      <c r="L516" s="570"/>
      <c r="M516" s="570"/>
      <c r="N516" s="1"/>
      <c r="O516" s="570"/>
      <c r="P516" s="570"/>
      <c r="Q516" s="570"/>
      <c r="R516" s="570"/>
      <c r="S516" s="570"/>
      <c r="T516" s="570"/>
      <c r="U516" s="570"/>
      <c r="V516" s="570"/>
      <c r="W516" s="570"/>
      <c r="X516" s="570"/>
      <c r="Y516" s="570"/>
      <c r="Z516" s="570"/>
      <c r="AA516" s="570"/>
      <c r="AB516" s="570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171</v>
      </c>
      <c r="E517" s="52">
        <f>IFERROR(Y89*1,"0")+IFERROR(Y90*1,"0")+IFERROR(Y91*1,"0")+IFERROR(Y95*1,"0")+IFERROR(Y96*1,"0")+IFERROR(Y97*1,"0")+IFERROR(Y98*1,"0")+IFERROR(Y99*1,"0")</f>
        <v>75.600000000000009</v>
      </c>
      <c r="F517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178.2</v>
      </c>
      <c r="G517" s="52">
        <f>IFERROR(Y130*1,"0")+IFERROR(Y131*1,"0")+IFERROR(Y135*1,"0")+IFERROR(Y136*1,"0")+IFERROR(Y140*1,"0")+IFERROR(Y141*1,"0")</f>
        <v>0</v>
      </c>
      <c r="H517" s="52">
        <f>IFERROR(Y146*1,"0")+IFERROR(Y150*1,"0")+IFERROR(Y151*1,"0")+IFERROR(Y152*1,"0")</f>
        <v>0</v>
      </c>
      <c r="I517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113.4</v>
      </c>
      <c r="J517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1383.6</v>
      </c>
      <c r="K517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52">
        <f>IFERROR(Y251*1,"0")+IFERROR(Y252*1,"0")+IFERROR(Y253*1,"0")+IFERROR(Y254*1,"0")+IFERROR(Y255*1,"0")</f>
        <v>0</v>
      </c>
      <c r="M517" s="52">
        <f>IFERROR(Y260*1,"0")+IFERROR(Y261*1,"0")+IFERROR(Y262*1,"0")+IFERROR(Y263*1,"0")</f>
        <v>0</v>
      </c>
      <c r="N517" s="1"/>
      <c r="O517" s="52">
        <f>IFERROR(Y268*1,"0")+IFERROR(Y269*1,"0")+IFERROR(Y270*1,"0")</f>
        <v>0</v>
      </c>
      <c r="P517" s="52">
        <f>IFERROR(Y275*1,"0")+IFERROR(Y279*1,"0")</f>
        <v>0</v>
      </c>
      <c r="Q517" s="52">
        <f>IFERROR(Y284*1,"0")</f>
        <v>0</v>
      </c>
      <c r="R517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2894.4</v>
      </c>
      <c r="S517" s="52">
        <f>IFERROR(Y337*1,"0")+IFERROR(Y338*1,"0")+IFERROR(Y339*1,"0")</f>
        <v>72.899999999999991</v>
      </c>
      <c r="T517" s="52">
        <f>IFERROR(Y345*1,"0")+IFERROR(Y346*1,"0")+IFERROR(Y347*1,"0")+IFERROR(Y348*1,"0")+IFERROR(Y349*1,"0")+IFERROR(Y350*1,"0")+IFERROR(Y351*1,"0")+IFERROR(Y355*1,"0")+IFERROR(Y356*1,"0")+IFERROR(Y360*1,"0")+IFERROR(Y361*1,"0")+IFERROR(Y365*1,"0")</f>
        <v>11367</v>
      </c>
      <c r="U517" s="52">
        <f>IFERROR(Y370*1,"0")+IFERROR(Y371*1,"0")+IFERROR(Y372*1,"0")+IFERROR(Y373*1,"0")+IFERROR(Y377*1,"0")+IFERROR(Y381*1,"0")+IFERROR(Y382*1,"0")+IFERROR(Y386*1,"0")</f>
        <v>259.32</v>
      </c>
      <c r="V517" s="52">
        <f>IFERROR(Y392*1,"0")+IFERROR(Y393*1,"0")+IFERROR(Y394*1,"0")+IFERROR(Y395*1,"0")+IFERROR(Y396*1,"0")+IFERROR(Y397*1,"0")+IFERROR(Y398*1,"0")+IFERROR(Y399*1,"0")+IFERROR(Y400*1,"0")+IFERROR(Y401*1,"0")+IFERROR(Y405*1,"0")+IFERROR(Y406*1,"0")</f>
        <v>97.2</v>
      </c>
      <c r="W517" s="52">
        <f>IFERROR(Y411*1,"0")+IFERROR(Y415*1,"0")+IFERROR(Y416*1,"0")+IFERROR(Y417*1,"0")+IFERROR(Y418*1,"0")</f>
        <v>210.60000000000002</v>
      </c>
      <c r="X517" s="52">
        <f>IFERROR(Y423*1,"0")</f>
        <v>0</v>
      </c>
      <c r="Y517" s="52">
        <f>IFERROR(Y428*1,"0")</f>
        <v>0</v>
      </c>
      <c r="Z517" s="52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939.84</v>
      </c>
      <c r="AA517" s="52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408</v>
      </c>
      <c r="AB517" s="52">
        <f>IFERROR(Y504*1,"0")</f>
        <v>0</v>
      </c>
      <c r="AC517" s="60"/>
      <c r="AF517" s="1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3" t="s">
        <v>798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800</v>
      </c>
      <c r="D6" s="53" t="s">
        <v>801</v>
      </c>
      <c r="E6" s="53" t="s">
        <v>45</v>
      </c>
    </row>
    <row r="8" spans="2:8" x14ac:dyDescent="0.2">
      <c r="B8" s="53" t="s">
        <v>76</v>
      </c>
      <c r="C8" s="53" t="s">
        <v>800</v>
      </c>
      <c r="D8" s="53" t="s">
        <v>45</v>
      </c>
      <c r="E8" s="53" t="s">
        <v>45</v>
      </c>
    </row>
    <row r="10" spans="2:8" x14ac:dyDescent="0.2">
      <c r="B10" s="53" t="s">
        <v>802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812</v>
      </c>
      <c r="C20" s="53" t="s">
        <v>45</v>
      </c>
      <c r="D20" s="53" t="s">
        <v>45</v>
      </c>
      <c r="E20" s="53" t="s">
        <v>45</v>
      </c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1010</vt:i4>
      </vt:variant>
    </vt:vector>
  </HeadingPairs>
  <TitlesOfParts>
    <vt:vector size="10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2025-08-05T08:02:11Z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