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D5B353-796F-4D85-81D0-25AD6832C5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Z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7" i="1" s="1"/>
  <c r="H10" i="1"/>
  <c r="A9" i="1"/>
  <c r="A10" i="1" s="1"/>
  <c r="D7" i="1"/>
  <c r="Q6" i="1"/>
  <c r="P2" i="1"/>
  <c r="Z70" i="1" l="1"/>
  <c r="BN70" i="1"/>
  <c r="Z196" i="1"/>
  <c r="BN196" i="1"/>
  <c r="Z261" i="1"/>
  <c r="BN261" i="1"/>
  <c r="Z269" i="1"/>
  <c r="BN269" i="1"/>
  <c r="Z345" i="1"/>
  <c r="BN345" i="1"/>
  <c r="Z418" i="1"/>
  <c r="BN418" i="1"/>
  <c r="Z441" i="1"/>
  <c r="BN441" i="1"/>
  <c r="Z444" i="1"/>
  <c r="BN444" i="1"/>
  <c r="J9" i="1"/>
  <c r="F9" i="1"/>
  <c r="F10" i="1"/>
  <c r="X509" i="1"/>
  <c r="Z56" i="1"/>
  <c r="BN56" i="1"/>
  <c r="Z84" i="1"/>
  <c r="BN84" i="1"/>
  <c r="Z89" i="1"/>
  <c r="BN89" i="1"/>
  <c r="Z98" i="1"/>
  <c r="BN98" i="1"/>
  <c r="Z117" i="1"/>
  <c r="BN117" i="1"/>
  <c r="Z167" i="1"/>
  <c r="BN167" i="1"/>
  <c r="Z206" i="1"/>
  <c r="BN206" i="1"/>
  <c r="Z229" i="1"/>
  <c r="BN229" i="1"/>
  <c r="Z238" i="1"/>
  <c r="Z239" i="1" s="1"/>
  <c r="BN238" i="1"/>
  <c r="BP238" i="1"/>
  <c r="Y239" i="1"/>
  <c r="Z242" i="1"/>
  <c r="BN242" i="1"/>
  <c r="Z243" i="1"/>
  <c r="BN243" i="1"/>
  <c r="Z300" i="1"/>
  <c r="BN300" i="1"/>
  <c r="Z332" i="1"/>
  <c r="BN332" i="1"/>
  <c r="Z355" i="1"/>
  <c r="BN355" i="1"/>
  <c r="Z399" i="1"/>
  <c r="BN399" i="1"/>
  <c r="Z460" i="1"/>
  <c r="BN460" i="1"/>
  <c r="BP163" i="1"/>
  <c r="BN163" i="1"/>
  <c r="Z163" i="1"/>
  <c r="BP200" i="1"/>
  <c r="BN200" i="1"/>
  <c r="Z200" i="1"/>
  <c r="BP225" i="1"/>
  <c r="BN225" i="1"/>
  <c r="Z225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BP113" i="1"/>
  <c r="BN113" i="1"/>
  <c r="BP125" i="1"/>
  <c r="BN125" i="1"/>
  <c r="Z125" i="1"/>
  <c r="BP130" i="1"/>
  <c r="BN130" i="1"/>
  <c r="Z130" i="1"/>
  <c r="BP175" i="1"/>
  <c r="BN175" i="1"/>
  <c r="Z175" i="1"/>
  <c r="BP210" i="1"/>
  <c r="BN210" i="1"/>
  <c r="Z210" i="1"/>
  <c r="BP252" i="1"/>
  <c r="BN252" i="1"/>
  <c r="Z252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153" i="1" l="1"/>
  <c r="Z121" i="1"/>
  <c r="Z71" i="1"/>
  <c r="Z44" i="1"/>
  <c r="Z479" i="1"/>
  <c r="Z495" i="1"/>
  <c r="Z485" i="1"/>
  <c r="Z464" i="1"/>
  <c r="Z352" i="1"/>
  <c r="Z177" i="1"/>
  <c r="Z132" i="1"/>
  <c r="Z448" i="1"/>
  <c r="Z58" i="1"/>
  <c r="Z320" i="1"/>
  <c r="Z314" i="1"/>
  <c r="Z247" i="1"/>
  <c r="Z80" i="1"/>
  <c r="Z65" i="1"/>
  <c r="Z256" i="1"/>
  <c r="Z215" i="1"/>
  <c r="Z137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<sst xmlns="http://schemas.openxmlformats.org/spreadsheetml/2006/main" count="2261" uniqueCount="813">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</sst>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817" t="s">
        <v>0</v>
      </c>
      <c r="E1" s="619"/>
      <c r="F1" s="619"/>
      <c r="G1" s="12" t="s">
        <v>1</v>
      </c>
      <c r="H1" s="817" t="s">
        <v>2</v>
      </c>
      <c r="I1" s="619"/>
      <c r="J1" s="619"/>
      <c r="K1" s="619"/>
      <c r="L1" s="619"/>
      <c r="M1" s="619"/>
      <c r="N1" s="619"/>
      <c r="O1" s="619"/>
      <c r="P1" s="619"/>
      <c r="Q1" s="619"/>
      <c r="R1" s="869" t="s">
        <v>3</v>
      </c>
      <c r="S1" s="619"/>
      <c r="T1" s="6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844" t="s">
        <v>8</v>
      </c>
      <c r="B5" s="677"/>
      <c r="C5" s="623"/>
      <c r="D5" s="693"/>
      <c r="E5" s="695"/>
      <c r="F5" s="624" t="s">
        <v>9</v>
      </c>
      <c r="G5" s="623"/>
      <c r="H5" s="693" t="s">
        <v>812</v>
      </c>
      <c r="I5" s="694"/>
      <c r="J5" s="694"/>
      <c r="K5" s="694"/>
      <c r="L5" s="694"/>
      <c r="M5" s="695"/>
      <c r="N5" s="58"/>
      <c r="P5" s="24" t="s">
        <v>10</v>
      </c>
      <c r="Q5" s="612">
        <v>45876</v>
      </c>
      <c r="R5" s="613"/>
      <c r="T5" s="762" t="s">
        <v>11</v>
      </c>
      <c r="U5" s="763"/>
      <c r="V5" s="765" t="s">
        <v>12</v>
      </c>
      <c r="W5" s="613"/>
      <c r="AB5" s="51"/>
      <c r="AC5" s="51"/>
      <c r="AD5" s="51"/>
      <c r="AE5" s="51"/>
    </row>
    <row r="6" spans="1:32" s="555" customFormat="1" ht="24" customHeight="1" x14ac:dyDescent="0.2">
      <c r="A6" s="844" t="s">
        <v>13</v>
      </c>
      <c r="B6" s="677"/>
      <c r="C6" s="623"/>
      <c r="D6" s="701" t="s">
        <v>14</v>
      </c>
      <c r="E6" s="702"/>
      <c r="F6" s="702"/>
      <c r="G6" s="702"/>
      <c r="H6" s="702"/>
      <c r="I6" s="702"/>
      <c r="J6" s="702"/>
      <c r="K6" s="702"/>
      <c r="L6" s="702"/>
      <c r="M6" s="613"/>
      <c r="N6" s="59"/>
      <c r="P6" s="24" t="s">
        <v>15</v>
      </c>
      <c r="Q6" s="618" t="str">
        <f>IF(Q5=0," ",CHOOSE(WEEKDAY(Q5,2),"Понедельник","Вторник","Среда","Четверг","Пятница","Суббота","Воскресенье"))</f>
        <v>Четверг</v>
      </c>
      <c r="R6" s="577"/>
      <c r="T6" s="773" t="s">
        <v>16</v>
      </c>
      <c r="U6" s="763"/>
      <c r="V6" s="705" t="s">
        <v>17</v>
      </c>
      <c r="W6" s="706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769"/>
      <c r="N7" s="60"/>
      <c r="P7" s="24"/>
      <c r="Q7" s="42"/>
      <c r="R7" s="42"/>
      <c r="T7" s="566"/>
      <c r="U7" s="763"/>
      <c r="V7" s="707"/>
      <c r="W7" s="708"/>
      <c r="AB7" s="51"/>
      <c r="AC7" s="51"/>
      <c r="AD7" s="51"/>
      <c r="AE7" s="51"/>
    </row>
    <row r="8" spans="1:32" s="555" customFormat="1" ht="25.5" customHeight="1" x14ac:dyDescent="0.2">
      <c r="A8" s="596" t="s">
        <v>18</v>
      </c>
      <c r="B8" s="572"/>
      <c r="C8" s="57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768">
        <v>0.54166666666666663</v>
      </c>
      <c r="R8" s="769"/>
      <c r="T8" s="566"/>
      <c r="U8" s="763"/>
      <c r="V8" s="707"/>
      <c r="W8" s="708"/>
      <c r="AB8" s="51"/>
      <c r="AC8" s="51"/>
      <c r="AD8" s="51"/>
      <c r="AE8" s="51"/>
    </row>
    <row r="9" spans="1:32" s="555" customFormat="1" ht="39.950000000000003" customHeight="1" x14ac:dyDescent="0.2">
      <c r="A9" s="5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1"/>
      <c r="E9" s="652"/>
      <c r="F9" s="5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53"/>
      <c r="P9" s="26" t="s">
        <v>21</v>
      </c>
      <c r="Q9" s="801"/>
      <c r="R9" s="628"/>
      <c r="T9" s="566"/>
      <c r="U9" s="763"/>
      <c r="V9" s="709"/>
      <c r="W9" s="710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5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1"/>
      <c r="E10" s="652"/>
      <c r="F10" s="5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18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56"/>
      <c r="R10" s="757"/>
      <c r="U10" s="24" t="s">
        <v>23</v>
      </c>
      <c r="V10" s="863" t="s">
        <v>24</v>
      </c>
      <c r="W10" s="706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4"/>
      <c r="R11" s="613"/>
      <c r="U11" s="24" t="s">
        <v>27</v>
      </c>
      <c r="V11" s="627" t="s">
        <v>28</v>
      </c>
      <c r="W11" s="628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890" t="s">
        <v>29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M12" s="623"/>
      <c r="N12" s="62"/>
      <c r="P12" s="24" t="s">
        <v>30</v>
      </c>
      <c r="Q12" s="768"/>
      <c r="R12" s="769"/>
      <c r="S12" s="23"/>
      <c r="U12" s="24"/>
      <c r="V12" s="619"/>
      <c r="W12" s="566"/>
      <c r="AB12" s="51"/>
      <c r="AC12" s="51"/>
      <c r="AD12" s="51"/>
      <c r="AE12" s="51"/>
    </row>
    <row r="13" spans="1:32" s="555" customFormat="1" ht="23.25" customHeight="1" x14ac:dyDescent="0.2">
      <c r="A13" s="890" t="s">
        <v>31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623"/>
      <c r="N13" s="62"/>
      <c r="O13" s="26"/>
      <c r="P13" s="26" t="s">
        <v>32</v>
      </c>
      <c r="Q13" s="627"/>
      <c r="R13" s="6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890" t="s">
        <v>33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 s="6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0" t="s">
        <v>34</v>
      </c>
      <c r="B15" s="677"/>
      <c r="C15" s="677"/>
      <c r="D15" s="677"/>
      <c r="E15" s="677"/>
      <c r="F15" s="677"/>
      <c r="G15" s="677"/>
      <c r="H15" s="677"/>
      <c r="I15" s="677"/>
      <c r="J15" s="677"/>
      <c r="K15" s="677"/>
      <c r="L15" s="677"/>
      <c r="M15" s="623"/>
      <c r="N15" s="63"/>
      <c r="P15" s="845" t="s">
        <v>35</v>
      </c>
      <c r="Q15" s="619"/>
      <c r="R15" s="619"/>
      <c r="S15" s="619"/>
      <c r="T15" s="6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9" t="s">
        <v>36</v>
      </c>
      <c r="B17" s="579" t="s">
        <v>37</v>
      </c>
      <c r="C17" s="787" t="s">
        <v>38</v>
      </c>
      <c r="D17" s="579" t="s">
        <v>39</v>
      </c>
      <c r="E17" s="580"/>
      <c r="F17" s="579" t="s">
        <v>40</v>
      </c>
      <c r="G17" s="579" t="s">
        <v>41</v>
      </c>
      <c r="H17" s="579" t="s">
        <v>42</v>
      </c>
      <c r="I17" s="579" t="s">
        <v>43</v>
      </c>
      <c r="J17" s="579" t="s">
        <v>44</v>
      </c>
      <c r="K17" s="579" t="s">
        <v>45</v>
      </c>
      <c r="L17" s="579" t="s">
        <v>46</v>
      </c>
      <c r="M17" s="579" t="s">
        <v>47</v>
      </c>
      <c r="N17" s="579" t="s">
        <v>48</v>
      </c>
      <c r="O17" s="579" t="s">
        <v>49</v>
      </c>
      <c r="P17" s="579" t="s">
        <v>50</v>
      </c>
      <c r="Q17" s="822"/>
      <c r="R17" s="822"/>
      <c r="S17" s="822"/>
      <c r="T17" s="580"/>
      <c r="U17" s="622" t="s">
        <v>51</v>
      </c>
      <c r="V17" s="623"/>
      <c r="W17" s="579" t="s">
        <v>52</v>
      </c>
      <c r="X17" s="579" t="s">
        <v>53</v>
      </c>
      <c r="Y17" s="620" t="s">
        <v>54</v>
      </c>
      <c r="Z17" s="714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635"/>
      <c r="AF17" s="636"/>
      <c r="AG17" s="66"/>
      <c r="BD17" s="65" t="s">
        <v>60</v>
      </c>
    </row>
    <row r="18" spans="1:68" ht="14.25" customHeight="1" x14ac:dyDescent="0.2">
      <c r="A18" s="586"/>
      <c r="B18" s="586"/>
      <c r="C18" s="586"/>
      <c r="D18" s="581"/>
      <c r="E18" s="582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1"/>
      <c r="Q18" s="823"/>
      <c r="R18" s="823"/>
      <c r="S18" s="823"/>
      <c r="T18" s="582"/>
      <c r="U18" s="67" t="s">
        <v>61</v>
      </c>
      <c r="V18" s="67" t="s">
        <v>62</v>
      </c>
      <c r="W18" s="586"/>
      <c r="X18" s="586"/>
      <c r="Y18" s="621"/>
      <c r="Z18" s="715"/>
      <c r="AA18" s="717"/>
      <c r="AB18" s="717"/>
      <c r="AC18" s="717"/>
      <c r="AD18" s="637"/>
      <c r="AE18" s="638"/>
      <c r="AF18" s="639"/>
      <c r="AG18" s="66"/>
      <c r="BD18" s="65"/>
    </row>
    <row r="19" spans="1:68" ht="27.75" hidden="1" customHeight="1" x14ac:dyDescent="0.2">
      <c r="A19" s="678" t="s">
        <v>63</v>
      </c>
      <c r="B19" s="679"/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48"/>
      <c r="AB19" s="48"/>
      <c r="AC19" s="48"/>
    </row>
    <row r="20" spans="1:68" ht="16.5" hidden="1" customHeight="1" x14ac:dyDescent="0.25">
      <c r="A20" s="587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67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13" t="s">
        <v>69</v>
      </c>
      <c r="Q22" s="569"/>
      <c r="R22" s="569"/>
      <c r="S22" s="569"/>
      <c r="T22" s="570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75"/>
      <c r="P23" s="571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75"/>
      <c r="P24" s="571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67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4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75"/>
      <c r="P32" s="571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75"/>
      <c r="P33" s="571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67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4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75"/>
      <c r="P36" s="571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75"/>
      <c r="P37" s="571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678" t="s">
        <v>101</v>
      </c>
      <c r="B38" s="679"/>
      <c r="C38" s="679"/>
      <c r="D38" s="679"/>
      <c r="E38" s="679"/>
      <c r="F38" s="679"/>
      <c r="G38" s="679"/>
      <c r="H38" s="679"/>
      <c r="I38" s="679"/>
      <c r="J38" s="679"/>
      <c r="K38" s="679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48"/>
      <c r="AB38" s="48"/>
      <c r="AC38" s="48"/>
    </row>
    <row r="39" spans="1:68" ht="16.5" hidden="1" customHeight="1" x14ac:dyDescent="0.25">
      <c r="A39" s="587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67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61">
        <v>20</v>
      </c>
      <c r="Y42" s="56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4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75"/>
      <c r="P44" s="571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3">
        <f>IFERROR(X41/H41,"0")+IFERROR(X42/H42,"0")+IFERROR(X43/H43,"0")</f>
        <v>5</v>
      </c>
      <c r="Y44" s="563">
        <f>IFERROR(Y41/H41,"0")+IFERROR(Y42/H42,"0")+IFERROR(Y43/H43,"0")</f>
        <v>5</v>
      </c>
      <c r="Z44" s="563">
        <f>IFERROR(IF(Z41="",0,Z41),"0")+IFERROR(IF(Z42="",0,Z42),"0")+IFERROR(IF(Z43="",0,Z43),"0")</f>
        <v>4.5100000000000001E-2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75"/>
      <c r="P45" s="571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3">
        <f>IFERROR(SUM(X41:X43),"0")</f>
        <v>20</v>
      </c>
      <c r="Y45" s="563">
        <f>IFERROR(SUM(Y41:Y43),"0")</f>
        <v>20</v>
      </c>
      <c r="Z45" s="37"/>
      <c r="AA45" s="564"/>
      <c r="AB45" s="564"/>
      <c r="AC45" s="564"/>
    </row>
    <row r="46" spans="1:68" ht="14.25" hidden="1" customHeight="1" x14ac:dyDescent="0.25">
      <c r="A46" s="567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4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75"/>
      <c r="P48" s="571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75"/>
      <c r="P49" s="571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87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67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61">
        <v>450</v>
      </c>
      <c r="Y57" s="56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74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75"/>
      <c r="P58" s="571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3">
        <f>IFERROR(X52/H52,"0")+IFERROR(X53/H53,"0")+IFERROR(X54/H54,"0")+IFERROR(X55/H55,"0")+IFERROR(X56/H56,"0")+IFERROR(X57/H57,"0")</f>
        <v>100</v>
      </c>
      <c r="Y58" s="563">
        <f>IFERROR(Y52/H52,"0")+IFERROR(Y53/H53,"0")+IFERROR(Y54/H54,"0")+IFERROR(Y55/H55,"0")+IFERROR(Y56/H56,"0")+IFERROR(Y57/H57,"0")</f>
        <v>100</v>
      </c>
      <c r="Z58" s="563">
        <f>IFERROR(IF(Z52="",0,Z52),"0")+IFERROR(IF(Z53="",0,Z53),"0")+IFERROR(IF(Z54="",0,Z54),"0")+IFERROR(IF(Z55="",0,Z55),"0")+IFERROR(IF(Z56="",0,Z56),"0")+IFERROR(IF(Z57="",0,Z57),"0")</f>
        <v>0.90200000000000002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75"/>
      <c r="P59" s="571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3">
        <f>IFERROR(SUM(X52:X57),"0")</f>
        <v>450</v>
      </c>
      <c r="Y59" s="563">
        <f>IFERROR(SUM(Y52:Y57),"0")</f>
        <v>450</v>
      </c>
      <c r="Z59" s="37"/>
      <c r="AA59" s="564"/>
      <c r="AB59" s="564"/>
      <c r="AC59" s="564"/>
    </row>
    <row r="60" spans="1:68" ht="14.25" hidden="1" customHeight="1" x14ac:dyDescent="0.25">
      <c r="A60" s="567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61">
        <v>600</v>
      </c>
      <c r="Y61" s="56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61">
        <v>162</v>
      </c>
      <c r="Y64" s="562">
        <f>IFERROR(IF(X64="",0,CEILING((X64/$H64),1)*$H64),"")</f>
        <v>162</v>
      </c>
      <c r="Z64" s="36">
        <f>IFERROR(IF(Y64=0,"",ROUNDUP(Y64/H64,0)*0.00651),"")</f>
        <v>0.3906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172.79999999999998</v>
      </c>
      <c r="BN64" s="64">
        <f>IFERROR(Y64*I64/H64,"0")</f>
        <v>172.79999999999998</v>
      </c>
      <c r="BO64" s="64">
        <f>IFERROR(1/J64*(X64/H64),"0")</f>
        <v>0.32967032967032966</v>
      </c>
      <c r="BP64" s="64">
        <f>IFERROR(1/J64*(Y64/H64),"0")</f>
        <v>0.32967032967032966</v>
      </c>
    </row>
    <row r="65" spans="1:68" x14ac:dyDescent="0.2">
      <c r="A65" s="574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75"/>
      <c r="P65" s="571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3">
        <f>IFERROR(X61/H61,"0")+IFERROR(X62/H62,"0")+IFERROR(X63/H63,"0")+IFERROR(X64/H64,"0")</f>
        <v>115.55555555555554</v>
      </c>
      <c r="Y65" s="563">
        <f>IFERROR(Y61/H61,"0")+IFERROR(Y62/H62,"0")+IFERROR(Y63/H63,"0")+IFERROR(Y64/H64,"0")</f>
        <v>116</v>
      </c>
      <c r="Z65" s="563">
        <f>IFERROR(IF(Z61="",0,Z61),"0")+IFERROR(IF(Z62="",0,Z62),"0")+IFERROR(IF(Z63="",0,Z63),"0")+IFERROR(IF(Z64="",0,Z64),"0")</f>
        <v>1.4534800000000001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75"/>
      <c r="P66" s="571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3">
        <f>IFERROR(SUM(X61:X64),"0")</f>
        <v>762</v>
      </c>
      <c r="Y66" s="563">
        <f>IFERROR(SUM(Y61:Y64),"0")</f>
        <v>766.80000000000007</v>
      </c>
      <c r="Z66" s="37"/>
      <c r="AA66" s="564"/>
      <c r="AB66" s="564"/>
      <c r="AC66" s="564"/>
    </row>
    <row r="67" spans="1:68" ht="14.25" hidden="1" customHeight="1" x14ac:dyDescent="0.25">
      <c r="A67" s="567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4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75"/>
      <c r="P71" s="571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75"/>
      <c r="P72" s="571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67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4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75"/>
      <c r="P80" s="571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75"/>
      <c r="P81" s="571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67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4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75"/>
      <c r="P85" s="571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75"/>
      <c r="P86" s="571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87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67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4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75"/>
      <c r="P92" s="571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hidden="1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75"/>
      <c r="P93" s="571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hidden="1" customHeight="1" x14ac:dyDescent="0.25">
      <c r="A94" s="567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85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61">
        <v>100</v>
      </c>
      <c r="Y95" s="562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6">
        <v>4680115884953</v>
      </c>
      <c r="E96" s="577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6">
        <v>4607091385731</v>
      </c>
      <c r="E97" s="577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6">
        <v>4607091385731</v>
      </c>
      <c r="E98" s="577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6">
        <v>4680115880894</v>
      </c>
      <c r="E99" s="577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4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75"/>
      <c r="P100" s="571" t="s">
        <v>72</v>
      </c>
      <c r="Q100" s="572"/>
      <c r="R100" s="572"/>
      <c r="S100" s="572"/>
      <c r="T100" s="572"/>
      <c r="U100" s="572"/>
      <c r="V100" s="573"/>
      <c r="W100" s="37" t="s">
        <v>73</v>
      </c>
      <c r="X100" s="563">
        <f>IFERROR(X95/H95,"0")+IFERROR(X96/H96,"0")+IFERROR(X97/H97,"0")+IFERROR(X98/H98,"0")+IFERROR(X99/H99,"0")</f>
        <v>12.345679012345679</v>
      </c>
      <c r="Y100" s="563">
        <f>IFERROR(Y95/H95,"0")+IFERROR(Y96/H96,"0")+IFERROR(Y97/H97,"0")+IFERROR(Y98/H98,"0")+IFERROR(Y99/H99,"0")</f>
        <v>13</v>
      </c>
      <c r="Z100" s="563">
        <f>IFERROR(IF(Z95="",0,Z95),"0")+IFERROR(IF(Z96="",0,Z96),"0")+IFERROR(IF(Z97="",0,Z97),"0")+IFERROR(IF(Z98="",0,Z98),"0")+IFERROR(IF(Z99="",0,Z99),"0")</f>
        <v>0.24674000000000001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75"/>
      <c r="P101" s="571" t="s">
        <v>72</v>
      </c>
      <c r="Q101" s="572"/>
      <c r="R101" s="572"/>
      <c r="S101" s="572"/>
      <c r="T101" s="572"/>
      <c r="U101" s="572"/>
      <c r="V101" s="573"/>
      <c r="W101" s="37" t="s">
        <v>70</v>
      </c>
      <c r="X101" s="563">
        <f>IFERROR(SUM(X95:X99),"0")</f>
        <v>100</v>
      </c>
      <c r="Y101" s="563">
        <f>IFERROR(SUM(Y95:Y99),"0")</f>
        <v>105.3</v>
      </c>
      <c r="Z101" s="37"/>
      <c r="AA101" s="564"/>
      <c r="AB101" s="564"/>
      <c r="AC101" s="564"/>
    </row>
    <row r="102" spans="1:68" ht="16.5" hidden="1" customHeight="1" x14ac:dyDescent="0.25">
      <c r="A102" s="587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67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6">
        <v>4680115882133</v>
      </c>
      <c r="E104" s="577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6">
        <v>4680115880269</v>
      </c>
      <c r="E105" s="577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7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6">
        <v>4680115880429</v>
      </c>
      <c r="E106" s="577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6">
        <v>4680115881457</v>
      </c>
      <c r="E107" s="577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4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75"/>
      <c r="P108" s="571" t="s">
        <v>72</v>
      </c>
      <c r="Q108" s="572"/>
      <c r="R108" s="572"/>
      <c r="S108" s="572"/>
      <c r="T108" s="572"/>
      <c r="U108" s="572"/>
      <c r="V108" s="573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75"/>
      <c r="P109" s="571" t="s">
        <v>72</v>
      </c>
      <c r="Q109" s="572"/>
      <c r="R109" s="572"/>
      <c r="S109" s="572"/>
      <c r="T109" s="572"/>
      <c r="U109" s="572"/>
      <c r="V109" s="573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67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6">
        <v>4680115881488</v>
      </c>
      <c r="E111" s="577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6">
        <v>4680115882775</v>
      </c>
      <c r="E112" s="577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6">
        <v>4680115880658</v>
      </c>
      <c r="E113" s="577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4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75"/>
      <c r="P114" s="571" t="s">
        <v>72</v>
      </c>
      <c r="Q114" s="572"/>
      <c r="R114" s="572"/>
      <c r="S114" s="572"/>
      <c r="T114" s="572"/>
      <c r="U114" s="572"/>
      <c r="V114" s="573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75"/>
      <c r="P115" s="571" t="s">
        <v>72</v>
      </c>
      <c r="Q115" s="572"/>
      <c r="R115" s="572"/>
      <c r="S115" s="572"/>
      <c r="T115" s="572"/>
      <c r="U115" s="572"/>
      <c r="V115" s="573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67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6">
        <v>4607091385168</v>
      </c>
      <c r="E117" s="577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61">
        <v>70</v>
      </c>
      <c r="Y117" s="562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74.433333333333337</v>
      </c>
      <c r="BN117" s="64">
        <f>IFERROR(Y117*I117/H117,"0")</f>
        <v>77.516999999999982</v>
      </c>
      <c r="BO117" s="64">
        <f>IFERROR(1/J117*(X117/H117),"0")</f>
        <v>0.13503086419753088</v>
      </c>
      <c r="BP117" s="64">
        <f>IFERROR(1/J117*(Y117/H117),"0")</f>
        <v>0.140625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6">
        <v>4607091383256</v>
      </c>
      <c r="E118" s="577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6">
        <v>4607091385748</v>
      </c>
      <c r="E119" s="577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6">
        <v>4680115884533</v>
      </c>
      <c r="E120" s="577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4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75"/>
      <c r="P121" s="571" t="s">
        <v>72</v>
      </c>
      <c r="Q121" s="572"/>
      <c r="R121" s="572"/>
      <c r="S121" s="572"/>
      <c r="T121" s="572"/>
      <c r="U121" s="572"/>
      <c r="V121" s="573"/>
      <c r="W121" s="37" t="s">
        <v>73</v>
      </c>
      <c r="X121" s="563">
        <f>IFERROR(X117/H117,"0")+IFERROR(X118/H118,"0")+IFERROR(X119/H119,"0")+IFERROR(X120/H120,"0")</f>
        <v>8.6419753086419764</v>
      </c>
      <c r="Y121" s="563">
        <f>IFERROR(Y117/H117,"0")+IFERROR(Y118/H118,"0")+IFERROR(Y119/H119,"0")+IFERROR(Y120/H120,"0")</f>
        <v>9</v>
      </c>
      <c r="Z121" s="563">
        <f>IFERROR(IF(Z117="",0,Z117),"0")+IFERROR(IF(Z118="",0,Z118),"0")+IFERROR(IF(Z119="",0,Z119),"0")+IFERROR(IF(Z120="",0,Z120),"0")</f>
        <v>0.17082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75"/>
      <c r="P122" s="571" t="s">
        <v>72</v>
      </c>
      <c r="Q122" s="572"/>
      <c r="R122" s="572"/>
      <c r="S122" s="572"/>
      <c r="T122" s="572"/>
      <c r="U122" s="572"/>
      <c r="V122" s="573"/>
      <c r="W122" s="37" t="s">
        <v>70</v>
      </c>
      <c r="X122" s="563">
        <f>IFERROR(SUM(X117:X120),"0")</f>
        <v>70</v>
      </c>
      <c r="Y122" s="563">
        <f>IFERROR(SUM(Y117:Y120),"0")</f>
        <v>72.899999999999991</v>
      </c>
      <c r="Z122" s="37"/>
      <c r="AA122" s="564"/>
      <c r="AB122" s="564"/>
      <c r="AC122" s="564"/>
    </row>
    <row r="123" spans="1:68" ht="14.25" hidden="1" customHeight="1" x14ac:dyDescent="0.25">
      <c r="A123" s="567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6">
        <v>4680115882652</v>
      </c>
      <c r="E124" s="577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6">
        <v>4680115880238</v>
      </c>
      <c r="E125" s="577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4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75"/>
      <c r="P126" s="571" t="s">
        <v>72</v>
      </c>
      <c r="Q126" s="572"/>
      <c r="R126" s="572"/>
      <c r="S126" s="572"/>
      <c r="T126" s="572"/>
      <c r="U126" s="572"/>
      <c r="V126" s="573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75"/>
      <c r="P127" s="571" t="s">
        <v>72</v>
      </c>
      <c r="Q127" s="572"/>
      <c r="R127" s="572"/>
      <c r="S127" s="572"/>
      <c r="T127" s="572"/>
      <c r="U127" s="572"/>
      <c r="V127" s="573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87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67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6">
        <v>4680115882577</v>
      </c>
      <c r="E130" s="577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6">
        <v>4680115882577</v>
      </c>
      <c r="E131" s="577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75"/>
      <c r="P132" s="571" t="s">
        <v>72</v>
      </c>
      <c r="Q132" s="572"/>
      <c r="R132" s="572"/>
      <c r="S132" s="572"/>
      <c r="T132" s="572"/>
      <c r="U132" s="572"/>
      <c r="V132" s="573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75"/>
      <c r="P133" s="571" t="s">
        <v>72</v>
      </c>
      <c r="Q133" s="572"/>
      <c r="R133" s="572"/>
      <c r="S133" s="572"/>
      <c r="T133" s="572"/>
      <c r="U133" s="572"/>
      <c r="V133" s="573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67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6">
        <v>4680115883444</v>
      </c>
      <c r="E135" s="577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6">
        <v>4680115883444</v>
      </c>
      <c r="E136" s="577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5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75"/>
      <c r="P137" s="571" t="s">
        <v>72</v>
      </c>
      <c r="Q137" s="572"/>
      <c r="R137" s="572"/>
      <c r="S137" s="572"/>
      <c r="T137" s="572"/>
      <c r="U137" s="572"/>
      <c r="V137" s="573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75"/>
      <c r="P138" s="571" t="s">
        <v>72</v>
      </c>
      <c r="Q138" s="572"/>
      <c r="R138" s="572"/>
      <c r="S138" s="572"/>
      <c r="T138" s="572"/>
      <c r="U138" s="572"/>
      <c r="V138" s="573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67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6">
        <v>4680115882584</v>
      </c>
      <c r="E140" s="577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6">
        <v>4680115882584</v>
      </c>
      <c r="E141" s="577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4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75"/>
      <c r="P142" s="571" t="s">
        <v>72</v>
      </c>
      <c r="Q142" s="572"/>
      <c r="R142" s="572"/>
      <c r="S142" s="572"/>
      <c r="T142" s="572"/>
      <c r="U142" s="572"/>
      <c r="V142" s="573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75"/>
      <c r="P143" s="571" t="s">
        <v>72</v>
      </c>
      <c r="Q143" s="572"/>
      <c r="R143" s="572"/>
      <c r="S143" s="572"/>
      <c r="T143" s="572"/>
      <c r="U143" s="572"/>
      <c r="V143" s="573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87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67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6">
        <v>4607091384604</v>
      </c>
      <c r="E146" s="577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4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75"/>
      <c r="P147" s="571" t="s">
        <v>72</v>
      </c>
      <c r="Q147" s="572"/>
      <c r="R147" s="572"/>
      <c r="S147" s="572"/>
      <c r="T147" s="572"/>
      <c r="U147" s="572"/>
      <c r="V147" s="573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75"/>
      <c r="P148" s="571" t="s">
        <v>72</v>
      </c>
      <c r="Q148" s="572"/>
      <c r="R148" s="572"/>
      <c r="S148" s="572"/>
      <c r="T148" s="572"/>
      <c r="U148" s="572"/>
      <c r="V148" s="573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67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6">
        <v>4607091387667</v>
      </c>
      <c r="E150" s="577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61">
        <v>45</v>
      </c>
      <c r="Y150" s="562">
        <f>IFERROR(IF(X150="",0,CEILING((X150/$H150),1)*$H150),"")</f>
        <v>45</v>
      </c>
      <c r="Z150" s="36">
        <f>IFERROR(IF(Y150=0,"",ROUNDUP(Y150/H150,0)*0.01898),"")</f>
        <v>9.4899999999999998E-2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47.925000000000004</v>
      </c>
      <c r="BN150" s="64">
        <f>IFERROR(Y150*I150/H150,"0")</f>
        <v>47.925000000000004</v>
      </c>
      <c r="BO150" s="64">
        <f>IFERROR(1/J150*(X150/H150),"0")</f>
        <v>7.8125E-2</v>
      </c>
      <c r="BP150" s="64">
        <f>IFERROR(1/J150*(Y150/H150),"0")</f>
        <v>7.8125E-2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6">
        <v>4607091387636</v>
      </c>
      <c r="E151" s="577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6">
        <v>4607091382426</v>
      </c>
      <c r="E152" s="577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61">
        <v>40</v>
      </c>
      <c r="Y152" s="562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42.6</v>
      </c>
      <c r="BN152" s="64">
        <f>IFERROR(Y152*I152/H152,"0")</f>
        <v>47.925000000000004</v>
      </c>
      <c r="BO152" s="64">
        <f>IFERROR(1/J152*(X152/H152),"0")</f>
        <v>6.9444444444444448E-2</v>
      </c>
      <c r="BP152" s="64">
        <f>IFERROR(1/J152*(Y152/H152),"0")</f>
        <v>7.8125E-2</v>
      </c>
    </row>
    <row r="153" spans="1:68" x14ac:dyDescent="0.2">
      <c r="A153" s="574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75"/>
      <c r="P153" s="571" t="s">
        <v>72</v>
      </c>
      <c r="Q153" s="572"/>
      <c r="R153" s="572"/>
      <c r="S153" s="572"/>
      <c r="T153" s="572"/>
      <c r="U153" s="572"/>
      <c r="V153" s="573"/>
      <c r="W153" s="37" t="s">
        <v>73</v>
      </c>
      <c r="X153" s="563">
        <f>IFERROR(X150/H150,"0")+IFERROR(X151/H151,"0")+IFERROR(X152/H152,"0")</f>
        <v>9.4444444444444446</v>
      </c>
      <c r="Y153" s="563">
        <f>IFERROR(Y150/H150,"0")+IFERROR(Y151/H151,"0")+IFERROR(Y152/H152,"0")</f>
        <v>10</v>
      </c>
      <c r="Z153" s="563">
        <f>IFERROR(IF(Z150="",0,Z150),"0")+IFERROR(IF(Z151="",0,Z151),"0")+IFERROR(IF(Z152="",0,Z152),"0")</f>
        <v>0.1898</v>
      </c>
      <c r="AA153" s="564"/>
      <c r="AB153" s="564"/>
      <c r="AC153" s="56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75"/>
      <c r="P154" s="571" t="s">
        <v>72</v>
      </c>
      <c r="Q154" s="572"/>
      <c r="R154" s="572"/>
      <c r="S154" s="572"/>
      <c r="T154" s="572"/>
      <c r="U154" s="572"/>
      <c r="V154" s="573"/>
      <c r="W154" s="37" t="s">
        <v>70</v>
      </c>
      <c r="X154" s="563">
        <f>IFERROR(SUM(X150:X152),"0")</f>
        <v>85</v>
      </c>
      <c r="Y154" s="563">
        <f>IFERROR(SUM(Y150:Y152),"0")</f>
        <v>90</v>
      </c>
      <c r="Z154" s="37"/>
      <c r="AA154" s="564"/>
      <c r="AB154" s="564"/>
      <c r="AC154" s="564"/>
    </row>
    <row r="155" spans="1:68" ht="27.75" hidden="1" customHeight="1" x14ac:dyDescent="0.2">
      <c r="A155" s="678" t="s">
        <v>260</v>
      </c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79"/>
      <c r="P155" s="679"/>
      <c r="Q155" s="679"/>
      <c r="R155" s="679"/>
      <c r="S155" s="679"/>
      <c r="T155" s="679"/>
      <c r="U155" s="679"/>
      <c r="V155" s="679"/>
      <c r="W155" s="679"/>
      <c r="X155" s="679"/>
      <c r="Y155" s="679"/>
      <c r="Z155" s="679"/>
      <c r="AA155" s="48"/>
      <c r="AB155" s="48"/>
      <c r="AC155" s="48"/>
    </row>
    <row r="156" spans="1:68" ht="16.5" hidden="1" customHeight="1" x14ac:dyDescent="0.25">
      <c r="A156" s="587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67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6">
        <v>4680115886223</v>
      </c>
      <c r="E158" s="577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4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75"/>
      <c r="P159" s="571" t="s">
        <v>72</v>
      </c>
      <c r="Q159" s="572"/>
      <c r="R159" s="572"/>
      <c r="S159" s="572"/>
      <c r="T159" s="572"/>
      <c r="U159" s="572"/>
      <c r="V159" s="573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75"/>
      <c r="P160" s="571" t="s">
        <v>72</v>
      </c>
      <c r="Q160" s="572"/>
      <c r="R160" s="572"/>
      <c r="S160" s="572"/>
      <c r="T160" s="572"/>
      <c r="U160" s="572"/>
      <c r="V160" s="573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67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6">
        <v>4680115880993</v>
      </c>
      <c r="E162" s="577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6">
        <v>4680115881761</v>
      </c>
      <c r="E163" s="577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6">
        <v>4680115881563</v>
      </c>
      <c r="E164" s="577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6">
        <v>4680115880986</v>
      </c>
      <c r="E165" s="577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6">
        <v>4680115881785</v>
      </c>
      <c r="E166" s="577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6">
        <v>4680115886537</v>
      </c>
      <c r="E167" s="577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6">
        <v>4680115881679</v>
      </c>
      <c r="E168" s="577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6">
        <v>4680115880191</v>
      </c>
      <c r="E169" s="577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6">
        <v>4680115883963</v>
      </c>
      <c r="E170" s="577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4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75"/>
      <c r="P171" s="571" t="s">
        <v>72</v>
      </c>
      <c r="Q171" s="572"/>
      <c r="R171" s="572"/>
      <c r="S171" s="572"/>
      <c r="T171" s="572"/>
      <c r="U171" s="572"/>
      <c r="V171" s="573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75"/>
      <c r="P172" s="571" t="s">
        <v>72</v>
      </c>
      <c r="Q172" s="572"/>
      <c r="R172" s="572"/>
      <c r="S172" s="572"/>
      <c r="T172" s="572"/>
      <c r="U172" s="572"/>
      <c r="V172" s="573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67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6">
        <v>4680115886780</v>
      </c>
      <c r="E174" s="577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6">
        <v>4680115886742</v>
      </c>
      <c r="E175" s="577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6">
        <v>4680115886766</v>
      </c>
      <c r="E176" s="577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75"/>
      <c r="P177" s="571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75"/>
      <c r="P178" s="571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67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6">
        <v>4680115886797</v>
      </c>
      <c r="E180" s="577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4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75"/>
      <c r="P181" s="571" t="s">
        <v>72</v>
      </c>
      <c r="Q181" s="572"/>
      <c r="R181" s="572"/>
      <c r="S181" s="572"/>
      <c r="T181" s="572"/>
      <c r="U181" s="572"/>
      <c r="V181" s="573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75"/>
      <c r="P182" s="571" t="s">
        <v>72</v>
      </c>
      <c r="Q182" s="572"/>
      <c r="R182" s="572"/>
      <c r="S182" s="572"/>
      <c r="T182" s="572"/>
      <c r="U182" s="572"/>
      <c r="V182" s="573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87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67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6">
        <v>4680115881402</v>
      </c>
      <c r="E185" s="577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6">
        <v>4680115881396</v>
      </c>
      <c r="E186" s="577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4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75"/>
      <c r="P187" s="571" t="s">
        <v>72</v>
      </c>
      <c r="Q187" s="572"/>
      <c r="R187" s="572"/>
      <c r="S187" s="572"/>
      <c r="T187" s="572"/>
      <c r="U187" s="572"/>
      <c r="V187" s="573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75"/>
      <c r="P188" s="571" t="s">
        <v>72</v>
      </c>
      <c r="Q188" s="572"/>
      <c r="R188" s="572"/>
      <c r="S188" s="572"/>
      <c r="T188" s="572"/>
      <c r="U188" s="572"/>
      <c r="V188" s="573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67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6">
        <v>4680115882935</v>
      </c>
      <c r="E190" s="577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6">
        <v>4680115880764</v>
      </c>
      <c r="E191" s="577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4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75"/>
      <c r="P192" s="571" t="s">
        <v>72</v>
      </c>
      <c r="Q192" s="572"/>
      <c r="R192" s="572"/>
      <c r="S192" s="572"/>
      <c r="T192" s="572"/>
      <c r="U192" s="572"/>
      <c r="V192" s="573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75"/>
      <c r="P193" s="571" t="s">
        <v>72</v>
      </c>
      <c r="Q193" s="572"/>
      <c r="R193" s="572"/>
      <c r="S193" s="572"/>
      <c r="T193" s="572"/>
      <c r="U193" s="572"/>
      <c r="V193" s="573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67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6">
        <v>4680115882683</v>
      </c>
      <c r="E195" s="577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6">
        <v>4680115882690</v>
      </c>
      <c r="E196" s="577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6">
        <v>4680115882669</v>
      </c>
      <c r="E197" s="577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6">
        <v>4680115882676</v>
      </c>
      <c r="E198" s="577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6">
        <v>4680115884014</v>
      </c>
      <c r="E199" s="577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6">
        <v>4680115884007</v>
      </c>
      <c r="E200" s="577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6">
        <v>4680115884038</v>
      </c>
      <c r="E201" s="577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6">
        <v>4680115884021</v>
      </c>
      <c r="E202" s="577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4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75"/>
      <c r="P203" s="571" t="s">
        <v>72</v>
      </c>
      <c r="Q203" s="572"/>
      <c r="R203" s="572"/>
      <c r="S203" s="572"/>
      <c r="T203" s="572"/>
      <c r="U203" s="572"/>
      <c r="V203" s="573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75"/>
      <c r="P204" s="571" t="s">
        <v>72</v>
      </c>
      <c r="Q204" s="572"/>
      <c r="R204" s="572"/>
      <c r="S204" s="572"/>
      <c r="T204" s="572"/>
      <c r="U204" s="572"/>
      <c r="V204" s="573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67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6">
        <v>4680115881594</v>
      </c>
      <c r="E206" s="577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6">
        <v>4680115881617</v>
      </c>
      <c r="E207" s="577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6">
        <v>4680115880573</v>
      </c>
      <c r="E208" s="577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6">
        <v>4680115882195</v>
      </c>
      <c r="E209" s="577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6">
        <v>4680115882607</v>
      </c>
      <c r="E210" s="577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6">
        <v>4680115880092</v>
      </c>
      <c r="E211" s="577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6">
        <v>4680115880221</v>
      </c>
      <c r="E212" s="577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6">
        <v>4680115880504</v>
      </c>
      <c r="E213" s="577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6">
        <v>4680115882164</v>
      </c>
      <c r="E214" s="577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4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75"/>
      <c r="P215" s="571" t="s">
        <v>72</v>
      </c>
      <c r="Q215" s="572"/>
      <c r="R215" s="572"/>
      <c r="S215" s="572"/>
      <c r="T215" s="572"/>
      <c r="U215" s="572"/>
      <c r="V215" s="573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hidden="1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75"/>
      <c r="P216" s="571" t="s">
        <v>72</v>
      </c>
      <c r="Q216" s="572"/>
      <c r="R216" s="572"/>
      <c r="S216" s="572"/>
      <c r="T216" s="572"/>
      <c r="U216" s="572"/>
      <c r="V216" s="573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hidden="1" customHeight="1" x14ac:dyDescent="0.25">
      <c r="A217" s="567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6">
        <v>4680115880818</v>
      </c>
      <c r="E218" s="577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6">
        <v>4680115880801</v>
      </c>
      <c r="E219" s="577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8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4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75"/>
      <c r="P220" s="571" t="s">
        <v>72</v>
      </c>
      <c r="Q220" s="572"/>
      <c r="R220" s="572"/>
      <c r="S220" s="572"/>
      <c r="T220" s="572"/>
      <c r="U220" s="572"/>
      <c r="V220" s="573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75"/>
      <c r="P221" s="571" t="s">
        <v>72</v>
      </c>
      <c r="Q221" s="572"/>
      <c r="R221" s="572"/>
      <c r="S221" s="572"/>
      <c r="T221" s="572"/>
      <c r="U221" s="572"/>
      <c r="V221" s="573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87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67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6">
        <v>4680115884137</v>
      </c>
      <c r="E224" s="577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6">
        <v>4680115884236</v>
      </c>
      <c r="E225" s="577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6">
        <v>4680115884175</v>
      </c>
      <c r="E226" s="577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6">
        <v>4680115884144</v>
      </c>
      <c r="E227" s="577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6">
        <v>4680115886551</v>
      </c>
      <c r="E228" s="577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6">
        <v>4680115884182</v>
      </c>
      <c r="E229" s="577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6">
        <v>4680115884205</v>
      </c>
      <c r="E230" s="577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4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75"/>
      <c r="P231" s="571" t="s">
        <v>72</v>
      </c>
      <c r="Q231" s="572"/>
      <c r="R231" s="572"/>
      <c r="S231" s="572"/>
      <c r="T231" s="572"/>
      <c r="U231" s="572"/>
      <c r="V231" s="573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75"/>
      <c r="P232" s="571" t="s">
        <v>72</v>
      </c>
      <c r="Q232" s="572"/>
      <c r="R232" s="572"/>
      <c r="S232" s="572"/>
      <c r="T232" s="572"/>
      <c r="U232" s="572"/>
      <c r="V232" s="573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67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6">
        <v>4680115885981</v>
      </c>
      <c r="E234" s="577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9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4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75"/>
      <c r="P235" s="571" t="s">
        <v>72</v>
      </c>
      <c r="Q235" s="572"/>
      <c r="R235" s="572"/>
      <c r="S235" s="572"/>
      <c r="T235" s="572"/>
      <c r="U235" s="572"/>
      <c r="V235" s="573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75"/>
      <c r="P236" s="571" t="s">
        <v>72</v>
      </c>
      <c r="Q236" s="572"/>
      <c r="R236" s="572"/>
      <c r="S236" s="572"/>
      <c r="T236" s="572"/>
      <c r="U236" s="572"/>
      <c r="V236" s="573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67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6">
        <v>4680115886803</v>
      </c>
      <c r="E238" s="577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9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4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75"/>
      <c r="P239" s="571" t="s">
        <v>72</v>
      </c>
      <c r="Q239" s="572"/>
      <c r="R239" s="572"/>
      <c r="S239" s="572"/>
      <c r="T239" s="572"/>
      <c r="U239" s="572"/>
      <c r="V239" s="573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75"/>
      <c r="P240" s="571" t="s">
        <v>72</v>
      </c>
      <c r="Q240" s="572"/>
      <c r="R240" s="572"/>
      <c r="S240" s="572"/>
      <c r="T240" s="572"/>
      <c r="U240" s="572"/>
      <c r="V240" s="573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67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6">
        <v>4680115886704</v>
      </c>
      <c r="E242" s="577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6">
        <v>4680115886681</v>
      </c>
      <c r="E243" s="577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7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6">
        <v>4680115886735</v>
      </c>
      <c r="E244" s="577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6">
        <v>4680115886728</v>
      </c>
      <c r="E245" s="577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6">
        <v>4680115886711</v>
      </c>
      <c r="E246" s="577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4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75"/>
      <c r="P247" s="571" t="s">
        <v>72</v>
      </c>
      <c r="Q247" s="572"/>
      <c r="R247" s="572"/>
      <c r="S247" s="572"/>
      <c r="T247" s="572"/>
      <c r="U247" s="572"/>
      <c r="V247" s="573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75"/>
      <c r="P248" s="571" t="s">
        <v>72</v>
      </c>
      <c r="Q248" s="572"/>
      <c r="R248" s="572"/>
      <c r="S248" s="572"/>
      <c r="T248" s="572"/>
      <c r="U248" s="572"/>
      <c r="V248" s="573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87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67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6">
        <v>4680115885837</v>
      </c>
      <c r="E251" s="577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6">
        <v>4680115885806</v>
      </c>
      <c r="E252" s="577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61">
        <v>150</v>
      </c>
      <c r="Y252" s="562">
        <f>IFERROR(IF(X252="",0,CEILING((X252/$H252),1)*$H252),"")</f>
        <v>151.20000000000002</v>
      </c>
      <c r="Z252" s="36">
        <f>IFERROR(IF(Y252=0,"",ROUNDUP(Y252/H252,0)*0.01898),"")</f>
        <v>0.26572000000000001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156.04166666666666</v>
      </c>
      <c r="BN252" s="64">
        <f>IFERROR(Y252*I252/H252,"0")</f>
        <v>157.29000000000002</v>
      </c>
      <c r="BO252" s="64">
        <f>IFERROR(1/J252*(X252/H252),"0")</f>
        <v>0.21701388888888887</v>
      </c>
      <c r="BP252" s="64">
        <f>IFERROR(1/J252*(Y252/H252),"0")</f>
        <v>0.21875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6">
        <v>4680115885851</v>
      </c>
      <c r="E253" s="577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6">
        <v>4680115885844</v>
      </c>
      <c r="E254" s="577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6">
        <v>4680115885820</v>
      </c>
      <c r="E255" s="577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4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75"/>
      <c r="P256" s="571" t="s">
        <v>72</v>
      </c>
      <c r="Q256" s="572"/>
      <c r="R256" s="572"/>
      <c r="S256" s="572"/>
      <c r="T256" s="572"/>
      <c r="U256" s="572"/>
      <c r="V256" s="573"/>
      <c r="W256" s="37" t="s">
        <v>73</v>
      </c>
      <c r="X256" s="563">
        <f>IFERROR(X251/H251,"0")+IFERROR(X252/H252,"0")+IFERROR(X253/H253,"0")+IFERROR(X254/H254,"0")+IFERROR(X255/H255,"0")</f>
        <v>13.888888888888888</v>
      </c>
      <c r="Y256" s="563">
        <f>IFERROR(Y251/H251,"0")+IFERROR(Y252/H252,"0")+IFERROR(Y253/H253,"0")+IFERROR(Y254/H254,"0")+IFERROR(Y255/H255,"0")</f>
        <v>14</v>
      </c>
      <c r="Z256" s="563">
        <f>IFERROR(IF(Z251="",0,Z251),"0")+IFERROR(IF(Z252="",0,Z252),"0")+IFERROR(IF(Z253="",0,Z253),"0")+IFERROR(IF(Z254="",0,Z254),"0")+IFERROR(IF(Z255="",0,Z255),"0")</f>
        <v>0.26572000000000001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75"/>
      <c r="P257" s="571" t="s">
        <v>72</v>
      </c>
      <c r="Q257" s="572"/>
      <c r="R257" s="572"/>
      <c r="S257" s="572"/>
      <c r="T257" s="572"/>
      <c r="U257" s="572"/>
      <c r="V257" s="573"/>
      <c r="W257" s="37" t="s">
        <v>70</v>
      </c>
      <c r="X257" s="563">
        <f>IFERROR(SUM(X251:X255),"0")</f>
        <v>150</v>
      </c>
      <c r="Y257" s="563">
        <f>IFERROR(SUM(Y251:Y255),"0")</f>
        <v>151.20000000000002</v>
      </c>
      <c r="Z257" s="37"/>
      <c r="AA257" s="564"/>
      <c r="AB257" s="564"/>
      <c r="AC257" s="564"/>
    </row>
    <row r="258" spans="1:68" ht="16.5" hidden="1" customHeight="1" x14ac:dyDescent="0.25">
      <c r="A258" s="587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67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6">
        <v>4607091383423</v>
      </c>
      <c r="E260" s="577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76">
        <v>4680115885691</v>
      </c>
      <c r="E261" s="577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6">
        <v>4680115885660</v>
      </c>
      <c r="E262" s="577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6">
        <v>4680115886773</v>
      </c>
      <c r="E263" s="577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01" t="s">
        <v>429</v>
      </c>
      <c r="Q263" s="569"/>
      <c r="R263" s="569"/>
      <c r="S263" s="569"/>
      <c r="T263" s="570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4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75"/>
      <c r="P264" s="571" t="s">
        <v>72</v>
      </c>
      <c r="Q264" s="572"/>
      <c r="R264" s="572"/>
      <c r="S264" s="572"/>
      <c r="T264" s="572"/>
      <c r="U264" s="572"/>
      <c r="V264" s="573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75"/>
      <c r="P265" s="571" t="s">
        <v>72</v>
      </c>
      <c r="Q265" s="572"/>
      <c r="R265" s="572"/>
      <c r="S265" s="572"/>
      <c r="T265" s="572"/>
      <c r="U265" s="572"/>
      <c r="V265" s="573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87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67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6">
        <v>4680115886186</v>
      </c>
      <c r="E268" s="577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6">
        <v>4680115881228</v>
      </c>
      <c r="E269" s="577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6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6">
        <v>4680115881211</v>
      </c>
      <c r="E270" s="577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4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75"/>
      <c r="P271" s="571" t="s">
        <v>72</v>
      </c>
      <c r="Q271" s="572"/>
      <c r="R271" s="572"/>
      <c r="S271" s="572"/>
      <c r="T271" s="572"/>
      <c r="U271" s="572"/>
      <c r="V271" s="573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75"/>
      <c r="P272" s="571" t="s">
        <v>72</v>
      </c>
      <c r="Q272" s="572"/>
      <c r="R272" s="572"/>
      <c r="S272" s="572"/>
      <c r="T272" s="572"/>
      <c r="U272" s="572"/>
      <c r="V272" s="573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87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67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6">
        <v>4680115880344</v>
      </c>
      <c r="E275" s="577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4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75"/>
      <c r="P276" s="571" t="s">
        <v>72</v>
      </c>
      <c r="Q276" s="572"/>
      <c r="R276" s="572"/>
      <c r="S276" s="572"/>
      <c r="T276" s="572"/>
      <c r="U276" s="572"/>
      <c r="V276" s="573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75"/>
      <c r="P277" s="571" t="s">
        <v>72</v>
      </c>
      <c r="Q277" s="572"/>
      <c r="R277" s="572"/>
      <c r="S277" s="572"/>
      <c r="T277" s="572"/>
      <c r="U277" s="572"/>
      <c r="V277" s="573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67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6">
        <v>4680115884618</v>
      </c>
      <c r="E279" s="577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4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75"/>
      <c r="P280" s="571" t="s">
        <v>72</v>
      </c>
      <c r="Q280" s="572"/>
      <c r="R280" s="572"/>
      <c r="S280" s="572"/>
      <c r="T280" s="572"/>
      <c r="U280" s="572"/>
      <c r="V280" s="573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75"/>
      <c r="P281" s="571" t="s">
        <v>72</v>
      </c>
      <c r="Q281" s="572"/>
      <c r="R281" s="572"/>
      <c r="S281" s="572"/>
      <c r="T281" s="572"/>
      <c r="U281" s="572"/>
      <c r="V281" s="573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87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67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6">
        <v>4680115883703</v>
      </c>
      <c r="E284" s="577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4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75"/>
      <c r="P285" s="571" t="s">
        <v>72</v>
      </c>
      <c r="Q285" s="572"/>
      <c r="R285" s="572"/>
      <c r="S285" s="572"/>
      <c r="T285" s="572"/>
      <c r="U285" s="572"/>
      <c r="V285" s="573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75"/>
      <c r="P286" s="571" t="s">
        <v>72</v>
      </c>
      <c r="Q286" s="572"/>
      <c r="R286" s="572"/>
      <c r="S286" s="572"/>
      <c r="T286" s="572"/>
      <c r="U286" s="572"/>
      <c r="V286" s="573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87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67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6">
        <v>4607091386004</v>
      </c>
      <c r="E289" s="577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6">
        <v>4680115885615</v>
      </c>
      <c r="E290" s="577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61">
        <v>100</v>
      </c>
      <c r="Y290" s="562">
        <f t="shared" si="37"/>
        <v>108</v>
      </c>
      <c r="Z290" s="36">
        <f>IFERROR(IF(Y290=0,"",ROUNDUP(Y290/H290,0)*0.01898),"")</f>
        <v>0.1898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104.02777777777777</v>
      </c>
      <c r="BN290" s="64">
        <f t="shared" si="39"/>
        <v>112.34999999999998</v>
      </c>
      <c r="BO290" s="64">
        <f t="shared" si="40"/>
        <v>0.14467592592592593</v>
      </c>
      <c r="BP290" s="64">
        <f t="shared" si="41"/>
        <v>0.15625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6">
        <v>4680115885554</v>
      </c>
      <c r="E291" s="577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61">
        <v>500</v>
      </c>
      <c r="Y291" s="562">
        <f t="shared" si="37"/>
        <v>507.6</v>
      </c>
      <c r="Z291" s="36">
        <f>IFERROR(IF(Y291=0,"",ROUNDUP(Y291/H291,0)*0.01898),"")</f>
        <v>0.89205999999999996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520.1388888888888</v>
      </c>
      <c r="BN291" s="64">
        <f t="shared" si="39"/>
        <v>528.04499999999996</v>
      </c>
      <c r="BO291" s="64">
        <f t="shared" si="40"/>
        <v>0.72337962962962954</v>
      </c>
      <c r="BP291" s="64">
        <f t="shared" si="41"/>
        <v>0.734375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6">
        <v>4680115885554</v>
      </c>
      <c r="E292" s="577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6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6">
        <v>4680115885646</v>
      </c>
      <c r="E293" s="577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6">
        <v>4680115885622</v>
      </c>
      <c r="E294" s="577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6">
        <v>4680115885608</v>
      </c>
      <c r="E295" s="577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4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75"/>
      <c r="P296" s="571" t="s">
        <v>72</v>
      </c>
      <c r="Q296" s="572"/>
      <c r="R296" s="572"/>
      <c r="S296" s="572"/>
      <c r="T296" s="572"/>
      <c r="U296" s="572"/>
      <c r="V296" s="573"/>
      <c r="W296" s="37" t="s">
        <v>73</v>
      </c>
      <c r="X296" s="563">
        <f>IFERROR(X289/H289,"0")+IFERROR(X290/H290,"0")+IFERROR(X291/H291,"0")+IFERROR(X292/H292,"0")+IFERROR(X293/H293,"0")+IFERROR(X294/H294,"0")+IFERROR(X295/H295,"0")</f>
        <v>55.55555555555555</v>
      </c>
      <c r="Y296" s="563">
        <f>IFERROR(Y289/H289,"0")+IFERROR(Y290/H290,"0")+IFERROR(Y291/H291,"0")+IFERROR(Y292/H292,"0")+IFERROR(Y293/H293,"0")+IFERROR(Y294/H294,"0")+IFERROR(Y295/H295,"0")</f>
        <v>57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1.08186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75"/>
      <c r="P297" s="571" t="s">
        <v>72</v>
      </c>
      <c r="Q297" s="572"/>
      <c r="R297" s="572"/>
      <c r="S297" s="572"/>
      <c r="T297" s="572"/>
      <c r="U297" s="572"/>
      <c r="V297" s="573"/>
      <c r="W297" s="37" t="s">
        <v>70</v>
      </c>
      <c r="X297" s="563">
        <f>IFERROR(SUM(X289:X295),"0")</f>
        <v>600</v>
      </c>
      <c r="Y297" s="563">
        <f>IFERROR(SUM(Y289:Y295),"0")</f>
        <v>615.6</v>
      </c>
      <c r="Z297" s="37"/>
      <c r="AA297" s="564"/>
      <c r="AB297" s="564"/>
      <c r="AC297" s="564"/>
    </row>
    <row r="298" spans="1:68" ht="14.25" hidden="1" customHeight="1" x14ac:dyDescent="0.25">
      <c r="A298" s="567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6">
        <v>4607091387193</v>
      </c>
      <c r="E299" s="577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61">
        <v>150</v>
      </c>
      <c r="Y299" s="562">
        <f t="shared" ref="Y299:Y305" si="42">IFERROR(IF(X299="",0,CEILING((X299/$H299),1)*$H299),"")</f>
        <v>151.20000000000002</v>
      </c>
      <c r="Z299" s="36">
        <f>IFERROR(IF(Y299=0,"",ROUNDUP(Y299/H299,0)*0.00902),"")</f>
        <v>0.32472000000000001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159.64285714285714</v>
      </c>
      <c r="BN299" s="64">
        <f t="shared" ref="BN299:BN305" si="44">IFERROR(Y299*I299/H299,"0")</f>
        <v>160.91999999999999</v>
      </c>
      <c r="BO299" s="64">
        <f t="shared" ref="BO299:BO305" si="45">IFERROR(1/J299*(X299/H299),"0")</f>
        <v>0.27056277056277056</v>
      </c>
      <c r="BP299" s="64">
        <f t="shared" ref="BP299:BP305" si="46">IFERROR(1/J299*(Y299/H299),"0")</f>
        <v>0.27272727272727271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6">
        <v>4607091387230</v>
      </c>
      <c r="E300" s="577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61">
        <v>200</v>
      </c>
      <c r="Y300" s="562">
        <f t="shared" si="42"/>
        <v>201.60000000000002</v>
      </c>
      <c r="Z300" s="36">
        <f>IFERROR(IF(Y300=0,"",ROUNDUP(Y300/H300,0)*0.00902),"")</f>
        <v>0.43296000000000001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212.85714285714286</v>
      </c>
      <c r="BN300" s="64">
        <f t="shared" si="44"/>
        <v>214.56</v>
      </c>
      <c r="BO300" s="64">
        <f t="shared" si="45"/>
        <v>0.36075036075036077</v>
      </c>
      <c r="BP300" s="64">
        <f t="shared" si="46"/>
        <v>0.36363636363636365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6">
        <v>4607091387292</v>
      </c>
      <c r="E301" s="577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6">
        <v>4607091387285</v>
      </c>
      <c r="E302" s="577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6">
        <v>4607091389845</v>
      </c>
      <c r="E303" s="577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6">
        <v>4680115882881</v>
      </c>
      <c r="E304" s="577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6">
        <v>4607091383836</v>
      </c>
      <c r="E305" s="577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8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4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75"/>
      <c r="P306" s="571" t="s">
        <v>72</v>
      </c>
      <c r="Q306" s="572"/>
      <c r="R306" s="572"/>
      <c r="S306" s="572"/>
      <c r="T306" s="572"/>
      <c r="U306" s="572"/>
      <c r="V306" s="573"/>
      <c r="W306" s="37" t="s">
        <v>73</v>
      </c>
      <c r="X306" s="563">
        <f>IFERROR(X299/H299,"0")+IFERROR(X300/H300,"0")+IFERROR(X301/H301,"0")+IFERROR(X302/H302,"0")+IFERROR(X303/H303,"0")+IFERROR(X304/H304,"0")+IFERROR(X305/H305,"0")</f>
        <v>83.333333333333343</v>
      </c>
      <c r="Y306" s="563">
        <f>IFERROR(Y299/H299,"0")+IFERROR(Y300/H300,"0")+IFERROR(Y301/H301,"0")+IFERROR(Y302/H302,"0")+IFERROR(Y303/H303,"0")+IFERROR(Y304/H304,"0")+IFERROR(Y305/H305,"0")</f>
        <v>84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0.75768000000000002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75"/>
      <c r="P307" s="571" t="s">
        <v>72</v>
      </c>
      <c r="Q307" s="572"/>
      <c r="R307" s="572"/>
      <c r="S307" s="572"/>
      <c r="T307" s="572"/>
      <c r="U307" s="572"/>
      <c r="V307" s="573"/>
      <c r="W307" s="37" t="s">
        <v>70</v>
      </c>
      <c r="X307" s="563">
        <f>IFERROR(SUM(X299:X305),"0")</f>
        <v>350</v>
      </c>
      <c r="Y307" s="563">
        <f>IFERROR(SUM(Y299:Y305),"0")</f>
        <v>352.80000000000007</v>
      </c>
      <c r="Z307" s="37"/>
      <c r="AA307" s="564"/>
      <c r="AB307" s="564"/>
      <c r="AC307" s="564"/>
    </row>
    <row r="308" spans="1:68" ht="14.25" hidden="1" customHeight="1" x14ac:dyDescent="0.25">
      <c r="A308" s="567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6">
        <v>4607091387766</v>
      </c>
      <c r="E309" s="577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61">
        <v>2350</v>
      </c>
      <c r="Y309" s="562">
        <f>IFERROR(IF(X309="",0,CEILING((X309/$H309),1)*$H309),"")</f>
        <v>2355.6</v>
      </c>
      <c r="Z309" s="36">
        <f>IFERROR(IF(Y309=0,"",ROUNDUP(Y309/H309,0)*0.01898),"")</f>
        <v>5.7319599999999999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2504.5576923076928</v>
      </c>
      <c r="BN309" s="64">
        <f>IFERROR(Y309*I309/H309,"0")</f>
        <v>2510.5260000000003</v>
      </c>
      <c r="BO309" s="64">
        <f>IFERROR(1/J309*(X309/H309),"0")</f>
        <v>4.7075320512820511</v>
      </c>
      <c r="BP309" s="64">
        <f>IFERROR(1/J309*(Y309/H309),"0")</f>
        <v>4.71875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6">
        <v>4607091387957</v>
      </c>
      <c r="E310" s="577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6">
        <v>4607091387964</v>
      </c>
      <c r="E311" s="577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6">
        <v>4680115884588</v>
      </c>
      <c r="E312" s="577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6">
        <v>4607091387513</v>
      </c>
      <c r="E313" s="577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4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75"/>
      <c r="P314" s="571" t="s">
        <v>72</v>
      </c>
      <c r="Q314" s="572"/>
      <c r="R314" s="572"/>
      <c r="S314" s="572"/>
      <c r="T314" s="572"/>
      <c r="U314" s="572"/>
      <c r="V314" s="573"/>
      <c r="W314" s="37" t="s">
        <v>73</v>
      </c>
      <c r="X314" s="563">
        <f>IFERROR(X309/H309,"0")+IFERROR(X310/H310,"0")+IFERROR(X311/H311,"0")+IFERROR(X312/H312,"0")+IFERROR(X313/H313,"0")</f>
        <v>301.28205128205127</v>
      </c>
      <c r="Y314" s="563">
        <f>IFERROR(Y309/H309,"0")+IFERROR(Y310/H310,"0")+IFERROR(Y311/H311,"0")+IFERROR(Y312/H312,"0")+IFERROR(Y313/H313,"0")</f>
        <v>302</v>
      </c>
      <c r="Z314" s="563">
        <f>IFERROR(IF(Z309="",0,Z309),"0")+IFERROR(IF(Z310="",0,Z310),"0")+IFERROR(IF(Z311="",0,Z311),"0")+IFERROR(IF(Z312="",0,Z312),"0")+IFERROR(IF(Z313="",0,Z313),"0")</f>
        <v>5.7319599999999999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75"/>
      <c r="P315" s="571" t="s">
        <v>72</v>
      </c>
      <c r="Q315" s="572"/>
      <c r="R315" s="572"/>
      <c r="S315" s="572"/>
      <c r="T315" s="572"/>
      <c r="U315" s="572"/>
      <c r="V315" s="573"/>
      <c r="W315" s="37" t="s">
        <v>70</v>
      </c>
      <c r="X315" s="563">
        <f>IFERROR(SUM(X309:X313),"0")</f>
        <v>2350</v>
      </c>
      <c r="Y315" s="563">
        <f>IFERROR(SUM(Y309:Y313),"0")</f>
        <v>2355.6</v>
      </c>
      <c r="Z315" s="37"/>
      <c r="AA315" s="564"/>
      <c r="AB315" s="564"/>
      <c r="AC315" s="564"/>
    </row>
    <row r="316" spans="1:68" ht="14.25" hidden="1" customHeight="1" x14ac:dyDescent="0.25">
      <c r="A316" s="567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6">
        <v>4607091380880</v>
      </c>
      <c r="E317" s="577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6">
        <v>4607091384482</v>
      </c>
      <c r="E318" s="577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61">
        <v>50</v>
      </c>
      <c r="Y318" s="562">
        <f>IFERROR(IF(X318="",0,CEILING((X318/$H318),1)*$H318),"")</f>
        <v>54.6</v>
      </c>
      <c r="Z318" s="36">
        <f>IFERROR(IF(Y318=0,"",ROUNDUP(Y318/H318,0)*0.01898),"")</f>
        <v>0.13286000000000001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53.326923076923087</v>
      </c>
      <c r="BN318" s="64">
        <f>IFERROR(Y318*I318/H318,"0")</f>
        <v>58.233000000000011</v>
      </c>
      <c r="BO318" s="64">
        <f>IFERROR(1/J318*(X318/H318),"0")</f>
        <v>0.10016025641025642</v>
      </c>
      <c r="BP318" s="64">
        <f>IFERROR(1/J318*(Y318/H318),"0")</f>
        <v>0.109375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6">
        <v>4607091380897</v>
      </c>
      <c r="E319" s="577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5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4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75"/>
      <c r="P320" s="571" t="s">
        <v>72</v>
      </c>
      <c r="Q320" s="572"/>
      <c r="R320" s="572"/>
      <c r="S320" s="572"/>
      <c r="T320" s="572"/>
      <c r="U320" s="572"/>
      <c r="V320" s="573"/>
      <c r="W320" s="37" t="s">
        <v>73</v>
      </c>
      <c r="X320" s="563">
        <f>IFERROR(X317/H317,"0")+IFERROR(X318/H318,"0")+IFERROR(X319/H319,"0")</f>
        <v>6.4102564102564106</v>
      </c>
      <c r="Y320" s="563">
        <f>IFERROR(Y317/H317,"0")+IFERROR(Y318/H318,"0")+IFERROR(Y319/H319,"0")</f>
        <v>7</v>
      </c>
      <c r="Z320" s="563">
        <f>IFERROR(IF(Z317="",0,Z317),"0")+IFERROR(IF(Z318="",0,Z318),"0")+IFERROR(IF(Z319="",0,Z319),"0")</f>
        <v>0.13286000000000001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75"/>
      <c r="P321" s="571" t="s">
        <v>72</v>
      </c>
      <c r="Q321" s="572"/>
      <c r="R321" s="572"/>
      <c r="S321" s="572"/>
      <c r="T321" s="572"/>
      <c r="U321" s="572"/>
      <c r="V321" s="573"/>
      <c r="W321" s="37" t="s">
        <v>70</v>
      </c>
      <c r="X321" s="563">
        <f>IFERROR(SUM(X317:X319),"0")</f>
        <v>50</v>
      </c>
      <c r="Y321" s="563">
        <f>IFERROR(SUM(Y317:Y319),"0")</f>
        <v>54.6</v>
      </c>
      <c r="Z321" s="37"/>
      <c r="AA321" s="564"/>
      <c r="AB321" s="564"/>
      <c r="AC321" s="564"/>
    </row>
    <row r="322" spans="1:68" ht="14.25" hidden="1" customHeight="1" x14ac:dyDescent="0.25">
      <c r="A322" s="567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6">
        <v>4607091388381</v>
      </c>
      <c r="E323" s="577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72" t="s">
        <v>519</v>
      </c>
      <c r="Q323" s="569"/>
      <c r="R323" s="569"/>
      <c r="S323" s="569"/>
      <c r="T323" s="570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6">
        <v>4607091388374</v>
      </c>
      <c r="E324" s="577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523</v>
      </c>
      <c r="Q324" s="569"/>
      <c r="R324" s="569"/>
      <c r="S324" s="569"/>
      <c r="T324" s="570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6">
        <v>4607091383102</v>
      </c>
      <c r="E325" s="577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6">
        <v>4607091388404</v>
      </c>
      <c r="E326" s="577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4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75"/>
      <c r="P327" s="571" t="s">
        <v>72</v>
      </c>
      <c r="Q327" s="572"/>
      <c r="R327" s="572"/>
      <c r="S327" s="572"/>
      <c r="T327" s="572"/>
      <c r="U327" s="572"/>
      <c r="V327" s="573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75"/>
      <c r="P328" s="571" t="s">
        <v>72</v>
      </c>
      <c r="Q328" s="572"/>
      <c r="R328" s="572"/>
      <c r="S328" s="572"/>
      <c r="T328" s="572"/>
      <c r="U328" s="572"/>
      <c r="V328" s="573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67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6">
        <v>4680115881808</v>
      </c>
      <c r="E330" s="577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6">
        <v>4680115881822</v>
      </c>
      <c r="E331" s="577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6">
        <v>4680115880016</v>
      </c>
      <c r="E332" s="577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4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75"/>
      <c r="P333" s="571" t="s">
        <v>72</v>
      </c>
      <c r="Q333" s="572"/>
      <c r="R333" s="572"/>
      <c r="S333" s="572"/>
      <c r="T333" s="572"/>
      <c r="U333" s="572"/>
      <c r="V333" s="573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75"/>
      <c r="P334" s="571" t="s">
        <v>72</v>
      </c>
      <c r="Q334" s="572"/>
      <c r="R334" s="572"/>
      <c r="S334" s="572"/>
      <c r="T334" s="572"/>
      <c r="U334" s="572"/>
      <c r="V334" s="573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87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67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6">
        <v>4607091387919</v>
      </c>
      <c r="E337" s="577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61">
        <v>40</v>
      </c>
      <c r="Y337" s="562">
        <f>IFERROR(IF(X337="",0,CEILING((X337/$H337),1)*$H337),"")</f>
        <v>40.5</v>
      </c>
      <c r="Z337" s="36">
        <f>IFERROR(IF(Y337=0,"",ROUNDUP(Y337/H337,0)*0.01898),"")</f>
        <v>9.4899999999999998E-2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42.562962962962963</v>
      </c>
      <c r="BN337" s="64">
        <f>IFERROR(Y337*I337/H337,"0")</f>
        <v>43.095000000000006</v>
      </c>
      <c r="BO337" s="64">
        <f>IFERROR(1/J337*(X337/H337),"0")</f>
        <v>7.7160493827160503E-2</v>
      </c>
      <c r="BP337" s="64">
        <f>IFERROR(1/J337*(Y337/H337),"0")</f>
        <v>7.8125E-2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76">
        <v>4680115883604</v>
      </c>
      <c r="E338" s="577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76">
        <v>4680115883567</v>
      </c>
      <c r="E339" s="577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4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75"/>
      <c r="P340" s="571" t="s">
        <v>72</v>
      </c>
      <c r="Q340" s="572"/>
      <c r="R340" s="572"/>
      <c r="S340" s="572"/>
      <c r="T340" s="572"/>
      <c r="U340" s="572"/>
      <c r="V340" s="573"/>
      <c r="W340" s="37" t="s">
        <v>73</v>
      </c>
      <c r="X340" s="563">
        <f>IFERROR(X337/H337,"0")+IFERROR(X338/H338,"0")+IFERROR(X339/H339,"0")</f>
        <v>4.9382716049382722</v>
      </c>
      <c r="Y340" s="563">
        <f>IFERROR(Y337/H337,"0")+IFERROR(Y338/H338,"0")+IFERROR(Y339/H339,"0")</f>
        <v>5</v>
      </c>
      <c r="Z340" s="563">
        <f>IFERROR(IF(Z337="",0,Z337),"0")+IFERROR(IF(Z338="",0,Z338),"0")+IFERROR(IF(Z339="",0,Z339),"0")</f>
        <v>9.4899999999999998E-2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75"/>
      <c r="P341" s="571" t="s">
        <v>72</v>
      </c>
      <c r="Q341" s="572"/>
      <c r="R341" s="572"/>
      <c r="S341" s="572"/>
      <c r="T341" s="572"/>
      <c r="U341" s="572"/>
      <c r="V341" s="573"/>
      <c r="W341" s="37" t="s">
        <v>70</v>
      </c>
      <c r="X341" s="563">
        <f>IFERROR(SUM(X337:X339),"0")</f>
        <v>40</v>
      </c>
      <c r="Y341" s="563">
        <f>IFERROR(SUM(Y337:Y339),"0")</f>
        <v>40.5</v>
      </c>
      <c r="Z341" s="37"/>
      <c r="AA341" s="564"/>
      <c r="AB341" s="564"/>
      <c r="AC341" s="564"/>
    </row>
    <row r="342" spans="1:68" ht="27.75" hidden="1" customHeight="1" x14ac:dyDescent="0.2">
      <c r="A342" s="678" t="s">
        <v>548</v>
      </c>
      <c r="B342" s="679"/>
      <c r="C342" s="679"/>
      <c r="D342" s="679"/>
      <c r="E342" s="679"/>
      <c r="F342" s="679"/>
      <c r="G342" s="679"/>
      <c r="H342" s="679"/>
      <c r="I342" s="679"/>
      <c r="J342" s="679"/>
      <c r="K342" s="679"/>
      <c r="L342" s="679"/>
      <c r="M342" s="679"/>
      <c r="N342" s="679"/>
      <c r="O342" s="679"/>
      <c r="P342" s="679"/>
      <c r="Q342" s="679"/>
      <c r="R342" s="679"/>
      <c r="S342" s="679"/>
      <c r="T342" s="679"/>
      <c r="U342" s="679"/>
      <c r="V342" s="679"/>
      <c r="W342" s="679"/>
      <c r="X342" s="679"/>
      <c r="Y342" s="679"/>
      <c r="Z342" s="679"/>
      <c r="AA342" s="48"/>
      <c r="AB342" s="48"/>
      <c r="AC342" s="48"/>
    </row>
    <row r="343" spans="1:68" ht="16.5" hidden="1" customHeight="1" x14ac:dyDescent="0.25">
      <c r="A343" s="587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67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6">
        <v>4680115884847</v>
      </c>
      <c r="E345" s="577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61">
        <v>100</v>
      </c>
      <c r="Y345" s="562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6">
        <v>4680115884854</v>
      </c>
      <c r="E346" s="577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61">
        <v>300</v>
      </c>
      <c r="Y346" s="562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76">
        <v>4607091383997</v>
      </c>
      <c r="E347" s="577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6">
        <v>4680115884830</v>
      </c>
      <c r="E348" s="577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61">
        <v>1500</v>
      </c>
      <c r="Y348" s="562">
        <f t="shared" si="47"/>
        <v>1500</v>
      </c>
      <c r="Z348" s="36">
        <f>IFERROR(IF(Y348=0,"",ROUNDUP(Y348/H348,0)*0.02175),"")</f>
        <v>2.1749999999999998</v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1548</v>
      </c>
      <c r="BN348" s="64">
        <f t="shared" si="49"/>
        <v>1548</v>
      </c>
      <c r="BO348" s="64">
        <f t="shared" si="50"/>
        <v>2.083333333333333</v>
      </c>
      <c r="BP348" s="64">
        <f t="shared" si="51"/>
        <v>2.083333333333333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6">
        <v>4680115882638</v>
      </c>
      <c r="E349" s="577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6">
        <v>4680115884922</v>
      </c>
      <c r="E350" s="577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6">
        <v>4680115884861</v>
      </c>
      <c r="E351" s="577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4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75"/>
      <c r="P352" s="571" t="s">
        <v>72</v>
      </c>
      <c r="Q352" s="572"/>
      <c r="R352" s="572"/>
      <c r="S352" s="572"/>
      <c r="T352" s="572"/>
      <c r="U352" s="572"/>
      <c r="V352" s="573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126.66666666666667</v>
      </c>
      <c r="Y352" s="563">
        <f>IFERROR(Y345/H345,"0")+IFERROR(Y346/H346,"0")+IFERROR(Y347/H347,"0")+IFERROR(Y348/H348,"0")+IFERROR(Y349/H349,"0")+IFERROR(Y350/H350,"0")+IFERROR(Y351/H351,"0")</f>
        <v>127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2.7622499999999999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75"/>
      <c r="P353" s="571" t="s">
        <v>72</v>
      </c>
      <c r="Q353" s="572"/>
      <c r="R353" s="572"/>
      <c r="S353" s="572"/>
      <c r="T353" s="572"/>
      <c r="U353" s="572"/>
      <c r="V353" s="573"/>
      <c r="W353" s="37" t="s">
        <v>70</v>
      </c>
      <c r="X353" s="563">
        <f>IFERROR(SUM(X345:X351),"0")</f>
        <v>1900</v>
      </c>
      <c r="Y353" s="563">
        <f>IFERROR(SUM(Y345:Y351),"0")</f>
        <v>1905</v>
      </c>
      <c r="Z353" s="37"/>
      <c r="AA353" s="564"/>
      <c r="AB353" s="564"/>
      <c r="AC353" s="564"/>
    </row>
    <row r="354" spans="1:68" ht="14.25" hidden="1" customHeight="1" x14ac:dyDescent="0.25">
      <c r="A354" s="567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6">
        <v>4607091383980</v>
      </c>
      <c r="E355" s="577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61">
        <v>1000</v>
      </c>
      <c r="Y355" s="562">
        <f>IFERROR(IF(X355="",0,CEILING((X355/$H355),1)*$H355),"")</f>
        <v>1005</v>
      </c>
      <c r="Z355" s="36">
        <f>IFERROR(IF(Y355=0,"",ROUNDUP(Y355/H355,0)*0.02175),"")</f>
        <v>1.4572499999999999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1032</v>
      </c>
      <c r="BN355" s="64">
        <f>IFERROR(Y355*I355/H355,"0")</f>
        <v>1037.1600000000001</v>
      </c>
      <c r="BO355" s="64">
        <f>IFERROR(1/J355*(X355/H355),"0")</f>
        <v>1.3888888888888888</v>
      </c>
      <c r="BP355" s="64">
        <f>IFERROR(1/J355*(Y355/H355),"0")</f>
        <v>1.3958333333333333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6">
        <v>4607091384178</v>
      </c>
      <c r="E356" s="577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4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75"/>
      <c r="P357" s="571" t="s">
        <v>72</v>
      </c>
      <c r="Q357" s="572"/>
      <c r="R357" s="572"/>
      <c r="S357" s="572"/>
      <c r="T357" s="572"/>
      <c r="U357" s="572"/>
      <c r="V357" s="573"/>
      <c r="W357" s="37" t="s">
        <v>73</v>
      </c>
      <c r="X357" s="563">
        <f>IFERROR(X355/H355,"0")+IFERROR(X356/H356,"0")</f>
        <v>66.666666666666671</v>
      </c>
      <c r="Y357" s="563">
        <f>IFERROR(Y355/H355,"0")+IFERROR(Y356/H356,"0")</f>
        <v>67</v>
      </c>
      <c r="Z357" s="563">
        <f>IFERROR(IF(Z355="",0,Z355),"0")+IFERROR(IF(Z356="",0,Z356),"0")</f>
        <v>1.4572499999999999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75"/>
      <c r="P358" s="571" t="s">
        <v>72</v>
      </c>
      <c r="Q358" s="572"/>
      <c r="R358" s="572"/>
      <c r="S358" s="572"/>
      <c r="T358" s="572"/>
      <c r="U358" s="572"/>
      <c r="V358" s="573"/>
      <c r="W358" s="37" t="s">
        <v>70</v>
      </c>
      <c r="X358" s="563">
        <f>IFERROR(SUM(X355:X356),"0")</f>
        <v>1000</v>
      </c>
      <c r="Y358" s="563">
        <f>IFERROR(SUM(Y355:Y356),"0")</f>
        <v>1005</v>
      </c>
      <c r="Z358" s="37"/>
      <c r="AA358" s="564"/>
      <c r="AB358" s="564"/>
      <c r="AC358" s="564"/>
    </row>
    <row r="359" spans="1:68" ht="14.25" hidden="1" customHeight="1" x14ac:dyDescent="0.25">
      <c r="A359" s="567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6">
        <v>4607091383928</v>
      </c>
      <c r="E360" s="577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6">
        <v>4607091384260</v>
      </c>
      <c r="E361" s="577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4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75"/>
      <c r="P362" s="571" t="s">
        <v>72</v>
      </c>
      <c r="Q362" s="572"/>
      <c r="R362" s="572"/>
      <c r="S362" s="572"/>
      <c r="T362" s="572"/>
      <c r="U362" s="572"/>
      <c r="V362" s="573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75"/>
      <c r="P363" s="571" t="s">
        <v>72</v>
      </c>
      <c r="Q363" s="572"/>
      <c r="R363" s="572"/>
      <c r="S363" s="572"/>
      <c r="T363" s="572"/>
      <c r="U363" s="572"/>
      <c r="V363" s="573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67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6">
        <v>4607091384673</v>
      </c>
      <c r="E365" s="577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6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4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75"/>
      <c r="P366" s="571" t="s">
        <v>72</v>
      </c>
      <c r="Q366" s="572"/>
      <c r="R366" s="572"/>
      <c r="S366" s="572"/>
      <c r="T366" s="572"/>
      <c r="U366" s="572"/>
      <c r="V366" s="573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75"/>
      <c r="P367" s="571" t="s">
        <v>72</v>
      </c>
      <c r="Q367" s="572"/>
      <c r="R367" s="572"/>
      <c r="S367" s="572"/>
      <c r="T367" s="572"/>
      <c r="U367" s="572"/>
      <c r="V367" s="573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87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67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6">
        <v>4680115881907</v>
      </c>
      <c r="E370" s="577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76">
        <v>4680115884892</v>
      </c>
      <c r="E371" s="577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9"/>
      <c r="R371" s="569"/>
      <c r="S371" s="569"/>
      <c r="T371" s="570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76">
        <v>4680115884885</v>
      </c>
      <c r="E372" s="577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76">
        <v>4680115884908</v>
      </c>
      <c r="E373" s="577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5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9"/>
      <c r="R373" s="569"/>
      <c r="S373" s="569"/>
      <c r="T373" s="570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4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75"/>
      <c r="P374" s="571" t="s">
        <v>72</v>
      </c>
      <c r="Q374" s="572"/>
      <c r="R374" s="572"/>
      <c r="S374" s="572"/>
      <c r="T374" s="572"/>
      <c r="U374" s="572"/>
      <c r="V374" s="573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75"/>
      <c r="P375" s="571" t="s">
        <v>72</v>
      </c>
      <c r="Q375" s="572"/>
      <c r="R375" s="572"/>
      <c r="S375" s="572"/>
      <c r="T375" s="572"/>
      <c r="U375" s="572"/>
      <c r="V375" s="573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67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76">
        <v>4607091384802</v>
      </c>
      <c r="E377" s="577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9"/>
      <c r="R377" s="569"/>
      <c r="S377" s="569"/>
      <c r="T377" s="570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74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75"/>
      <c r="P378" s="571" t="s">
        <v>72</v>
      </c>
      <c r="Q378" s="572"/>
      <c r="R378" s="572"/>
      <c r="S378" s="572"/>
      <c r="T378" s="572"/>
      <c r="U378" s="572"/>
      <c r="V378" s="573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75"/>
      <c r="P379" s="571" t="s">
        <v>72</v>
      </c>
      <c r="Q379" s="572"/>
      <c r="R379" s="572"/>
      <c r="S379" s="572"/>
      <c r="T379" s="572"/>
      <c r="U379" s="572"/>
      <c r="V379" s="573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67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76">
        <v>4607091384246</v>
      </c>
      <c r="E381" s="577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8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76">
        <v>4607091384253</v>
      </c>
      <c r="E382" s="577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9"/>
      <c r="R382" s="569"/>
      <c r="S382" s="569"/>
      <c r="T382" s="570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4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75"/>
      <c r="P383" s="571" t="s">
        <v>72</v>
      </c>
      <c r="Q383" s="572"/>
      <c r="R383" s="572"/>
      <c r="S383" s="572"/>
      <c r="T383" s="572"/>
      <c r="U383" s="572"/>
      <c r="V383" s="573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75"/>
      <c r="P384" s="571" t="s">
        <v>72</v>
      </c>
      <c r="Q384" s="572"/>
      <c r="R384" s="572"/>
      <c r="S384" s="572"/>
      <c r="T384" s="572"/>
      <c r="U384" s="572"/>
      <c r="V384" s="573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67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76">
        <v>4607091389357</v>
      </c>
      <c r="E386" s="577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9"/>
      <c r="R386" s="569"/>
      <c r="S386" s="569"/>
      <c r="T386" s="570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74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75"/>
      <c r="P387" s="571" t="s">
        <v>72</v>
      </c>
      <c r="Q387" s="572"/>
      <c r="R387" s="572"/>
      <c r="S387" s="572"/>
      <c r="T387" s="572"/>
      <c r="U387" s="572"/>
      <c r="V387" s="573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75"/>
      <c r="P388" s="571" t="s">
        <v>72</v>
      </c>
      <c r="Q388" s="572"/>
      <c r="R388" s="572"/>
      <c r="S388" s="572"/>
      <c r="T388" s="572"/>
      <c r="U388" s="572"/>
      <c r="V388" s="573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678" t="s">
        <v>605</v>
      </c>
      <c r="B389" s="679"/>
      <c r="C389" s="679"/>
      <c r="D389" s="679"/>
      <c r="E389" s="679"/>
      <c r="F389" s="679"/>
      <c r="G389" s="679"/>
      <c r="H389" s="679"/>
      <c r="I389" s="679"/>
      <c r="J389" s="679"/>
      <c r="K389" s="679"/>
      <c r="L389" s="679"/>
      <c r="M389" s="679"/>
      <c r="N389" s="679"/>
      <c r="O389" s="679"/>
      <c r="P389" s="679"/>
      <c r="Q389" s="679"/>
      <c r="R389" s="679"/>
      <c r="S389" s="679"/>
      <c r="T389" s="679"/>
      <c r="U389" s="679"/>
      <c r="V389" s="679"/>
      <c r="W389" s="679"/>
      <c r="X389" s="679"/>
      <c r="Y389" s="679"/>
      <c r="Z389" s="679"/>
      <c r="AA389" s="48"/>
      <c r="AB389" s="48"/>
      <c r="AC389" s="48"/>
    </row>
    <row r="390" spans="1:68" ht="16.5" hidden="1" customHeight="1" x14ac:dyDescent="0.25">
      <c r="A390" s="587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67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76">
        <v>4680115886100</v>
      </c>
      <c r="E392" s="577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76">
        <v>4680115886117</v>
      </c>
      <c r="E393" s="577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76">
        <v>4680115886117</v>
      </c>
      <c r="E394" s="577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76">
        <v>4680115886124</v>
      </c>
      <c r="E395" s="577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76">
        <v>4680115883147</v>
      </c>
      <c r="E396" s="577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9"/>
      <c r="R396" s="569"/>
      <c r="S396" s="569"/>
      <c r="T396" s="570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76">
        <v>4607091384338</v>
      </c>
      <c r="E397" s="577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76">
        <v>4607091389524</v>
      </c>
      <c r="E398" s="577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9"/>
      <c r="R398" s="569"/>
      <c r="S398" s="569"/>
      <c r="T398" s="570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76">
        <v>4680115883161</v>
      </c>
      <c r="E399" s="577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9"/>
      <c r="R399" s="569"/>
      <c r="S399" s="569"/>
      <c r="T399" s="570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76">
        <v>4607091389531</v>
      </c>
      <c r="E400" s="577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76">
        <v>4607091384345</v>
      </c>
      <c r="E401" s="577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9"/>
      <c r="R401" s="569"/>
      <c r="S401" s="569"/>
      <c r="T401" s="570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74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75"/>
      <c r="P402" s="571" t="s">
        <v>72</v>
      </c>
      <c r="Q402" s="572"/>
      <c r="R402" s="572"/>
      <c r="S402" s="572"/>
      <c r="T402" s="572"/>
      <c r="U402" s="572"/>
      <c r="V402" s="573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75"/>
      <c r="P403" s="571" t="s">
        <v>72</v>
      </c>
      <c r="Q403" s="572"/>
      <c r="R403" s="572"/>
      <c r="S403" s="572"/>
      <c r="T403" s="572"/>
      <c r="U403" s="572"/>
      <c r="V403" s="573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67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76">
        <v>4607091384352</v>
      </c>
      <c r="E405" s="577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76">
        <v>4607091389654</v>
      </c>
      <c r="E406" s="577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8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9"/>
      <c r="R406" s="569"/>
      <c r="S406" s="569"/>
      <c r="T406" s="570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74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75"/>
      <c r="P407" s="571" t="s">
        <v>72</v>
      </c>
      <c r="Q407" s="572"/>
      <c r="R407" s="572"/>
      <c r="S407" s="572"/>
      <c r="T407" s="572"/>
      <c r="U407" s="572"/>
      <c r="V407" s="573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75"/>
      <c r="P408" s="571" t="s">
        <v>72</v>
      </c>
      <c r="Q408" s="572"/>
      <c r="R408" s="572"/>
      <c r="S408" s="572"/>
      <c r="T408" s="572"/>
      <c r="U408" s="572"/>
      <c r="V408" s="573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87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67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76">
        <v>4680115885240</v>
      </c>
      <c r="E411" s="577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9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9"/>
      <c r="R411" s="569"/>
      <c r="S411" s="569"/>
      <c r="T411" s="570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74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75"/>
      <c r="P412" s="571" t="s">
        <v>72</v>
      </c>
      <c r="Q412" s="572"/>
      <c r="R412" s="572"/>
      <c r="S412" s="572"/>
      <c r="T412" s="572"/>
      <c r="U412" s="572"/>
      <c r="V412" s="573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75"/>
      <c r="P413" s="571" t="s">
        <v>72</v>
      </c>
      <c r="Q413" s="572"/>
      <c r="R413" s="572"/>
      <c r="S413" s="572"/>
      <c r="T413" s="572"/>
      <c r="U413" s="572"/>
      <c r="V413" s="573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67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76">
        <v>4680115886094</v>
      </c>
      <c r="E415" s="577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76">
        <v>4607091389425</v>
      </c>
      <c r="E416" s="577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9"/>
      <c r="R416" s="569"/>
      <c r="S416" s="569"/>
      <c r="T416" s="570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76">
        <v>4680115880771</v>
      </c>
      <c r="E417" s="577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76">
        <v>4607091389500</v>
      </c>
      <c r="E418" s="577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9"/>
      <c r="R418" s="569"/>
      <c r="S418" s="569"/>
      <c r="T418" s="570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74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75"/>
      <c r="P419" s="571" t="s">
        <v>72</v>
      </c>
      <c r="Q419" s="572"/>
      <c r="R419" s="572"/>
      <c r="S419" s="572"/>
      <c r="T419" s="572"/>
      <c r="U419" s="572"/>
      <c r="V419" s="573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75"/>
      <c r="P420" s="571" t="s">
        <v>72</v>
      </c>
      <c r="Q420" s="572"/>
      <c r="R420" s="572"/>
      <c r="S420" s="572"/>
      <c r="T420" s="572"/>
      <c r="U420" s="572"/>
      <c r="V420" s="573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87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67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76">
        <v>4680115885110</v>
      </c>
      <c r="E423" s="577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9"/>
      <c r="R423" s="569"/>
      <c r="S423" s="569"/>
      <c r="T423" s="570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74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75"/>
      <c r="P424" s="571" t="s">
        <v>72</v>
      </c>
      <c r="Q424" s="572"/>
      <c r="R424" s="572"/>
      <c r="S424" s="572"/>
      <c r="T424" s="572"/>
      <c r="U424" s="572"/>
      <c r="V424" s="573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75"/>
      <c r="P425" s="571" t="s">
        <v>72</v>
      </c>
      <c r="Q425" s="572"/>
      <c r="R425" s="572"/>
      <c r="S425" s="572"/>
      <c r="T425" s="572"/>
      <c r="U425" s="572"/>
      <c r="V425" s="573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87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67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76">
        <v>4680115885103</v>
      </c>
      <c r="E428" s="577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9"/>
      <c r="R428" s="569"/>
      <c r="S428" s="569"/>
      <c r="T428" s="570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74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75"/>
      <c r="P429" s="571" t="s">
        <v>72</v>
      </c>
      <c r="Q429" s="572"/>
      <c r="R429" s="572"/>
      <c r="S429" s="572"/>
      <c r="T429" s="572"/>
      <c r="U429" s="572"/>
      <c r="V429" s="573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75"/>
      <c r="P430" s="571" t="s">
        <v>72</v>
      </c>
      <c r="Q430" s="572"/>
      <c r="R430" s="572"/>
      <c r="S430" s="572"/>
      <c r="T430" s="572"/>
      <c r="U430" s="572"/>
      <c r="V430" s="573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678" t="s">
        <v>661</v>
      </c>
      <c r="B431" s="679"/>
      <c r="C431" s="679"/>
      <c r="D431" s="679"/>
      <c r="E431" s="679"/>
      <c r="F431" s="679"/>
      <c r="G431" s="679"/>
      <c r="H431" s="679"/>
      <c r="I431" s="679"/>
      <c r="J431" s="679"/>
      <c r="K431" s="679"/>
      <c r="L431" s="679"/>
      <c r="M431" s="679"/>
      <c r="N431" s="679"/>
      <c r="O431" s="679"/>
      <c r="P431" s="679"/>
      <c r="Q431" s="679"/>
      <c r="R431" s="679"/>
      <c r="S431" s="679"/>
      <c r="T431" s="679"/>
      <c r="U431" s="679"/>
      <c r="V431" s="679"/>
      <c r="W431" s="679"/>
      <c r="X431" s="679"/>
      <c r="Y431" s="679"/>
      <c r="Z431" s="679"/>
      <c r="AA431" s="48"/>
      <c r="AB431" s="48"/>
      <c r="AC431" s="48"/>
    </row>
    <row r="432" spans="1:68" ht="16.5" hidden="1" customHeight="1" x14ac:dyDescent="0.25">
      <c r="A432" s="587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67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6">
        <v>4607091389067</v>
      </c>
      <c r="E434" s="577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9"/>
      <c r="R434" s="569"/>
      <c r="S434" s="569"/>
      <c r="T434" s="570"/>
      <c r="U434" s="34"/>
      <c r="V434" s="34"/>
      <c r="W434" s="35" t="s">
        <v>70</v>
      </c>
      <c r="X434" s="561">
        <v>500</v>
      </c>
      <c r="Y434" s="562">
        <f t="shared" ref="Y434:Y447" si="58">IFERROR(IF(X434="",0,CEILING((X434/$H434),1)*$H434),"")</f>
        <v>501.6</v>
      </c>
      <c r="Z434" s="36">
        <f t="shared" ref="Z434:Z440" si="59">IFERROR(IF(Y434=0,"",ROUNDUP(Y434/H434,0)*0.01196),"")</f>
        <v>1.1362000000000001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534.09090909090912</v>
      </c>
      <c r="BN434" s="64">
        <f t="shared" ref="BN434:BN447" si="61">IFERROR(Y434*I434/H434,"0")</f>
        <v>535.79999999999995</v>
      </c>
      <c r="BO434" s="64">
        <f t="shared" ref="BO434:BO447" si="62">IFERROR(1/J434*(X434/H434),"0")</f>
        <v>0.91054778554778548</v>
      </c>
      <c r="BP434" s="64">
        <f t="shared" ref="BP434:BP447" si="63">IFERROR(1/J434*(Y434/H434),"0")</f>
        <v>0.91346153846153855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76">
        <v>4680115885271</v>
      </c>
      <c r="E435" s="577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76">
        <v>4680115885226</v>
      </c>
      <c r="E436" s="577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9"/>
      <c r="R436" s="569"/>
      <c r="S436" s="569"/>
      <c r="T436" s="570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76">
        <v>4607091383522</v>
      </c>
      <c r="E437" s="577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57" t="s">
        <v>673</v>
      </c>
      <c r="Q437" s="569"/>
      <c r="R437" s="569"/>
      <c r="S437" s="569"/>
      <c r="T437" s="570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76">
        <v>4680115884502</v>
      </c>
      <c r="E438" s="577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6">
        <v>4607091389104</v>
      </c>
      <c r="E439" s="577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61">
        <v>150</v>
      </c>
      <c r="Y439" s="562">
        <f t="shared" si="58"/>
        <v>153.12</v>
      </c>
      <c r="Z439" s="36">
        <f t="shared" si="59"/>
        <v>0.34683999999999998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160.22727272727272</v>
      </c>
      <c r="BN439" s="64">
        <f t="shared" si="61"/>
        <v>163.56</v>
      </c>
      <c r="BO439" s="64">
        <f t="shared" si="62"/>
        <v>0.27316433566433568</v>
      </c>
      <c r="BP439" s="64">
        <f t="shared" si="63"/>
        <v>0.27884615384615385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76">
        <v>4680115884519</v>
      </c>
      <c r="E440" s="577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9"/>
      <c r="R440" s="569"/>
      <c r="S440" s="569"/>
      <c r="T440" s="570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76">
        <v>4680115886391</v>
      </c>
      <c r="E441" s="577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9"/>
      <c r="R441" s="569"/>
      <c r="S441" s="569"/>
      <c r="T441" s="570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76">
        <v>4680115880603</v>
      </c>
      <c r="E442" s="577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9"/>
      <c r="R442" s="569"/>
      <c r="S442" s="569"/>
      <c r="T442" s="570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76">
        <v>4607091389999</v>
      </c>
      <c r="E443" s="577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7" t="s">
        <v>690</v>
      </c>
      <c r="Q443" s="569"/>
      <c r="R443" s="569"/>
      <c r="S443" s="569"/>
      <c r="T443" s="570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76">
        <v>4680115882782</v>
      </c>
      <c r="E444" s="577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5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76">
        <v>4680115885479</v>
      </c>
      <c r="E445" s="577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76">
        <v>4607091389982</v>
      </c>
      <c r="E446" s="577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76">
        <v>4607091389982</v>
      </c>
      <c r="E447" s="577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5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9"/>
      <c r="R447" s="569"/>
      <c r="S447" s="569"/>
      <c r="T447" s="570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74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75"/>
      <c r="P448" s="571" t="s">
        <v>72</v>
      </c>
      <c r="Q448" s="572"/>
      <c r="R448" s="572"/>
      <c r="S448" s="572"/>
      <c r="T448" s="572"/>
      <c r="U448" s="572"/>
      <c r="V448" s="573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123.10606060606059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124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1.4830400000000001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75"/>
      <c r="P449" s="571" t="s">
        <v>72</v>
      </c>
      <c r="Q449" s="572"/>
      <c r="R449" s="572"/>
      <c r="S449" s="572"/>
      <c r="T449" s="572"/>
      <c r="U449" s="572"/>
      <c r="V449" s="573"/>
      <c r="W449" s="37" t="s">
        <v>70</v>
      </c>
      <c r="X449" s="563">
        <f>IFERROR(SUM(X434:X447),"0")</f>
        <v>650</v>
      </c>
      <c r="Y449" s="563">
        <f>IFERROR(SUM(Y434:Y447),"0")</f>
        <v>654.72</v>
      </c>
      <c r="Z449" s="37"/>
      <c r="AA449" s="564"/>
      <c r="AB449" s="564"/>
      <c r="AC449" s="564"/>
    </row>
    <row r="450" spans="1:68" ht="14.25" hidden="1" customHeight="1" x14ac:dyDescent="0.25">
      <c r="A450" s="567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6">
        <v>4607091388930</v>
      </c>
      <c r="E451" s="577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6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9"/>
      <c r="R451" s="569"/>
      <c r="S451" s="569"/>
      <c r="T451" s="570"/>
      <c r="U451" s="34"/>
      <c r="V451" s="34"/>
      <c r="W451" s="35" t="s">
        <v>70</v>
      </c>
      <c r="X451" s="561">
        <v>250</v>
      </c>
      <c r="Y451" s="562">
        <f>IFERROR(IF(X451="",0,CEILING((X451/$H451),1)*$H451),"")</f>
        <v>253.44</v>
      </c>
      <c r="Z451" s="36">
        <f>IFERROR(IF(Y451=0,"",ROUNDUP(Y451/H451,0)*0.01196),"")</f>
        <v>0.57408000000000003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267.04545454545456</v>
      </c>
      <c r="BN451" s="64">
        <f>IFERROR(Y451*I451/H451,"0")</f>
        <v>270.71999999999997</v>
      </c>
      <c r="BO451" s="64">
        <f>IFERROR(1/J451*(X451/H451),"0")</f>
        <v>0.45527389277389274</v>
      </c>
      <c r="BP451" s="64">
        <f>IFERROR(1/J451*(Y451/H451),"0")</f>
        <v>0.46153846153846156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76">
        <v>4680115886407</v>
      </c>
      <c r="E452" s="577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8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9"/>
      <c r="R452" s="569"/>
      <c r="S452" s="569"/>
      <c r="T452" s="570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76">
        <v>4680115880054</v>
      </c>
      <c r="E453" s="577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9"/>
      <c r="R453" s="569"/>
      <c r="S453" s="569"/>
      <c r="T453" s="570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74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75"/>
      <c r="P454" s="571" t="s">
        <v>72</v>
      </c>
      <c r="Q454" s="572"/>
      <c r="R454" s="572"/>
      <c r="S454" s="572"/>
      <c r="T454" s="572"/>
      <c r="U454" s="572"/>
      <c r="V454" s="573"/>
      <c r="W454" s="37" t="s">
        <v>73</v>
      </c>
      <c r="X454" s="563">
        <f>IFERROR(X451/H451,"0")+IFERROR(X452/H452,"0")+IFERROR(X453/H453,"0")</f>
        <v>47.348484848484844</v>
      </c>
      <c r="Y454" s="563">
        <f>IFERROR(Y451/H451,"0")+IFERROR(Y452/H452,"0")+IFERROR(Y453/H453,"0")</f>
        <v>48</v>
      </c>
      <c r="Z454" s="563">
        <f>IFERROR(IF(Z451="",0,Z451),"0")+IFERROR(IF(Z452="",0,Z452),"0")+IFERROR(IF(Z453="",0,Z453),"0")</f>
        <v>0.57408000000000003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75"/>
      <c r="P455" s="571" t="s">
        <v>72</v>
      </c>
      <c r="Q455" s="572"/>
      <c r="R455" s="572"/>
      <c r="S455" s="572"/>
      <c r="T455" s="572"/>
      <c r="U455" s="572"/>
      <c r="V455" s="573"/>
      <c r="W455" s="37" t="s">
        <v>70</v>
      </c>
      <c r="X455" s="563">
        <f>IFERROR(SUM(X451:X453),"0")</f>
        <v>250</v>
      </c>
      <c r="Y455" s="563">
        <f>IFERROR(SUM(Y451:Y453),"0")</f>
        <v>253.44</v>
      </c>
      <c r="Z455" s="37"/>
      <c r="AA455" s="564"/>
      <c r="AB455" s="564"/>
      <c r="AC455" s="564"/>
    </row>
    <row r="456" spans="1:68" ht="14.25" hidden="1" customHeight="1" x14ac:dyDescent="0.25">
      <c r="A456" s="567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6">
        <v>4680115883116</v>
      </c>
      <c r="E457" s="577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8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61">
        <v>40</v>
      </c>
      <c r="Y457" s="562">
        <f t="shared" ref="Y457:Y463" si="64">IFERROR(IF(X457="",0,CEILING((X457/$H457),1)*$H457),"")</f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42.727272727272727</v>
      </c>
      <c r="BN457" s="64">
        <f t="shared" ref="BN457:BN463" si="66">IFERROR(Y457*I457/H457,"0")</f>
        <v>45.12</v>
      </c>
      <c r="BO457" s="64">
        <f t="shared" ref="BO457:BO463" si="67">IFERROR(1/J457*(X457/H457),"0")</f>
        <v>7.2843822843822847E-2</v>
      </c>
      <c r="BP457" s="64">
        <f t="shared" ref="BP457:BP463" si="68">IFERROR(1/J457*(Y457/H457),"0")</f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6">
        <v>4680115883093</v>
      </c>
      <c r="E458" s="577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61">
        <v>50</v>
      </c>
      <c r="Y458" s="562">
        <f t="shared" si="64"/>
        <v>52.800000000000004</v>
      </c>
      <c r="Z458" s="36">
        <f>IFERROR(IF(Y458=0,"",ROUNDUP(Y458/H458,0)*0.01196),"")</f>
        <v>0.1196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53.409090909090907</v>
      </c>
      <c r="BN458" s="64">
        <f t="shared" si="66"/>
        <v>56.400000000000006</v>
      </c>
      <c r="BO458" s="64">
        <f t="shared" si="67"/>
        <v>9.1054778554778545E-2</v>
      </c>
      <c r="BP458" s="64">
        <f t="shared" si="68"/>
        <v>9.6153846153846159E-2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6">
        <v>4680115883109</v>
      </c>
      <c r="E459" s="577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61">
        <v>70</v>
      </c>
      <c r="Y459" s="562">
        <f t="shared" si="64"/>
        <v>73.92</v>
      </c>
      <c r="Z459" s="36">
        <f>IFERROR(IF(Y459=0,"",ROUNDUP(Y459/H459,0)*0.01196),"")</f>
        <v>0.16744000000000001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74.772727272727266</v>
      </c>
      <c r="BN459" s="64">
        <f t="shared" si="66"/>
        <v>78.959999999999994</v>
      </c>
      <c r="BO459" s="64">
        <f t="shared" si="67"/>
        <v>0.12747668997668998</v>
      </c>
      <c r="BP459" s="64">
        <f t="shared" si="68"/>
        <v>0.13461538461538464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76">
        <v>4680115882072</v>
      </c>
      <c r="E460" s="577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8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76">
        <v>4680115882072</v>
      </c>
      <c r="E461" s="577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6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9"/>
      <c r="R461" s="569"/>
      <c r="S461" s="569"/>
      <c r="T461" s="570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76">
        <v>4680115882102</v>
      </c>
      <c r="E462" s="577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76">
        <v>4680115882096</v>
      </c>
      <c r="E463" s="577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66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9"/>
      <c r="R463" s="569"/>
      <c r="S463" s="569"/>
      <c r="T463" s="570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74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75"/>
      <c r="P464" s="571" t="s">
        <v>72</v>
      </c>
      <c r="Q464" s="572"/>
      <c r="R464" s="572"/>
      <c r="S464" s="572"/>
      <c r="T464" s="572"/>
      <c r="U464" s="572"/>
      <c r="V464" s="573"/>
      <c r="W464" s="37" t="s">
        <v>73</v>
      </c>
      <c r="X464" s="563">
        <f>IFERROR(X457/H457,"0")+IFERROR(X458/H458,"0")+IFERROR(X459/H459,"0")+IFERROR(X460/H460,"0")+IFERROR(X461/H461,"0")+IFERROR(X462/H462,"0")+IFERROR(X463/H463,"0")</f>
        <v>30.303030303030301</v>
      </c>
      <c r="Y464" s="563">
        <f>IFERROR(Y457/H457,"0")+IFERROR(Y458/H458,"0")+IFERROR(Y459/H459,"0")+IFERROR(Y460/H460,"0")+IFERROR(Y461/H461,"0")+IFERROR(Y462/H462,"0")+IFERROR(Y463/H463,"0")</f>
        <v>32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0.38272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75"/>
      <c r="P465" s="571" t="s">
        <v>72</v>
      </c>
      <c r="Q465" s="572"/>
      <c r="R465" s="572"/>
      <c r="S465" s="572"/>
      <c r="T465" s="572"/>
      <c r="U465" s="572"/>
      <c r="V465" s="573"/>
      <c r="W465" s="37" t="s">
        <v>70</v>
      </c>
      <c r="X465" s="563">
        <f>IFERROR(SUM(X457:X463),"0")</f>
        <v>160</v>
      </c>
      <c r="Y465" s="563">
        <f>IFERROR(SUM(Y457:Y463),"0")</f>
        <v>168.96</v>
      </c>
      <c r="Z465" s="37"/>
      <c r="AA465" s="564"/>
      <c r="AB465" s="564"/>
      <c r="AC465" s="564"/>
    </row>
    <row r="466" spans="1:68" ht="14.25" hidden="1" customHeight="1" x14ac:dyDescent="0.25">
      <c r="A466" s="567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76">
        <v>4607091383409</v>
      </c>
      <c r="E467" s="577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76">
        <v>4607091383416</v>
      </c>
      <c r="E468" s="577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76">
        <v>4680115883536</v>
      </c>
      <c r="E469" s="577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9"/>
      <c r="R469" s="569"/>
      <c r="S469" s="569"/>
      <c r="T469" s="570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74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75"/>
      <c r="P470" s="571" t="s">
        <v>72</v>
      </c>
      <c r="Q470" s="572"/>
      <c r="R470" s="572"/>
      <c r="S470" s="572"/>
      <c r="T470" s="572"/>
      <c r="U470" s="572"/>
      <c r="V470" s="573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75"/>
      <c r="P471" s="571" t="s">
        <v>72</v>
      </c>
      <c r="Q471" s="572"/>
      <c r="R471" s="572"/>
      <c r="S471" s="572"/>
      <c r="T471" s="572"/>
      <c r="U471" s="572"/>
      <c r="V471" s="573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678" t="s">
        <v>730</v>
      </c>
      <c r="B472" s="679"/>
      <c r="C472" s="679"/>
      <c r="D472" s="679"/>
      <c r="E472" s="679"/>
      <c r="F472" s="679"/>
      <c r="G472" s="679"/>
      <c r="H472" s="679"/>
      <c r="I472" s="679"/>
      <c r="J472" s="679"/>
      <c r="K472" s="679"/>
      <c r="L472" s="679"/>
      <c r="M472" s="679"/>
      <c r="N472" s="679"/>
      <c r="O472" s="679"/>
      <c r="P472" s="679"/>
      <c r="Q472" s="679"/>
      <c r="R472" s="679"/>
      <c r="S472" s="679"/>
      <c r="T472" s="679"/>
      <c r="U472" s="679"/>
      <c r="V472" s="679"/>
      <c r="W472" s="679"/>
      <c r="X472" s="679"/>
      <c r="Y472" s="679"/>
      <c r="Z472" s="679"/>
      <c r="AA472" s="48"/>
      <c r="AB472" s="48"/>
      <c r="AC472" s="48"/>
    </row>
    <row r="473" spans="1:68" ht="16.5" hidden="1" customHeight="1" x14ac:dyDescent="0.25">
      <c r="A473" s="587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67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76">
        <v>4640242181011</v>
      </c>
      <c r="E475" s="577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687" t="s">
        <v>733</v>
      </c>
      <c r="Q475" s="569"/>
      <c r="R475" s="569"/>
      <c r="S475" s="569"/>
      <c r="T475" s="570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76">
        <v>4640242180441</v>
      </c>
      <c r="E476" s="577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9" t="s">
        <v>737</v>
      </c>
      <c r="Q476" s="569"/>
      <c r="R476" s="569"/>
      <c r="S476" s="569"/>
      <c r="T476" s="570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76">
        <v>4640242180564</v>
      </c>
      <c r="E477" s="577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2" t="s">
        <v>741</v>
      </c>
      <c r="Q477" s="569"/>
      <c r="R477" s="569"/>
      <c r="S477" s="569"/>
      <c r="T477" s="570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76">
        <v>4640242181189</v>
      </c>
      <c r="E478" s="577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611" t="s">
        <v>745</v>
      </c>
      <c r="Q478" s="569"/>
      <c r="R478" s="569"/>
      <c r="S478" s="569"/>
      <c r="T478" s="570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74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75"/>
      <c r="P479" s="571" t="s">
        <v>72</v>
      </c>
      <c r="Q479" s="572"/>
      <c r="R479" s="572"/>
      <c r="S479" s="572"/>
      <c r="T479" s="572"/>
      <c r="U479" s="572"/>
      <c r="V479" s="573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75"/>
      <c r="P480" s="571" t="s">
        <v>72</v>
      </c>
      <c r="Q480" s="572"/>
      <c r="R480" s="572"/>
      <c r="S480" s="572"/>
      <c r="T480" s="572"/>
      <c r="U480" s="572"/>
      <c r="V480" s="573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67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76">
        <v>4640242180519</v>
      </c>
      <c r="E482" s="577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5" t="s">
        <v>748</v>
      </c>
      <c r="Q482" s="569"/>
      <c r="R482" s="569"/>
      <c r="S482" s="569"/>
      <c r="T482" s="570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76">
        <v>4640242180526</v>
      </c>
      <c r="E483" s="577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82" t="s">
        <v>752</v>
      </c>
      <c r="Q483" s="569"/>
      <c r="R483" s="569"/>
      <c r="S483" s="569"/>
      <c r="T483" s="570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76">
        <v>4640242181363</v>
      </c>
      <c r="E484" s="577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41" t="s">
        <v>756</v>
      </c>
      <c r="Q484" s="569"/>
      <c r="R484" s="569"/>
      <c r="S484" s="569"/>
      <c r="T484" s="570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74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75"/>
      <c r="P485" s="571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75"/>
      <c r="P486" s="571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67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76">
        <v>4640242180816</v>
      </c>
      <c r="E488" s="577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75" t="s">
        <v>760</v>
      </c>
      <c r="Q488" s="569"/>
      <c r="R488" s="569"/>
      <c r="S488" s="569"/>
      <c r="T488" s="570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6">
        <v>4640242180595</v>
      </c>
      <c r="E489" s="577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9" t="s">
        <v>764</v>
      </c>
      <c r="Q489" s="569"/>
      <c r="R489" s="569"/>
      <c r="S489" s="569"/>
      <c r="T489" s="570"/>
      <c r="U489" s="34"/>
      <c r="V489" s="34"/>
      <c r="W489" s="35" t="s">
        <v>70</v>
      </c>
      <c r="X489" s="561">
        <v>400</v>
      </c>
      <c r="Y489" s="562">
        <f>IFERROR(IF(X489="",0,CEILING((X489/$H489),1)*$H489),"")</f>
        <v>403.20000000000005</v>
      </c>
      <c r="Z489" s="36">
        <f>IFERROR(IF(Y489=0,"",ROUNDUP(Y489/H489,0)*0.00902),"")</f>
        <v>0.86592000000000002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425.71428571428572</v>
      </c>
      <c r="BN489" s="64">
        <f>IFERROR(Y489*I489/H489,"0")</f>
        <v>429.12</v>
      </c>
      <c r="BO489" s="64">
        <f>IFERROR(1/J489*(X489/H489),"0")</f>
        <v>0.72150072150072153</v>
      </c>
      <c r="BP489" s="64">
        <f>IFERROR(1/J489*(Y489/H489),"0")</f>
        <v>0.72727272727272729</v>
      </c>
    </row>
    <row r="490" spans="1:68" x14ac:dyDescent="0.2">
      <c r="A490" s="574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75"/>
      <c r="P490" s="571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3">
        <f>IFERROR(X488/H488,"0")+IFERROR(X489/H489,"0")</f>
        <v>95.238095238095241</v>
      </c>
      <c r="Y490" s="563">
        <f>IFERROR(Y488/H488,"0")+IFERROR(Y489/H489,"0")</f>
        <v>96</v>
      </c>
      <c r="Z490" s="563">
        <f>IFERROR(IF(Z488="",0,Z488),"0")+IFERROR(IF(Z489="",0,Z489),"0")</f>
        <v>0.86592000000000002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75"/>
      <c r="P491" s="571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3">
        <f>IFERROR(SUM(X488:X489),"0")</f>
        <v>400</v>
      </c>
      <c r="Y491" s="563">
        <f>IFERROR(SUM(Y488:Y489),"0")</f>
        <v>403.20000000000005</v>
      </c>
      <c r="Z491" s="37"/>
      <c r="AA491" s="564"/>
      <c r="AB491" s="564"/>
      <c r="AC491" s="564"/>
    </row>
    <row r="492" spans="1:68" ht="14.25" hidden="1" customHeight="1" x14ac:dyDescent="0.25">
      <c r="A492" s="567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76">
        <v>4640242180533</v>
      </c>
      <c r="E493" s="577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85" t="s">
        <v>768</v>
      </c>
      <c r="Q493" s="569"/>
      <c r="R493" s="569"/>
      <c r="S493" s="569"/>
      <c r="T493" s="570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76">
        <v>4640242181233</v>
      </c>
      <c r="E494" s="577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09" t="s">
        <v>772</v>
      </c>
      <c r="Q494" s="569"/>
      <c r="R494" s="569"/>
      <c r="S494" s="569"/>
      <c r="T494" s="570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74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75"/>
      <c r="P495" s="571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75"/>
      <c r="P496" s="571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67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76">
        <v>4640242180120</v>
      </c>
      <c r="E498" s="577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0" t="s">
        <v>775</v>
      </c>
      <c r="Q498" s="569"/>
      <c r="R498" s="569"/>
      <c r="S498" s="569"/>
      <c r="T498" s="570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76">
        <v>4640242180137</v>
      </c>
      <c r="E499" s="577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603" t="s">
        <v>779</v>
      </c>
      <c r="Q499" s="569"/>
      <c r="R499" s="569"/>
      <c r="S499" s="569"/>
      <c r="T499" s="570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74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5"/>
      <c r="P500" s="571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5"/>
      <c r="P501" s="571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87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67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76">
        <v>4640242180090</v>
      </c>
      <c r="E504" s="577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1" t="s">
        <v>784</v>
      </c>
      <c r="Q504" s="569"/>
      <c r="R504" s="569"/>
      <c r="S504" s="569"/>
      <c r="T504" s="570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74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75"/>
      <c r="P505" s="571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75"/>
      <c r="P506" s="571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884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763"/>
      <c r="P507" s="676" t="s">
        <v>786</v>
      </c>
      <c r="Q507" s="677"/>
      <c r="R507" s="677"/>
      <c r="S507" s="677"/>
      <c r="T507" s="677"/>
      <c r="U507" s="677"/>
      <c r="V507" s="623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9387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9465.6200000000008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763"/>
      <c r="P508" s="676" t="s">
        <v>787</v>
      </c>
      <c r="Q508" s="677"/>
      <c r="R508" s="677"/>
      <c r="S508" s="677"/>
      <c r="T508" s="677"/>
      <c r="U508" s="677"/>
      <c r="V508" s="623"/>
      <c r="W508" s="37" t="s">
        <v>70</v>
      </c>
      <c r="X508" s="563">
        <f>IFERROR(SUM(BM22:BM504),"0")</f>
        <v>9864.325332075332</v>
      </c>
      <c r="Y508" s="563">
        <f>IFERROR(SUM(BN22:BN504),"0")</f>
        <v>9947.2429999999986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763"/>
      <c r="P509" s="676" t="s">
        <v>788</v>
      </c>
      <c r="Q509" s="677"/>
      <c r="R509" s="677"/>
      <c r="S509" s="677"/>
      <c r="T509" s="677"/>
      <c r="U509" s="677"/>
      <c r="V509" s="623"/>
      <c r="W509" s="37" t="s">
        <v>789</v>
      </c>
      <c r="X509" s="38">
        <f>ROUNDUP(SUM(BO22:BO504),0)</f>
        <v>16</v>
      </c>
      <c r="Y509" s="38">
        <f>ROUNDUP(SUM(BP22:BP504),0)</f>
        <v>16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763"/>
      <c r="P510" s="676" t="s">
        <v>790</v>
      </c>
      <c r="Q510" s="677"/>
      <c r="R510" s="677"/>
      <c r="S510" s="677"/>
      <c r="T510" s="677"/>
      <c r="U510" s="677"/>
      <c r="V510" s="623"/>
      <c r="W510" s="37" t="s">
        <v>70</v>
      </c>
      <c r="X510" s="563">
        <f>GrossWeightTotal+PalletQtyTotal*25</f>
        <v>10264.325332075332</v>
      </c>
      <c r="Y510" s="563">
        <f>GrossWeightTotalR+PalletQtyTotalR*25</f>
        <v>10347.242999999999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763"/>
      <c r="P511" s="676" t="s">
        <v>791</v>
      </c>
      <c r="Q511" s="677"/>
      <c r="R511" s="677"/>
      <c r="S511" s="677"/>
      <c r="T511" s="677"/>
      <c r="U511" s="677"/>
      <c r="V511" s="623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1205.7250157250155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1216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763"/>
      <c r="P512" s="676" t="s">
        <v>792</v>
      </c>
      <c r="Q512" s="677"/>
      <c r="R512" s="677"/>
      <c r="S512" s="677"/>
      <c r="T512" s="677"/>
      <c r="U512" s="677"/>
      <c r="V512" s="623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18.598179999999999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90" t="s">
        <v>101</v>
      </c>
      <c r="D514" s="662"/>
      <c r="E514" s="662"/>
      <c r="F514" s="662"/>
      <c r="G514" s="662"/>
      <c r="H514" s="597"/>
      <c r="I514" s="590" t="s">
        <v>260</v>
      </c>
      <c r="J514" s="662"/>
      <c r="K514" s="662"/>
      <c r="L514" s="662"/>
      <c r="M514" s="662"/>
      <c r="N514" s="662"/>
      <c r="O514" s="662"/>
      <c r="P514" s="662"/>
      <c r="Q514" s="662"/>
      <c r="R514" s="662"/>
      <c r="S514" s="597"/>
      <c r="T514" s="590" t="s">
        <v>548</v>
      </c>
      <c r="U514" s="597"/>
      <c r="V514" s="590" t="s">
        <v>605</v>
      </c>
      <c r="W514" s="662"/>
      <c r="X514" s="662"/>
      <c r="Y514" s="597"/>
      <c r="Z514" s="558" t="s">
        <v>661</v>
      </c>
      <c r="AA514" s="590" t="s">
        <v>730</v>
      </c>
      <c r="AB514" s="597"/>
      <c r="AC514" s="52"/>
      <c r="AF514" s="559"/>
    </row>
    <row r="515" spans="1:32" ht="14.25" customHeight="1" thickTop="1" x14ac:dyDescent="0.2">
      <c r="A515" s="664" t="s">
        <v>795</v>
      </c>
      <c r="B515" s="590" t="s">
        <v>63</v>
      </c>
      <c r="C515" s="590" t="s">
        <v>102</v>
      </c>
      <c r="D515" s="590" t="s">
        <v>119</v>
      </c>
      <c r="E515" s="590" t="s">
        <v>181</v>
      </c>
      <c r="F515" s="590" t="s">
        <v>203</v>
      </c>
      <c r="G515" s="590" t="s">
        <v>236</v>
      </c>
      <c r="H515" s="590" t="s">
        <v>101</v>
      </c>
      <c r="I515" s="590" t="s">
        <v>261</v>
      </c>
      <c r="J515" s="590" t="s">
        <v>301</v>
      </c>
      <c r="K515" s="590" t="s">
        <v>362</v>
      </c>
      <c r="L515" s="590" t="s">
        <v>402</v>
      </c>
      <c r="M515" s="590" t="s">
        <v>418</v>
      </c>
      <c r="N515" s="559"/>
      <c r="O515" s="590" t="s">
        <v>431</v>
      </c>
      <c r="P515" s="590" t="s">
        <v>441</v>
      </c>
      <c r="Q515" s="590" t="s">
        <v>448</v>
      </c>
      <c r="R515" s="590" t="s">
        <v>453</v>
      </c>
      <c r="S515" s="590" t="s">
        <v>538</v>
      </c>
      <c r="T515" s="590" t="s">
        <v>549</v>
      </c>
      <c r="U515" s="590" t="s">
        <v>583</v>
      </c>
      <c r="V515" s="590" t="s">
        <v>606</v>
      </c>
      <c r="W515" s="590" t="s">
        <v>638</v>
      </c>
      <c r="X515" s="590" t="s">
        <v>653</v>
      </c>
      <c r="Y515" s="590" t="s">
        <v>657</v>
      </c>
      <c r="Z515" s="590" t="s">
        <v>661</v>
      </c>
      <c r="AA515" s="590" t="s">
        <v>730</v>
      </c>
      <c r="AB515" s="590" t="s">
        <v>781</v>
      </c>
      <c r="AC515" s="52"/>
      <c r="AF515" s="559"/>
    </row>
    <row r="516" spans="1:32" ht="13.5" customHeight="1" thickBot="1" x14ac:dyDescent="0.25">
      <c r="A516" s="665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59"/>
      <c r="O516" s="591"/>
      <c r="P516" s="591"/>
      <c r="Q516" s="591"/>
      <c r="R516" s="591"/>
      <c r="S516" s="591"/>
      <c r="T516" s="591"/>
      <c r="U516" s="591"/>
      <c r="V516" s="591"/>
      <c r="W516" s="591"/>
      <c r="X516" s="591"/>
      <c r="Y516" s="591"/>
      <c r="Z516" s="591"/>
      <c r="AA516" s="591"/>
      <c r="AB516" s="591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1216.8000000000002</v>
      </c>
      <c r="E517" s="46">
        <f>IFERROR(Y89*1,"0")+IFERROR(Y90*1,"0")+IFERROR(Y91*1,"0")+IFERROR(Y95*1,"0")+IFERROR(Y96*1,"0")+IFERROR(Y97*1,"0")+IFERROR(Y98*1,"0")+IFERROR(Y99*1,"0")</f>
        <v>105.3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72.899999999999991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90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151.20000000000002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3378.6</v>
      </c>
      <c r="S517" s="46">
        <f>IFERROR(Y337*1,"0")+IFERROR(Y338*1,"0")+IFERROR(Y339*1,"0")</f>
        <v>40.5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2910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1077.1200000000001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403.20000000000005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5,73"/>
        <filter val="1 500,00"/>
        <filter val="1 900,00"/>
        <filter val="10 264,33"/>
        <filter val="100,00"/>
        <filter val="115,56"/>
        <filter val="12,35"/>
        <filter val="123,11"/>
        <filter val="126,67"/>
        <filter val="13,89"/>
        <filter val="150,00"/>
        <filter val="16"/>
        <filter val="160,00"/>
        <filter val="162,00"/>
        <filter val="2 350,00"/>
        <filter val="20,00"/>
        <filter val="200,00"/>
        <filter val="250,00"/>
        <filter val="30,30"/>
        <filter val="300,00"/>
        <filter val="301,28"/>
        <filter val="350,00"/>
        <filter val="4,94"/>
        <filter val="40,00"/>
        <filter val="400,00"/>
        <filter val="45,00"/>
        <filter val="450,00"/>
        <filter val="47,35"/>
        <filter val="5,00"/>
        <filter val="50,00"/>
        <filter val="500,00"/>
        <filter val="55,56"/>
        <filter val="6,41"/>
        <filter val="600,00"/>
        <filter val="650,00"/>
        <filter val="66,67"/>
        <filter val="70,00"/>
        <filter val="762,00"/>
        <filter val="8,64"/>
        <filter val="83,33"/>
        <filter val="85,00"/>
        <filter val="9 387,00"/>
        <filter val="9 864,33"/>
        <filter val="9,44"/>
        <filter val="95,24"/>
      </filters>
    </filterColumn>
    <filterColumn colId="29" showButton="0"/>
    <filterColumn colId="30" showButton="0"/>
  </autoFilter>
  <mergeCells count="906"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179:Z179"/>
    <mergeCell ref="P112:T112"/>
    <mergeCell ref="D294:E294"/>
    <mergeCell ref="P348:T348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394:E394"/>
    <mergeCell ref="D279:E279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37:T437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P107:T107"/>
    <mergeCell ref="D151:E151"/>
    <mergeCell ref="A192:O193"/>
    <mergeCell ref="P61:T61"/>
    <mergeCell ref="A71:O72"/>
    <mergeCell ref="A298:Z298"/>
    <mergeCell ref="P323:T323"/>
    <mergeCell ref="A116:Z116"/>
    <mergeCell ref="A222:Z222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D150:E150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P447:T447"/>
    <mergeCell ref="D331:E331"/>
    <mergeCell ref="D175:E175"/>
    <mergeCell ref="P186:T186"/>
    <mergeCell ref="P253:T253"/>
    <mergeCell ref="D392:E392"/>
    <mergeCell ref="A223:Z223"/>
    <mergeCell ref="D165:E165"/>
    <mergeCell ref="P317:T317"/>
    <mergeCell ref="P239:V239"/>
    <mergeCell ref="P262:T262"/>
    <mergeCell ref="P353:V353"/>
    <mergeCell ref="P445:T445"/>
    <mergeCell ref="D423:E423"/>
    <mergeCell ref="A402:O403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D95:E95"/>
    <mergeCell ref="A36:O37"/>
    <mergeCell ref="V11:W11"/>
    <mergeCell ref="P57:T57"/>
    <mergeCell ref="P75:T75"/>
    <mergeCell ref="D105:E1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