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C04FD6-8CD2-4E82-8358-9BA31CE25C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F10" i="1"/>
  <c r="F9" i="1"/>
  <c r="A9" i="1"/>
  <c r="A10" i="1" s="1"/>
  <c r="D7" i="1"/>
  <c r="Q6" i="1"/>
  <c r="P2" i="1"/>
  <c r="BP163" i="1" l="1"/>
  <c r="BN163" i="1"/>
  <c r="Z163" i="1"/>
  <c r="BP200" i="1"/>
  <c r="BN200" i="1"/>
  <c r="Z200" i="1"/>
  <c r="BP225" i="1"/>
  <c r="BN225" i="1"/>
  <c r="Z225" i="1"/>
  <c r="BP292" i="1"/>
  <c r="BN292" i="1"/>
  <c r="Z292" i="1"/>
  <c r="BP326" i="1"/>
  <c r="BN326" i="1"/>
  <c r="Z326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107" i="1"/>
  <c r="BN107" i="1"/>
  <c r="BP113" i="1"/>
  <c r="BN113" i="1"/>
  <c r="BP125" i="1"/>
  <c r="BN125" i="1"/>
  <c r="Z125" i="1"/>
  <c r="BP130" i="1"/>
  <c r="BN130" i="1"/>
  <c r="Z130" i="1"/>
  <c r="BP175" i="1"/>
  <c r="BN175" i="1"/>
  <c r="Z175" i="1"/>
  <c r="BP210" i="1"/>
  <c r="BN210" i="1"/>
  <c r="Z210" i="1"/>
  <c r="BP252" i="1"/>
  <c r="BN252" i="1"/>
  <c r="Z252" i="1"/>
  <c r="BP304" i="1"/>
  <c r="BN304" i="1"/>
  <c r="Z304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Y114" i="1"/>
  <c r="BP254" i="1"/>
  <c r="BN254" i="1"/>
  <c r="Z25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J9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Z165" i="1"/>
  <c r="BN165" i="1"/>
  <c r="Z169" i="1"/>
  <c r="BN169" i="1"/>
  <c r="Z186" i="1"/>
  <c r="BN186" i="1"/>
  <c r="Z190" i="1"/>
  <c r="BN190" i="1"/>
  <c r="Z198" i="1"/>
  <c r="BN198" i="1"/>
  <c r="Z202" i="1"/>
  <c r="BN202" i="1"/>
  <c r="Z208" i="1"/>
  <c r="BN208" i="1"/>
  <c r="Z212" i="1"/>
  <c r="BN212" i="1"/>
  <c r="Z218" i="1"/>
  <c r="BN218" i="1"/>
  <c r="Z227" i="1"/>
  <c r="BN227" i="1"/>
  <c r="Y247" i="1"/>
  <c r="Z245" i="1"/>
  <c r="BN245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Y333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Z500" i="1" s="1"/>
  <c r="Y383" i="1"/>
  <c r="Y24" i="1"/>
  <c r="Y32" i="1"/>
  <c r="Y44" i="1"/>
  <c r="Y59" i="1"/>
  <c r="Y65" i="1"/>
  <c r="Y71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8" i="1"/>
  <c r="BP331" i="1"/>
  <c r="BN331" i="1"/>
  <c r="Z331" i="1"/>
  <c r="S517" i="1"/>
  <c r="BP346" i="1"/>
  <c r="BN346" i="1"/>
  <c r="Z346" i="1"/>
  <c r="BP350" i="1"/>
  <c r="BN350" i="1"/>
  <c r="Z350" i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58" i="1" l="1"/>
  <c r="Z479" i="1"/>
  <c r="Z495" i="1"/>
  <c r="Z485" i="1"/>
  <c r="Z464" i="1"/>
  <c r="Z352" i="1"/>
  <c r="Z340" i="1"/>
  <c r="Z220" i="1"/>
  <c r="Z177" i="1"/>
  <c r="Z132" i="1"/>
  <c r="Z92" i="1"/>
  <c r="Z333" i="1"/>
  <c r="Z327" i="1"/>
  <c r="Z320" i="1"/>
  <c r="Z314" i="1"/>
  <c r="Z247" i="1"/>
  <c r="Z448" i="1"/>
  <c r="Z80" i="1"/>
  <c r="Z65" i="1"/>
  <c r="Z362" i="1"/>
  <c r="Z256" i="1"/>
  <c r="Z215" i="1"/>
  <c r="Z137" i="1"/>
  <c r="Z121" i="1"/>
  <c r="Z402" i="1"/>
  <c r="Y509" i="1"/>
  <c r="Z306" i="1"/>
  <c r="Z203" i="1"/>
  <c r="Z296" i="1"/>
  <c r="Z470" i="1"/>
  <c r="Z454" i="1"/>
  <c r="Z419" i="1"/>
  <c r="Z108" i="1"/>
  <c r="Z100" i="1"/>
  <c r="Z32" i="1"/>
  <c r="Y511" i="1"/>
  <c r="Y508" i="1"/>
  <c r="Z271" i="1"/>
  <c r="Z264" i="1"/>
  <c r="Z231" i="1"/>
  <c r="Z171" i="1"/>
  <c r="Y507" i="1"/>
  <c r="Y510" i="1" l="1"/>
  <c r="Z512" i="1"/>
</calcChain>
</file>

<file path=xl/sharedStrings.xml><?xml version="1.0" encoding="utf-8"?>
<sst xmlns="http://schemas.openxmlformats.org/spreadsheetml/2006/main" count="2261" uniqueCount="813">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</sst>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8" t="s">
        <v>0</v>
      </c>
      <c r="E1" s="594"/>
      <c r="F1" s="594"/>
      <c r="G1" s="12" t="s">
        <v>1</v>
      </c>
      <c r="H1" s="638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53" t="s">
        <v>8</v>
      </c>
      <c r="B5" s="576"/>
      <c r="C5" s="577"/>
      <c r="D5" s="645"/>
      <c r="E5" s="646"/>
      <c r="F5" s="852" t="s">
        <v>9</v>
      </c>
      <c r="G5" s="577"/>
      <c r="H5" s="645" t="s">
        <v>812</v>
      </c>
      <c r="I5" s="789"/>
      <c r="J5" s="789"/>
      <c r="K5" s="789"/>
      <c r="L5" s="789"/>
      <c r="M5" s="646"/>
      <c r="N5" s="58"/>
      <c r="P5" s="24" t="s">
        <v>10</v>
      </c>
      <c r="Q5" s="865">
        <v>45876</v>
      </c>
      <c r="R5" s="696"/>
      <c r="T5" s="726" t="s">
        <v>11</v>
      </c>
      <c r="U5" s="590"/>
      <c r="V5" s="728" t="s">
        <v>12</v>
      </c>
      <c r="W5" s="696"/>
      <c r="AB5" s="51"/>
      <c r="AC5" s="51"/>
      <c r="AD5" s="51"/>
      <c r="AE5" s="51"/>
    </row>
    <row r="6" spans="1:32" s="555" customFormat="1" ht="24" customHeight="1" x14ac:dyDescent="0.2">
      <c r="A6" s="653" t="s">
        <v>13</v>
      </c>
      <c r="B6" s="576"/>
      <c r="C6" s="57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96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82"/>
      <c r="T6" s="734" t="s">
        <v>16</v>
      </c>
      <c r="U6" s="590"/>
      <c r="V6" s="778" t="s">
        <v>17</v>
      </c>
      <c r="W6" s="611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7" t="str">
        <f>IFERROR(VLOOKUP(DeliveryAddress,Table,3,0),1)</f>
        <v>1</v>
      </c>
      <c r="E7" s="628"/>
      <c r="F7" s="628"/>
      <c r="G7" s="628"/>
      <c r="H7" s="628"/>
      <c r="I7" s="628"/>
      <c r="J7" s="628"/>
      <c r="K7" s="628"/>
      <c r="L7" s="628"/>
      <c r="M7" s="629"/>
      <c r="N7" s="60"/>
      <c r="P7" s="24"/>
      <c r="Q7" s="42"/>
      <c r="R7" s="42"/>
      <c r="T7" s="566"/>
      <c r="U7" s="590"/>
      <c r="V7" s="779"/>
      <c r="W7" s="780"/>
      <c r="AB7" s="51"/>
      <c r="AC7" s="51"/>
      <c r="AD7" s="51"/>
      <c r="AE7" s="51"/>
    </row>
    <row r="8" spans="1:32" s="555" customFormat="1" ht="25.5" customHeight="1" x14ac:dyDescent="0.2">
      <c r="A8" s="875" t="s">
        <v>18</v>
      </c>
      <c r="B8" s="569"/>
      <c r="C8" s="570"/>
      <c r="D8" s="633" t="s">
        <v>19</v>
      </c>
      <c r="E8" s="634"/>
      <c r="F8" s="634"/>
      <c r="G8" s="634"/>
      <c r="H8" s="634"/>
      <c r="I8" s="634"/>
      <c r="J8" s="634"/>
      <c r="K8" s="634"/>
      <c r="L8" s="634"/>
      <c r="M8" s="635"/>
      <c r="N8" s="61"/>
      <c r="P8" s="24" t="s">
        <v>20</v>
      </c>
      <c r="Q8" s="654">
        <v>0.54166666666666663</v>
      </c>
      <c r="R8" s="629"/>
      <c r="T8" s="566"/>
      <c r="U8" s="590"/>
      <c r="V8" s="779"/>
      <c r="W8" s="780"/>
      <c r="AB8" s="51"/>
      <c r="AC8" s="51"/>
      <c r="AD8" s="51"/>
      <c r="AE8" s="51"/>
    </row>
    <row r="9" spans="1:32" s="555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55"/>
      <c r="E9" s="580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80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0"/>
      <c r="L9" s="580"/>
      <c r="M9" s="580"/>
      <c r="N9" s="553"/>
      <c r="P9" s="26" t="s">
        <v>21</v>
      </c>
      <c r="Q9" s="691"/>
      <c r="R9" s="692"/>
      <c r="T9" s="566"/>
      <c r="U9" s="590"/>
      <c r="V9" s="781"/>
      <c r="W9" s="782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55"/>
      <c r="E10" s="580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72" t="str">
        <f>IFERROR(VLOOKUP($D$10,Proxy,2,FALSE),"")</f>
        <v/>
      </c>
      <c r="I10" s="566"/>
      <c r="J10" s="566"/>
      <c r="K10" s="566"/>
      <c r="L10" s="566"/>
      <c r="M10" s="566"/>
      <c r="N10" s="554"/>
      <c r="P10" s="26" t="s">
        <v>22</v>
      </c>
      <c r="Q10" s="736"/>
      <c r="R10" s="737"/>
      <c r="U10" s="24" t="s">
        <v>23</v>
      </c>
      <c r="V10" s="610" t="s">
        <v>24</v>
      </c>
      <c r="W10" s="611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5"/>
      <c r="R11" s="696"/>
      <c r="U11" s="24" t="s">
        <v>27</v>
      </c>
      <c r="V11" s="799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575" t="s">
        <v>29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577"/>
      <c r="N12" s="62"/>
      <c r="P12" s="24" t="s">
        <v>30</v>
      </c>
      <c r="Q12" s="654"/>
      <c r="R12" s="629"/>
      <c r="S12" s="23"/>
      <c r="U12" s="24"/>
      <c r="V12" s="594"/>
      <c r="W12" s="566"/>
      <c r="AB12" s="51"/>
      <c r="AC12" s="51"/>
      <c r="AD12" s="51"/>
      <c r="AE12" s="51"/>
    </row>
    <row r="13" spans="1:32" s="555" customFormat="1" ht="23.25" customHeight="1" x14ac:dyDescent="0.2">
      <c r="A13" s="575" t="s">
        <v>31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7"/>
      <c r="N13" s="62"/>
      <c r="O13" s="26"/>
      <c r="P13" s="26" t="s">
        <v>32</v>
      </c>
      <c r="Q13" s="799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575" t="s">
        <v>33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 s="5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52" t="s">
        <v>34</v>
      </c>
      <c r="B15" s="576"/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63"/>
      <c r="P15" s="657" t="s">
        <v>35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58"/>
      <c r="Q16" s="658"/>
      <c r="R16" s="658"/>
      <c r="S16" s="658"/>
      <c r="T16" s="6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711" t="s">
        <v>38</v>
      </c>
      <c r="D17" s="583" t="s">
        <v>39</v>
      </c>
      <c r="E17" s="680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679"/>
      <c r="R17" s="679"/>
      <c r="S17" s="679"/>
      <c r="T17" s="680"/>
      <c r="U17" s="873" t="s">
        <v>51</v>
      </c>
      <c r="V17" s="577"/>
      <c r="W17" s="583" t="s">
        <v>52</v>
      </c>
      <c r="X17" s="583" t="s">
        <v>53</v>
      </c>
      <c r="Y17" s="871" t="s">
        <v>54</v>
      </c>
      <c r="Z17" s="786" t="s">
        <v>55</v>
      </c>
      <c r="AA17" s="770" t="s">
        <v>56</v>
      </c>
      <c r="AB17" s="770" t="s">
        <v>57</v>
      </c>
      <c r="AC17" s="770" t="s">
        <v>58</v>
      </c>
      <c r="AD17" s="770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584"/>
      <c r="B18" s="584"/>
      <c r="C18" s="584"/>
      <c r="D18" s="681"/>
      <c r="E18" s="68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81"/>
      <c r="Q18" s="682"/>
      <c r="R18" s="682"/>
      <c r="S18" s="682"/>
      <c r="T18" s="683"/>
      <c r="U18" s="67" t="s">
        <v>61</v>
      </c>
      <c r="V18" s="67" t="s">
        <v>62</v>
      </c>
      <c r="W18" s="584"/>
      <c r="X18" s="584"/>
      <c r="Y18" s="872"/>
      <c r="Z18" s="787"/>
      <c r="AA18" s="771"/>
      <c r="AB18" s="771"/>
      <c r="AC18" s="771"/>
      <c r="AD18" s="849"/>
      <c r="AE18" s="850"/>
      <c r="AF18" s="851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578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56"/>
      <c r="AB20" s="556"/>
      <c r="AC20" s="556"/>
    </row>
    <row r="21" spans="1:68" ht="14.25" hidden="1" customHeight="1" x14ac:dyDescent="0.25">
      <c r="A21" s="571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57"/>
      <c r="AB21" s="557"/>
      <c r="AC21" s="55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5" t="s">
        <v>69</v>
      </c>
      <c r="Q22" s="573"/>
      <c r="R22" s="573"/>
      <c r="S22" s="573"/>
      <c r="T22" s="574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8" t="s">
        <v>72</v>
      </c>
      <c r="Q23" s="569"/>
      <c r="R23" s="569"/>
      <c r="S23" s="569"/>
      <c r="T23" s="569"/>
      <c r="U23" s="569"/>
      <c r="V23" s="57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8" t="s">
        <v>72</v>
      </c>
      <c r="Q24" s="569"/>
      <c r="R24" s="569"/>
      <c r="S24" s="569"/>
      <c r="T24" s="569"/>
      <c r="U24" s="569"/>
      <c r="V24" s="57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71" t="s">
        <v>74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57"/>
      <c r="AB25" s="557"/>
      <c r="AC25" s="557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5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8" t="s">
        <v>72</v>
      </c>
      <c r="Q32" s="569"/>
      <c r="R32" s="569"/>
      <c r="S32" s="569"/>
      <c r="T32" s="569"/>
      <c r="U32" s="569"/>
      <c r="V32" s="57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hidden="1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8" t="s">
        <v>72</v>
      </c>
      <c r="Q33" s="569"/>
      <c r="R33" s="569"/>
      <c r="S33" s="569"/>
      <c r="T33" s="569"/>
      <c r="U33" s="569"/>
      <c r="V33" s="57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hidden="1" customHeight="1" x14ac:dyDescent="0.25">
      <c r="A34" s="571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57"/>
      <c r="AB34" s="557"/>
      <c r="AC34" s="55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8" t="s">
        <v>72</v>
      </c>
      <c r="Q36" s="569"/>
      <c r="R36" s="569"/>
      <c r="S36" s="569"/>
      <c r="T36" s="569"/>
      <c r="U36" s="569"/>
      <c r="V36" s="57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8" t="s">
        <v>72</v>
      </c>
      <c r="Q37" s="569"/>
      <c r="R37" s="569"/>
      <c r="S37" s="569"/>
      <c r="T37" s="569"/>
      <c r="U37" s="569"/>
      <c r="V37" s="57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578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56"/>
      <c r="AB39" s="556"/>
      <c r="AC39" s="556"/>
    </row>
    <row r="40" spans="1:68" ht="14.25" hidden="1" customHeight="1" x14ac:dyDescent="0.25">
      <c r="A40" s="571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57"/>
      <c r="AB40" s="557"/>
      <c r="AC40" s="55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61">
        <v>8</v>
      </c>
      <c r="Y42" s="562">
        <f>IFERROR(IF(X42="",0,CEILING((X42/$H42),1)*$H42),"")</f>
        <v>8</v>
      </c>
      <c r="Z42" s="36">
        <f>IFERROR(IF(Y42=0,"",ROUNDUP(Y42/H42,0)*0.00902),"")</f>
        <v>1.804E-2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8.42</v>
      </c>
      <c r="BN42" s="64">
        <f>IFERROR(Y42*I42/H42,"0")</f>
        <v>8.42</v>
      </c>
      <c r="BO42" s="64">
        <f>IFERROR(1/J42*(X42/H42),"0")</f>
        <v>1.5151515151515152E-2</v>
      </c>
      <c r="BP42" s="64">
        <f>IFERROR(1/J42*(Y42/H42),"0")</f>
        <v>1.5151515151515152E-2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5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8" t="s">
        <v>72</v>
      </c>
      <c r="Q44" s="569"/>
      <c r="R44" s="569"/>
      <c r="S44" s="569"/>
      <c r="T44" s="569"/>
      <c r="U44" s="569"/>
      <c r="V44" s="570"/>
      <c r="W44" s="37" t="s">
        <v>73</v>
      </c>
      <c r="X44" s="563">
        <f>IFERROR(X41/H41,"0")+IFERROR(X42/H42,"0")+IFERROR(X43/H43,"0")</f>
        <v>2</v>
      </c>
      <c r="Y44" s="563">
        <f>IFERROR(Y41/H41,"0")+IFERROR(Y42/H42,"0")+IFERROR(Y43/H43,"0")</f>
        <v>2</v>
      </c>
      <c r="Z44" s="563">
        <f>IFERROR(IF(Z41="",0,Z41),"0")+IFERROR(IF(Z42="",0,Z42),"0")+IFERROR(IF(Z43="",0,Z43),"0")</f>
        <v>1.804E-2</v>
      </c>
      <c r="AA44" s="564"/>
      <c r="AB44" s="564"/>
      <c r="AC44" s="56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8" t="s">
        <v>72</v>
      </c>
      <c r="Q45" s="569"/>
      <c r="R45" s="569"/>
      <c r="S45" s="569"/>
      <c r="T45" s="569"/>
      <c r="U45" s="569"/>
      <c r="V45" s="570"/>
      <c r="W45" s="37" t="s">
        <v>70</v>
      </c>
      <c r="X45" s="563">
        <f>IFERROR(SUM(X41:X43),"0")</f>
        <v>8</v>
      </c>
      <c r="Y45" s="563">
        <f>IFERROR(SUM(Y41:Y43),"0")</f>
        <v>8</v>
      </c>
      <c r="Z45" s="37"/>
      <c r="AA45" s="564"/>
      <c r="AB45" s="564"/>
      <c r="AC45" s="564"/>
    </row>
    <row r="46" spans="1:68" ht="14.25" hidden="1" customHeight="1" x14ac:dyDescent="0.25">
      <c r="A46" s="571" t="s">
        <v>74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57"/>
      <c r="AB46" s="557"/>
      <c r="AC46" s="55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5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8" t="s">
        <v>72</v>
      </c>
      <c r="Q48" s="569"/>
      <c r="R48" s="569"/>
      <c r="S48" s="569"/>
      <c r="T48" s="569"/>
      <c r="U48" s="569"/>
      <c r="V48" s="57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8" t="s">
        <v>72</v>
      </c>
      <c r="Q49" s="569"/>
      <c r="R49" s="569"/>
      <c r="S49" s="569"/>
      <c r="T49" s="569"/>
      <c r="U49" s="569"/>
      <c r="V49" s="57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hidden="1" customHeight="1" x14ac:dyDescent="0.25">
      <c r="A50" s="578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56"/>
      <c r="AB50" s="556"/>
      <c r="AC50" s="556"/>
    </row>
    <row r="51" spans="1:68" ht="14.25" hidden="1" customHeight="1" x14ac:dyDescent="0.25">
      <c r="A51" s="571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57"/>
      <c r="AB51" s="557"/>
      <c r="AC51" s="55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61">
        <v>40</v>
      </c>
      <c r="Y53" s="562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41.611111111111107</v>
      </c>
      <c r="BN53" s="64">
        <f t="shared" si="8"/>
        <v>44.94</v>
      </c>
      <c r="BO53" s="64">
        <f t="shared" si="9"/>
        <v>5.7870370370370364E-2</v>
      </c>
      <c r="BP53" s="64">
        <f t="shared" si="10"/>
        <v>6.25E-2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1">
        <v>4680115880283</v>
      </c>
      <c r="E54" s="582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1">
        <v>4680115881525</v>
      </c>
      <c r="E55" s="582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1">
        <v>4680115885899</v>
      </c>
      <c r="E56" s="582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1">
        <v>4680115881419</v>
      </c>
      <c r="E57" s="582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5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8" t="s">
        <v>72</v>
      </c>
      <c r="Q58" s="569"/>
      <c r="R58" s="569"/>
      <c r="S58" s="569"/>
      <c r="T58" s="569"/>
      <c r="U58" s="569"/>
      <c r="V58" s="570"/>
      <c r="W58" s="37" t="s">
        <v>73</v>
      </c>
      <c r="X58" s="563">
        <f>IFERROR(X52/H52,"0")+IFERROR(X53/H53,"0")+IFERROR(X54/H54,"0")+IFERROR(X55/H55,"0")+IFERROR(X56/H56,"0")+IFERROR(X57/H57,"0")</f>
        <v>3.7037037037037033</v>
      </c>
      <c r="Y58" s="563">
        <f>IFERROR(Y52/H52,"0")+IFERROR(Y53/H53,"0")+IFERROR(Y54/H54,"0")+IFERROR(Y55/H55,"0")+IFERROR(Y56/H56,"0")+IFERROR(Y57/H57,"0")</f>
        <v>4</v>
      </c>
      <c r="Z58" s="563">
        <f>IFERROR(IF(Z52="",0,Z52),"0")+IFERROR(IF(Z53="",0,Z53),"0")+IFERROR(IF(Z54="",0,Z54),"0")+IFERROR(IF(Z55="",0,Z55),"0")+IFERROR(IF(Z56="",0,Z56),"0")+IFERROR(IF(Z57="",0,Z57),"0")</f>
        <v>7.5920000000000001E-2</v>
      </c>
      <c r="AA58" s="564"/>
      <c r="AB58" s="564"/>
      <c r="AC58" s="564"/>
    </row>
    <row r="59" spans="1:68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8" t="s">
        <v>72</v>
      </c>
      <c r="Q59" s="569"/>
      <c r="R59" s="569"/>
      <c r="S59" s="569"/>
      <c r="T59" s="569"/>
      <c r="U59" s="569"/>
      <c r="V59" s="570"/>
      <c r="W59" s="37" t="s">
        <v>70</v>
      </c>
      <c r="X59" s="563">
        <f>IFERROR(SUM(X52:X57),"0")</f>
        <v>40</v>
      </c>
      <c r="Y59" s="563">
        <f>IFERROR(SUM(Y52:Y57),"0")</f>
        <v>43.2</v>
      </c>
      <c r="Z59" s="37"/>
      <c r="AA59" s="564"/>
      <c r="AB59" s="564"/>
      <c r="AC59" s="564"/>
    </row>
    <row r="60" spans="1:68" ht="14.25" hidden="1" customHeight="1" x14ac:dyDescent="0.25">
      <c r="A60" s="571" t="s">
        <v>139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57"/>
      <c r="AB60" s="557"/>
      <c r="AC60" s="55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1">
        <v>4680115881440</v>
      </c>
      <c r="E61" s="582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1">
        <v>4680115882751</v>
      </c>
      <c r="E62" s="582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1">
        <v>4680115885950</v>
      </c>
      <c r="E63" s="582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1">
        <v>4680115881433</v>
      </c>
      <c r="E64" s="582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61">
        <v>0</v>
      </c>
      <c r="Y64" s="56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5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8" t="s">
        <v>72</v>
      </c>
      <c r="Q65" s="569"/>
      <c r="R65" s="569"/>
      <c r="S65" s="569"/>
      <c r="T65" s="569"/>
      <c r="U65" s="569"/>
      <c r="V65" s="570"/>
      <c r="W65" s="37" t="s">
        <v>73</v>
      </c>
      <c r="X65" s="563">
        <f>IFERROR(X61/H61,"0")+IFERROR(X62/H62,"0")+IFERROR(X63/H63,"0")+IFERROR(X64/H64,"0")</f>
        <v>0</v>
      </c>
      <c r="Y65" s="563">
        <f>IFERROR(Y61/H61,"0")+IFERROR(Y62/H62,"0")+IFERROR(Y63/H63,"0")+IFERROR(Y64/H64,"0")</f>
        <v>0</v>
      </c>
      <c r="Z65" s="563">
        <f>IFERROR(IF(Z61="",0,Z61),"0")+IFERROR(IF(Z62="",0,Z62),"0")+IFERROR(IF(Z63="",0,Z63),"0")+IFERROR(IF(Z64="",0,Z64),"0")</f>
        <v>0</v>
      </c>
      <c r="AA65" s="564"/>
      <c r="AB65" s="564"/>
      <c r="AC65" s="564"/>
    </row>
    <row r="66" spans="1:68" hidden="1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8" t="s">
        <v>72</v>
      </c>
      <c r="Q66" s="569"/>
      <c r="R66" s="569"/>
      <c r="S66" s="569"/>
      <c r="T66" s="569"/>
      <c r="U66" s="569"/>
      <c r="V66" s="570"/>
      <c r="W66" s="37" t="s">
        <v>70</v>
      </c>
      <c r="X66" s="563">
        <f>IFERROR(SUM(X61:X64),"0")</f>
        <v>0</v>
      </c>
      <c r="Y66" s="563">
        <f>IFERROR(SUM(Y61:Y64),"0")</f>
        <v>0</v>
      </c>
      <c r="Z66" s="37"/>
      <c r="AA66" s="564"/>
      <c r="AB66" s="564"/>
      <c r="AC66" s="564"/>
    </row>
    <row r="67" spans="1:68" ht="14.25" hidden="1" customHeight="1" x14ac:dyDescent="0.25">
      <c r="A67" s="571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57"/>
      <c r="AB67" s="557"/>
      <c r="AC67" s="55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1">
        <v>4680115885073</v>
      </c>
      <c r="E68" s="582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1">
        <v>4680115885059</v>
      </c>
      <c r="E69" s="582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1">
        <v>4680115885097</v>
      </c>
      <c r="E70" s="582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5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8" t="s">
        <v>72</v>
      </c>
      <c r="Q71" s="569"/>
      <c r="R71" s="569"/>
      <c r="S71" s="569"/>
      <c r="T71" s="569"/>
      <c r="U71" s="569"/>
      <c r="V71" s="57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8" t="s">
        <v>72</v>
      </c>
      <c r="Q72" s="569"/>
      <c r="R72" s="569"/>
      <c r="S72" s="569"/>
      <c r="T72" s="569"/>
      <c r="U72" s="569"/>
      <c r="V72" s="57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hidden="1" customHeight="1" x14ac:dyDescent="0.25">
      <c r="A73" s="571" t="s">
        <v>74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57"/>
      <c r="AB73" s="557"/>
      <c r="AC73" s="55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1">
        <v>4680115881891</v>
      </c>
      <c r="E74" s="582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6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1">
        <v>4680115885769</v>
      </c>
      <c r="E75" s="582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1">
        <v>4680115884410</v>
      </c>
      <c r="E76" s="582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1">
        <v>4680115884311</v>
      </c>
      <c r="E77" s="582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1">
        <v>4680115885929</v>
      </c>
      <c r="E78" s="582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1">
        <v>4680115884403</v>
      </c>
      <c r="E79" s="582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5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8" t="s">
        <v>72</v>
      </c>
      <c r="Q80" s="569"/>
      <c r="R80" s="569"/>
      <c r="S80" s="569"/>
      <c r="T80" s="569"/>
      <c r="U80" s="569"/>
      <c r="V80" s="57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hidden="1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8" t="s">
        <v>72</v>
      </c>
      <c r="Q81" s="569"/>
      <c r="R81" s="569"/>
      <c r="S81" s="569"/>
      <c r="T81" s="569"/>
      <c r="U81" s="569"/>
      <c r="V81" s="57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hidden="1" customHeight="1" x14ac:dyDescent="0.25">
      <c r="A82" s="571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57"/>
      <c r="AB82" s="557"/>
      <c r="AC82" s="55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1">
        <v>4680115881532</v>
      </c>
      <c r="E83" s="582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1">
        <v>4680115881464</v>
      </c>
      <c r="E84" s="582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5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8" t="s">
        <v>72</v>
      </c>
      <c r="Q85" s="569"/>
      <c r="R85" s="569"/>
      <c r="S85" s="569"/>
      <c r="T85" s="569"/>
      <c r="U85" s="569"/>
      <c r="V85" s="57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hidden="1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8" t="s">
        <v>72</v>
      </c>
      <c r="Q86" s="569"/>
      <c r="R86" s="569"/>
      <c r="S86" s="569"/>
      <c r="T86" s="569"/>
      <c r="U86" s="569"/>
      <c r="V86" s="57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hidden="1" customHeight="1" x14ac:dyDescent="0.25">
      <c r="A87" s="578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56"/>
      <c r="AB87" s="556"/>
      <c r="AC87" s="556"/>
    </row>
    <row r="88" spans="1:68" ht="14.25" hidden="1" customHeight="1" x14ac:dyDescent="0.25">
      <c r="A88" s="571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57"/>
      <c r="AB88" s="557"/>
      <c r="AC88" s="557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1">
        <v>4680115881327</v>
      </c>
      <c r="E89" s="582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6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1">
        <v>4680115881518</v>
      </c>
      <c r="E90" s="582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1">
        <v>4680115881303</v>
      </c>
      <c r="E91" s="582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5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8" t="s">
        <v>72</v>
      </c>
      <c r="Q92" s="569"/>
      <c r="R92" s="569"/>
      <c r="S92" s="569"/>
      <c r="T92" s="569"/>
      <c r="U92" s="569"/>
      <c r="V92" s="570"/>
      <c r="W92" s="37" t="s">
        <v>73</v>
      </c>
      <c r="X92" s="563">
        <f>IFERROR(X89/H89,"0")+IFERROR(X90/H90,"0")+IFERROR(X91/H91,"0")</f>
        <v>0</v>
      </c>
      <c r="Y92" s="563">
        <f>IFERROR(Y89/H89,"0")+IFERROR(Y90/H90,"0")+IFERROR(Y91/H91,"0")</f>
        <v>0</v>
      </c>
      <c r="Z92" s="563">
        <f>IFERROR(IF(Z89="",0,Z89),"0")+IFERROR(IF(Z90="",0,Z90),"0")+IFERROR(IF(Z91="",0,Z91),"0")</f>
        <v>0</v>
      </c>
      <c r="AA92" s="564"/>
      <c r="AB92" s="564"/>
      <c r="AC92" s="564"/>
    </row>
    <row r="93" spans="1:68" hidden="1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8" t="s">
        <v>72</v>
      </c>
      <c r="Q93" s="569"/>
      <c r="R93" s="569"/>
      <c r="S93" s="569"/>
      <c r="T93" s="569"/>
      <c r="U93" s="569"/>
      <c r="V93" s="570"/>
      <c r="W93" s="37" t="s">
        <v>70</v>
      </c>
      <c r="X93" s="563">
        <f>IFERROR(SUM(X89:X91),"0")</f>
        <v>0</v>
      </c>
      <c r="Y93" s="563">
        <f>IFERROR(SUM(Y89:Y91),"0")</f>
        <v>0</v>
      </c>
      <c r="Z93" s="37"/>
      <c r="AA93" s="564"/>
      <c r="AB93" s="564"/>
      <c r="AC93" s="564"/>
    </row>
    <row r="94" spans="1:68" ht="14.25" hidden="1" customHeight="1" x14ac:dyDescent="0.25">
      <c r="A94" s="571" t="s">
        <v>74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1">
        <v>4607091386967</v>
      </c>
      <c r="E95" s="582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1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61">
        <v>60</v>
      </c>
      <c r="Y95" s="562">
        <f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63.844444444444449</v>
      </c>
      <c r="BN95" s="64">
        <f>IFERROR(Y95*I95/H95,"0")</f>
        <v>68.951999999999998</v>
      </c>
      <c r="BO95" s="64">
        <f>IFERROR(1/J95*(X95/H95),"0")</f>
        <v>0.11574074074074074</v>
      </c>
      <c r="BP95" s="64">
        <f>IFERROR(1/J95*(Y95/H95),"0")</f>
        <v>0.125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81">
        <v>4680115884953</v>
      </c>
      <c r="E96" s="582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81">
        <v>4607091385731</v>
      </c>
      <c r="E97" s="582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81">
        <v>4607091385731</v>
      </c>
      <c r="E98" s="582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81">
        <v>4680115880894</v>
      </c>
      <c r="E99" s="582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5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8" t="s">
        <v>72</v>
      </c>
      <c r="Q100" s="569"/>
      <c r="R100" s="569"/>
      <c r="S100" s="569"/>
      <c r="T100" s="569"/>
      <c r="U100" s="569"/>
      <c r="V100" s="570"/>
      <c r="W100" s="37" t="s">
        <v>73</v>
      </c>
      <c r="X100" s="563">
        <f>IFERROR(X95/H95,"0")+IFERROR(X96/H96,"0")+IFERROR(X97/H97,"0")+IFERROR(X98/H98,"0")+IFERROR(X99/H99,"0")</f>
        <v>7.4074074074074074</v>
      </c>
      <c r="Y100" s="563">
        <f>IFERROR(Y95/H95,"0")+IFERROR(Y96/H96,"0")+IFERROR(Y97/H97,"0")+IFERROR(Y98/H98,"0")+IFERROR(Y99/H99,"0")</f>
        <v>8</v>
      </c>
      <c r="Z100" s="563">
        <f>IFERROR(IF(Z95="",0,Z95),"0")+IFERROR(IF(Z96="",0,Z96),"0")+IFERROR(IF(Z97="",0,Z97),"0")+IFERROR(IF(Z98="",0,Z98),"0")+IFERROR(IF(Z99="",0,Z99),"0")</f>
        <v>0.15184</v>
      </c>
      <c r="AA100" s="564"/>
      <c r="AB100" s="564"/>
      <c r="AC100" s="564"/>
    </row>
    <row r="101" spans="1:68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8" t="s">
        <v>72</v>
      </c>
      <c r="Q101" s="569"/>
      <c r="R101" s="569"/>
      <c r="S101" s="569"/>
      <c r="T101" s="569"/>
      <c r="U101" s="569"/>
      <c r="V101" s="570"/>
      <c r="W101" s="37" t="s">
        <v>70</v>
      </c>
      <c r="X101" s="563">
        <f>IFERROR(SUM(X95:X99),"0")</f>
        <v>60</v>
      </c>
      <c r="Y101" s="563">
        <f>IFERROR(SUM(Y95:Y99),"0")</f>
        <v>64.8</v>
      </c>
      <c r="Z101" s="37"/>
      <c r="AA101" s="564"/>
      <c r="AB101" s="564"/>
      <c r="AC101" s="564"/>
    </row>
    <row r="102" spans="1:68" ht="16.5" hidden="1" customHeight="1" x14ac:dyDescent="0.25">
      <c r="A102" s="578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56"/>
      <c r="AB102" s="556"/>
      <c r="AC102" s="556"/>
    </row>
    <row r="103" spans="1:68" ht="14.25" hidden="1" customHeight="1" x14ac:dyDescent="0.25">
      <c r="A103" s="571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57"/>
      <c r="AB103" s="557"/>
      <c r="AC103" s="55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81">
        <v>4680115882133</v>
      </c>
      <c r="E104" s="582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81">
        <v>4680115880269</v>
      </c>
      <c r="E105" s="582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81">
        <v>4680115880429</v>
      </c>
      <c r="E106" s="582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81">
        <v>4680115881457</v>
      </c>
      <c r="E107" s="582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5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8" t="s">
        <v>72</v>
      </c>
      <c r="Q108" s="569"/>
      <c r="R108" s="569"/>
      <c r="S108" s="569"/>
      <c r="T108" s="569"/>
      <c r="U108" s="569"/>
      <c r="V108" s="57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hidden="1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8" t="s">
        <v>72</v>
      </c>
      <c r="Q109" s="569"/>
      <c r="R109" s="569"/>
      <c r="S109" s="569"/>
      <c r="T109" s="569"/>
      <c r="U109" s="569"/>
      <c r="V109" s="57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hidden="1" customHeight="1" x14ac:dyDescent="0.25">
      <c r="A110" s="571" t="s">
        <v>139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57"/>
      <c r="AB110" s="557"/>
      <c r="AC110" s="55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81">
        <v>4680115881488</v>
      </c>
      <c r="E111" s="582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81">
        <v>4680115882775</v>
      </c>
      <c r="E112" s="582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81">
        <v>4680115880658</v>
      </c>
      <c r="E113" s="582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5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8" t="s">
        <v>72</v>
      </c>
      <c r="Q114" s="569"/>
      <c r="R114" s="569"/>
      <c r="S114" s="569"/>
      <c r="T114" s="569"/>
      <c r="U114" s="569"/>
      <c r="V114" s="57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hidden="1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8" t="s">
        <v>72</v>
      </c>
      <c r="Q115" s="569"/>
      <c r="R115" s="569"/>
      <c r="S115" s="569"/>
      <c r="T115" s="569"/>
      <c r="U115" s="569"/>
      <c r="V115" s="57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hidden="1" customHeight="1" x14ac:dyDescent="0.25">
      <c r="A116" s="571" t="s">
        <v>74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81">
        <v>4607091385168</v>
      </c>
      <c r="E117" s="582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61">
        <v>50</v>
      </c>
      <c r="Y117" s="562">
        <f>IFERROR(IF(X117="",0,CEILING((X117/$H117),1)*$H117),"")</f>
        <v>56.699999999999996</v>
      </c>
      <c r="Z117" s="36">
        <f>IFERROR(IF(Y117=0,"",ROUNDUP(Y117/H117,0)*0.01898),"")</f>
        <v>0.13286000000000001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53.166666666666664</v>
      </c>
      <c r="BN117" s="64">
        <f>IFERROR(Y117*I117/H117,"0")</f>
        <v>60.290999999999997</v>
      </c>
      <c r="BO117" s="64">
        <f>IFERROR(1/J117*(X117/H117),"0")</f>
        <v>9.6450617283950615E-2</v>
      </c>
      <c r="BP117" s="64">
        <f>IFERROR(1/J117*(Y117/H117),"0")</f>
        <v>0.109375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81">
        <v>4607091383256</v>
      </c>
      <c r="E118" s="582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81">
        <v>4607091385748</v>
      </c>
      <c r="E119" s="582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81">
        <v>4680115884533</v>
      </c>
      <c r="E120" s="582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8" t="s">
        <v>72</v>
      </c>
      <c r="Q121" s="569"/>
      <c r="R121" s="569"/>
      <c r="S121" s="569"/>
      <c r="T121" s="569"/>
      <c r="U121" s="569"/>
      <c r="V121" s="570"/>
      <c r="W121" s="37" t="s">
        <v>73</v>
      </c>
      <c r="X121" s="563">
        <f>IFERROR(X117/H117,"0")+IFERROR(X118/H118,"0")+IFERROR(X119/H119,"0")+IFERROR(X120/H120,"0")</f>
        <v>6.1728395061728394</v>
      </c>
      <c r="Y121" s="563">
        <f>IFERROR(Y117/H117,"0")+IFERROR(Y118/H118,"0")+IFERROR(Y119/H119,"0")+IFERROR(Y120/H120,"0")</f>
        <v>7</v>
      </c>
      <c r="Z121" s="563">
        <f>IFERROR(IF(Z117="",0,Z117),"0")+IFERROR(IF(Z118="",0,Z118),"0")+IFERROR(IF(Z119="",0,Z119),"0")+IFERROR(IF(Z120="",0,Z120),"0")</f>
        <v>0.13286000000000001</v>
      </c>
      <c r="AA121" s="564"/>
      <c r="AB121" s="564"/>
      <c r="AC121" s="56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8" t="s">
        <v>72</v>
      </c>
      <c r="Q122" s="569"/>
      <c r="R122" s="569"/>
      <c r="S122" s="569"/>
      <c r="T122" s="569"/>
      <c r="U122" s="569"/>
      <c r="V122" s="570"/>
      <c r="W122" s="37" t="s">
        <v>70</v>
      </c>
      <c r="X122" s="563">
        <f>IFERROR(SUM(X117:X120),"0")</f>
        <v>50</v>
      </c>
      <c r="Y122" s="563">
        <f>IFERROR(SUM(Y117:Y120),"0")</f>
        <v>56.699999999999996</v>
      </c>
      <c r="Z122" s="37"/>
      <c r="AA122" s="564"/>
      <c r="AB122" s="564"/>
      <c r="AC122" s="564"/>
    </row>
    <row r="123" spans="1:68" ht="14.25" hidden="1" customHeight="1" x14ac:dyDescent="0.25">
      <c r="A123" s="571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57"/>
      <c r="AB123" s="557"/>
      <c r="AC123" s="55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81">
        <v>4680115882652</v>
      </c>
      <c r="E124" s="582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81">
        <v>4680115880238</v>
      </c>
      <c r="E125" s="582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8" t="s">
        <v>72</v>
      </c>
      <c r="Q126" s="569"/>
      <c r="R126" s="569"/>
      <c r="S126" s="569"/>
      <c r="T126" s="569"/>
      <c r="U126" s="569"/>
      <c r="V126" s="57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8" t="s">
        <v>72</v>
      </c>
      <c r="Q127" s="569"/>
      <c r="R127" s="569"/>
      <c r="S127" s="569"/>
      <c r="T127" s="569"/>
      <c r="U127" s="569"/>
      <c r="V127" s="57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hidden="1" customHeight="1" x14ac:dyDescent="0.25">
      <c r="A128" s="578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56"/>
      <c r="AB128" s="556"/>
      <c r="AC128" s="556"/>
    </row>
    <row r="129" spans="1:68" ht="14.25" hidden="1" customHeight="1" x14ac:dyDescent="0.25">
      <c r="A129" s="571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57"/>
      <c r="AB129" s="557"/>
      <c r="AC129" s="55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81">
        <v>4680115882577</v>
      </c>
      <c r="E130" s="582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81">
        <v>4680115882577</v>
      </c>
      <c r="E131" s="582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8" t="s">
        <v>72</v>
      </c>
      <c r="Q132" s="569"/>
      <c r="R132" s="569"/>
      <c r="S132" s="569"/>
      <c r="T132" s="569"/>
      <c r="U132" s="569"/>
      <c r="V132" s="570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hidden="1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8" t="s">
        <v>72</v>
      </c>
      <c r="Q133" s="569"/>
      <c r="R133" s="569"/>
      <c r="S133" s="569"/>
      <c r="T133" s="569"/>
      <c r="U133" s="569"/>
      <c r="V133" s="570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hidden="1" customHeight="1" x14ac:dyDescent="0.25">
      <c r="A134" s="571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57"/>
      <c r="AB134" s="557"/>
      <c r="AC134" s="55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81">
        <v>4680115883444</v>
      </c>
      <c r="E135" s="582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81">
        <v>4680115883444</v>
      </c>
      <c r="E136" s="582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8" t="s">
        <v>72</v>
      </c>
      <c r="Q137" s="569"/>
      <c r="R137" s="569"/>
      <c r="S137" s="569"/>
      <c r="T137" s="569"/>
      <c r="U137" s="569"/>
      <c r="V137" s="57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hidden="1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8" t="s">
        <v>72</v>
      </c>
      <c r="Q138" s="569"/>
      <c r="R138" s="569"/>
      <c r="S138" s="569"/>
      <c r="T138" s="569"/>
      <c r="U138" s="569"/>
      <c r="V138" s="57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hidden="1" customHeight="1" x14ac:dyDescent="0.25">
      <c r="A139" s="571" t="s">
        <v>74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57"/>
      <c r="AB139" s="557"/>
      <c r="AC139" s="55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81">
        <v>4680115882584</v>
      </c>
      <c r="E140" s="582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81">
        <v>4680115882584</v>
      </c>
      <c r="E141" s="582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5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8" t="s">
        <v>72</v>
      </c>
      <c r="Q142" s="569"/>
      <c r="R142" s="569"/>
      <c r="S142" s="569"/>
      <c r="T142" s="569"/>
      <c r="U142" s="569"/>
      <c r="V142" s="57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hidden="1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8" t="s">
        <v>72</v>
      </c>
      <c r="Q143" s="569"/>
      <c r="R143" s="569"/>
      <c r="S143" s="569"/>
      <c r="T143" s="569"/>
      <c r="U143" s="569"/>
      <c r="V143" s="57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hidden="1" customHeight="1" x14ac:dyDescent="0.25">
      <c r="A144" s="578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56"/>
      <c r="AB144" s="556"/>
      <c r="AC144" s="556"/>
    </row>
    <row r="145" spans="1:68" ht="14.25" hidden="1" customHeight="1" x14ac:dyDescent="0.25">
      <c r="A145" s="571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57"/>
      <c r="AB145" s="557"/>
      <c r="AC145" s="55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81">
        <v>4607091384604</v>
      </c>
      <c r="E146" s="582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5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8" t="s">
        <v>72</v>
      </c>
      <c r="Q147" s="569"/>
      <c r="R147" s="569"/>
      <c r="S147" s="569"/>
      <c r="T147" s="569"/>
      <c r="U147" s="569"/>
      <c r="V147" s="57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hidden="1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8" t="s">
        <v>72</v>
      </c>
      <c r="Q148" s="569"/>
      <c r="R148" s="569"/>
      <c r="S148" s="569"/>
      <c r="T148" s="569"/>
      <c r="U148" s="569"/>
      <c r="V148" s="57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hidden="1" customHeight="1" x14ac:dyDescent="0.25">
      <c r="A149" s="571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57"/>
      <c r="AB149" s="557"/>
      <c r="AC149" s="55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81">
        <v>4607091387667</v>
      </c>
      <c r="E150" s="582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81">
        <v>4607091387636</v>
      </c>
      <c r="E151" s="582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81">
        <v>4607091382426</v>
      </c>
      <c r="E152" s="582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5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8" t="s">
        <v>72</v>
      </c>
      <c r="Q153" s="569"/>
      <c r="R153" s="569"/>
      <c r="S153" s="569"/>
      <c r="T153" s="569"/>
      <c r="U153" s="569"/>
      <c r="V153" s="57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hidden="1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8" t="s">
        <v>72</v>
      </c>
      <c r="Q154" s="569"/>
      <c r="R154" s="569"/>
      <c r="S154" s="569"/>
      <c r="T154" s="569"/>
      <c r="U154" s="569"/>
      <c r="V154" s="57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hidden="1" customHeight="1" x14ac:dyDescent="0.2">
      <c r="A155" s="591" t="s">
        <v>260</v>
      </c>
      <c r="B155" s="592"/>
      <c r="C155" s="592"/>
      <c r="D155" s="592"/>
      <c r="E155" s="592"/>
      <c r="F155" s="592"/>
      <c r="G155" s="592"/>
      <c r="H155" s="592"/>
      <c r="I155" s="592"/>
      <c r="J155" s="592"/>
      <c r="K155" s="592"/>
      <c r="L155" s="592"/>
      <c r="M155" s="592"/>
      <c r="N155" s="592"/>
      <c r="O155" s="592"/>
      <c r="P155" s="592"/>
      <c r="Q155" s="592"/>
      <c r="R155" s="592"/>
      <c r="S155" s="592"/>
      <c r="T155" s="592"/>
      <c r="U155" s="592"/>
      <c r="V155" s="592"/>
      <c r="W155" s="592"/>
      <c r="X155" s="592"/>
      <c r="Y155" s="592"/>
      <c r="Z155" s="592"/>
      <c r="AA155" s="48"/>
      <c r="AB155" s="48"/>
      <c r="AC155" s="48"/>
    </row>
    <row r="156" spans="1:68" ht="16.5" hidden="1" customHeight="1" x14ac:dyDescent="0.25">
      <c r="A156" s="578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56"/>
      <c r="AB156" s="556"/>
      <c r="AC156" s="556"/>
    </row>
    <row r="157" spans="1:68" ht="14.25" hidden="1" customHeight="1" x14ac:dyDescent="0.25">
      <c r="A157" s="571" t="s">
        <v>139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57"/>
      <c r="AB157" s="557"/>
      <c r="AC157" s="55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81">
        <v>4680115886223</v>
      </c>
      <c r="E158" s="582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5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8" t="s">
        <v>72</v>
      </c>
      <c r="Q159" s="569"/>
      <c r="R159" s="569"/>
      <c r="S159" s="569"/>
      <c r="T159" s="569"/>
      <c r="U159" s="569"/>
      <c r="V159" s="57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8" t="s">
        <v>72</v>
      </c>
      <c r="Q160" s="569"/>
      <c r="R160" s="569"/>
      <c r="S160" s="569"/>
      <c r="T160" s="569"/>
      <c r="U160" s="569"/>
      <c r="V160" s="57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71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57"/>
      <c r="AB161" s="557"/>
      <c r="AC161" s="55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81">
        <v>4680115880993</v>
      </c>
      <c r="E162" s="582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81">
        <v>4680115881761</v>
      </c>
      <c r="E163" s="582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81">
        <v>4680115881563</v>
      </c>
      <c r="E164" s="582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81">
        <v>4680115880986</v>
      </c>
      <c r="E165" s="582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81">
        <v>4680115881785</v>
      </c>
      <c r="E166" s="582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81">
        <v>4680115886537</v>
      </c>
      <c r="E167" s="582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81">
        <v>4680115881679</v>
      </c>
      <c r="E168" s="582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81">
        <v>4680115880191</v>
      </c>
      <c r="E169" s="582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81">
        <v>4680115883963</v>
      </c>
      <c r="E170" s="582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5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8" t="s">
        <v>72</v>
      </c>
      <c r="Q171" s="569"/>
      <c r="R171" s="569"/>
      <c r="S171" s="569"/>
      <c r="T171" s="569"/>
      <c r="U171" s="569"/>
      <c r="V171" s="57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hidden="1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8" t="s">
        <v>72</v>
      </c>
      <c r="Q172" s="569"/>
      <c r="R172" s="569"/>
      <c r="S172" s="569"/>
      <c r="T172" s="569"/>
      <c r="U172" s="569"/>
      <c r="V172" s="57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hidden="1" customHeight="1" x14ac:dyDescent="0.25">
      <c r="A173" s="571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57"/>
      <c r="AB173" s="557"/>
      <c r="AC173" s="55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81">
        <v>4680115886780</v>
      </c>
      <c r="E174" s="582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81">
        <v>4680115886742</v>
      </c>
      <c r="E175" s="582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81">
        <v>4680115886766</v>
      </c>
      <c r="E176" s="582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8" t="s">
        <v>72</v>
      </c>
      <c r="Q177" s="569"/>
      <c r="R177" s="569"/>
      <c r="S177" s="569"/>
      <c r="T177" s="569"/>
      <c r="U177" s="569"/>
      <c r="V177" s="57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8" t="s">
        <v>72</v>
      </c>
      <c r="Q178" s="569"/>
      <c r="R178" s="569"/>
      <c r="S178" s="569"/>
      <c r="T178" s="569"/>
      <c r="U178" s="569"/>
      <c r="V178" s="57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hidden="1" customHeight="1" x14ac:dyDescent="0.25">
      <c r="A179" s="571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57"/>
      <c r="AB179" s="557"/>
      <c r="AC179" s="55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81">
        <v>4680115886797</v>
      </c>
      <c r="E180" s="582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5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8" t="s">
        <v>72</v>
      </c>
      <c r="Q181" s="569"/>
      <c r="R181" s="569"/>
      <c r="S181" s="569"/>
      <c r="T181" s="569"/>
      <c r="U181" s="569"/>
      <c r="V181" s="57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8" t="s">
        <v>72</v>
      </c>
      <c r="Q182" s="569"/>
      <c r="R182" s="569"/>
      <c r="S182" s="569"/>
      <c r="T182" s="569"/>
      <c r="U182" s="569"/>
      <c r="V182" s="57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hidden="1" customHeight="1" x14ac:dyDescent="0.25">
      <c r="A183" s="578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56"/>
      <c r="AB183" s="556"/>
      <c r="AC183" s="556"/>
    </row>
    <row r="184" spans="1:68" ht="14.25" hidden="1" customHeight="1" x14ac:dyDescent="0.25">
      <c r="A184" s="571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57"/>
      <c r="AB184" s="557"/>
      <c r="AC184" s="55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81">
        <v>4680115881402</v>
      </c>
      <c r="E185" s="582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81">
        <v>4680115881396</v>
      </c>
      <c r="E186" s="582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5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8" t="s">
        <v>72</v>
      </c>
      <c r="Q187" s="569"/>
      <c r="R187" s="569"/>
      <c r="S187" s="569"/>
      <c r="T187" s="569"/>
      <c r="U187" s="569"/>
      <c r="V187" s="57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8" t="s">
        <v>72</v>
      </c>
      <c r="Q188" s="569"/>
      <c r="R188" s="569"/>
      <c r="S188" s="569"/>
      <c r="T188" s="569"/>
      <c r="U188" s="569"/>
      <c r="V188" s="57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71" t="s">
        <v>139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57"/>
      <c r="AB189" s="557"/>
      <c r="AC189" s="55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81">
        <v>4680115882935</v>
      </c>
      <c r="E190" s="582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81">
        <v>4680115880764</v>
      </c>
      <c r="E191" s="582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5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8" t="s">
        <v>72</v>
      </c>
      <c r="Q192" s="569"/>
      <c r="R192" s="569"/>
      <c r="S192" s="569"/>
      <c r="T192" s="569"/>
      <c r="U192" s="569"/>
      <c r="V192" s="57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8" t="s">
        <v>72</v>
      </c>
      <c r="Q193" s="569"/>
      <c r="R193" s="569"/>
      <c r="S193" s="569"/>
      <c r="T193" s="569"/>
      <c r="U193" s="569"/>
      <c r="V193" s="57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71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57"/>
      <c r="AB194" s="557"/>
      <c r="AC194" s="55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81">
        <v>4680115882683</v>
      </c>
      <c r="E195" s="582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81">
        <v>4680115882690</v>
      </c>
      <c r="E196" s="582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81">
        <v>4680115882669</v>
      </c>
      <c r="E197" s="582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81">
        <v>4680115882676</v>
      </c>
      <c r="E198" s="582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81">
        <v>4680115884014</v>
      </c>
      <c r="E199" s="582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81">
        <v>4680115884007</v>
      </c>
      <c r="E200" s="582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81">
        <v>4680115884038</v>
      </c>
      <c r="E201" s="582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81">
        <v>4680115884021</v>
      </c>
      <c r="E202" s="582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5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8" t="s">
        <v>72</v>
      </c>
      <c r="Q203" s="569"/>
      <c r="R203" s="569"/>
      <c r="S203" s="569"/>
      <c r="T203" s="569"/>
      <c r="U203" s="569"/>
      <c r="V203" s="57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hidden="1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8" t="s">
        <v>72</v>
      </c>
      <c r="Q204" s="569"/>
      <c r="R204" s="569"/>
      <c r="S204" s="569"/>
      <c r="T204" s="569"/>
      <c r="U204" s="569"/>
      <c r="V204" s="57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hidden="1" customHeight="1" x14ac:dyDescent="0.25">
      <c r="A205" s="571" t="s">
        <v>74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57"/>
      <c r="AB205" s="557"/>
      <c r="AC205" s="55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81">
        <v>4680115881594</v>
      </c>
      <c r="E206" s="582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81">
        <v>4680115881617</v>
      </c>
      <c r="E207" s="582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81">
        <v>4680115880573</v>
      </c>
      <c r="E208" s="582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81">
        <v>4680115882195</v>
      </c>
      <c r="E209" s="582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81">
        <v>4680115882607</v>
      </c>
      <c r="E210" s="582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81">
        <v>4680115880092</v>
      </c>
      <c r="E211" s="582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6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81">
        <v>4680115880221</v>
      </c>
      <c r="E212" s="582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81">
        <v>4680115880504</v>
      </c>
      <c r="E213" s="582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81">
        <v>4680115882164</v>
      </c>
      <c r="E214" s="582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5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8" t="s">
        <v>72</v>
      </c>
      <c r="Q215" s="569"/>
      <c r="R215" s="569"/>
      <c r="S215" s="569"/>
      <c r="T215" s="569"/>
      <c r="U215" s="569"/>
      <c r="V215" s="57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0</v>
      </c>
      <c r="Y215" s="563">
        <f>IFERROR(Y206/H206,"0")+IFERROR(Y207/H207,"0")+IFERROR(Y208/H208,"0")+IFERROR(Y209/H209,"0")+IFERROR(Y210/H210,"0")+IFERROR(Y211/H211,"0")+IFERROR(Y212/H212,"0")+IFERROR(Y213/H213,"0")+IFERROR(Y214/H214,"0")</f>
        <v>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4"/>
      <c r="AB215" s="564"/>
      <c r="AC215" s="564"/>
    </row>
    <row r="216" spans="1:68" hidden="1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8" t="s">
        <v>72</v>
      </c>
      <c r="Q216" s="569"/>
      <c r="R216" s="569"/>
      <c r="S216" s="569"/>
      <c r="T216" s="569"/>
      <c r="U216" s="569"/>
      <c r="V216" s="570"/>
      <c r="W216" s="37" t="s">
        <v>70</v>
      </c>
      <c r="X216" s="563">
        <f>IFERROR(SUM(X206:X214),"0")</f>
        <v>0</v>
      </c>
      <c r="Y216" s="563">
        <f>IFERROR(SUM(Y206:Y214),"0")</f>
        <v>0</v>
      </c>
      <c r="Z216" s="37"/>
      <c r="AA216" s="564"/>
      <c r="AB216" s="564"/>
      <c r="AC216" s="564"/>
    </row>
    <row r="217" spans="1:68" ht="14.25" hidden="1" customHeight="1" x14ac:dyDescent="0.25">
      <c r="A217" s="571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57"/>
      <c r="AB217" s="557"/>
      <c r="AC217" s="557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81">
        <v>4680115880818</v>
      </c>
      <c r="E218" s="582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81">
        <v>4680115880801</v>
      </c>
      <c r="E219" s="582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6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5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8" t="s">
        <v>72</v>
      </c>
      <c r="Q220" s="569"/>
      <c r="R220" s="569"/>
      <c r="S220" s="569"/>
      <c r="T220" s="569"/>
      <c r="U220" s="569"/>
      <c r="V220" s="57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8" t="s">
        <v>72</v>
      </c>
      <c r="Q221" s="569"/>
      <c r="R221" s="569"/>
      <c r="S221" s="569"/>
      <c r="T221" s="569"/>
      <c r="U221" s="569"/>
      <c r="V221" s="57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78" t="s">
        <v>362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56"/>
      <c r="AB222" s="556"/>
      <c r="AC222" s="556"/>
    </row>
    <row r="223" spans="1:68" ht="14.25" hidden="1" customHeight="1" x14ac:dyDescent="0.25">
      <c r="A223" s="571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57"/>
      <c r="AB223" s="557"/>
      <c r="AC223" s="557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81">
        <v>4680115884137</v>
      </c>
      <c r="E224" s="582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81">
        <v>4680115884236</v>
      </c>
      <c r="E225" s="582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81">
        <v>4680115884175</v>
      </c>
      <c r="E226" s="582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81">
        <v>4680115884144</v>
      </c>
      <c r="E227" s="582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81">
        <v>4680115886551</v>
      </c>
      <c r="E228" s="582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81">
        <v>4680115884182</v>
      </c>
      <c r="E229" s="582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81">
        <v>4680115884205</v>
      </c>
      <c r="E230" s="582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5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8" t="s">
        <v>72</v>
      </c>
      <c r="Q231" s="569"/>
      <c r="R231" s="569"/>
      <c r="S231" s="569"/>
      <c r="T231" s="569"/>
      <c r="U231" s="569"/>
      <c r="V231" s="57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hidden="1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8" t="s">
        <v>72</v>
      </c>
      <c r="Q232" s="569"/>
      <c r="R232" s="569"/>
      <c r="S232" s="569"/>
      <c r="T232" s="569"/>
      <c r="U232" s="569"/>
      <c r="V232" s="57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hidden="1" customHeight="1" x14ac:dyDescent="0.25">
      <c r="A233" s="571" t="s">
        <v>139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57"/>
      <c r="AB233" s="557"/>
      <c r="AC233" s="55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81">
        <v>4680115885981</v>
      </c>
      <c r="E234" s="582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5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8" t="s">
        <v>72</v>
      </c>
      <c r="Q235" s="569"/>
      <c r="R235" s="569"/>
      <c r="S235" s="569"/>
      <c r="T235" s="569"/>
      <c r="U235" s="569"/>
      <c r="V235" s="57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8" t="s">
        <v>72</v>
      </c>
      <c r="Q236" s="569"/>
      <c r="R236" s="569"/>
      <c r="S236" s="569"/>
      <c r="T236" s="569"/>
      <c r="U236" s="569"/>
      <c r="V236" s="57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71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57"/>
      <c r="AB237" s="557"/>
      <c r="AC237" s="55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81">
        <v>4680115886803</v>
      </c>
      <c r="E238" s="582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5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5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8" t="s">
        <v>72</v>
      </c>
      <c r="Q239" s="569"/>
      <c r="R239" s="569"/>
      <c r="S239" s="569"/>
      <c r="T239" s="569"/>
      <c r="U239" s="569"/>
      <c r="V239" s="57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hidden="1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8" t="s">
        <v>72</v>
      </c>
      <c r="Q240" s="569"/>
      <c r="R240" s="569"/>
      <c r="S240" s="569"/>
      <c r="T240" s="569"/>
      <c r="U240" s="569"/>
      <c r="V240" s="57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hidden="1" customHeight="1" x14ac:dyDescent="0.25">
      <c r="A241" s="571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57"/>
      <c r="AB241" s="557"/>
      <c r="AC241" s="55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81">
        <v>4680115886704</v>
      </c>
      <c r="E242" s="582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81">
        <v>4680115886681</v>
      </c>
      <c r="E243" s="582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85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81">
        <v>4680115886735</v>
      </c>
      <c r="E244" s="582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81">
        <v>4680115886728</v>
      </c>
      <c r="E245" s="582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81">
        <v>4680115886711</v>
      </c>
      <c r="E246" s="582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5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8" t="s">
        <v>72</v>
      </c>
      <c r="Q247" s="569"/>
      <c r="R247" s="569"/>
      <c r="S247" s="569"/>
      <c r="T247" s="569"/>
      <c r="U247" s="569"/>
      <c r="V247" s="57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hidden="1" x14ac:dyDescent="0.2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7"/>
      <c r="P248" s="568" t="s">
        <v>72</v>
      </c>
      <c r="Q248" s="569"/>
      <c r="R248" s="569"/>
      <c r="S248" s="569"/>
      <c r="T248" s="569"/>
      <c r="U248" s="569"/>
      <c r="V248" s="57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hidden="1" customHeight="1" x14ac:dyDescent="0.25">
      <c r="A249" s="578" t="s">
        <v>402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56"/>
      <c r="AB249" s="556"/>
      <c r="AC249" s="556"/>
    </row>
    <row r="250" spans="1:68" ht="14.25" hidden="1" customHeight="1" x14ac:dyDescent="0.25">
      <c r="A250" s="571" t="s">
        <v>103</v>
      </c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  <c r="AA250" s="557"/>
      <c r="AB250" s="557"/>
      <c r="AC250" s="557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81">
        <v>4680115885837</v>
      </c>
      <c r="E251" s="582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81">
        <v>4680115885806</v>
      </c>
      <c r="E252" s="582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81">
        <v>4680115885851</v>
      </c>
      <c r="E253" s="582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81">
        <v>4680115885844</v>
      </c>
      <c r="E254" s="582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81">
        <v>4680115885820</v>
      </c>
      <c r="E255" s="582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5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8" t="s">
        <v>72</v>
      </c>
      <c r="Q256" s="569"/>
      <c r="R256" s="569"/>
      <c r="S256" s="569"/>
      <c r="T256" s="569"/>
      <c r="U256" s="569"/>
      <c r="V256" s="570"/>
      <c r="W256" s="37" t="s">
        <v>73</v>
      </c>
      <c r="X256" s="563">
        <f>IFERROR(X251/H251,"0")+IFERROR(X252/H252,"0")+IFERROR(X253/H253,"0")+IFERROR(X254/H254,"0")+IFERROR(X255/H255,"0")</f>
        <v>0</v>
      </c>
      <c r="Y256" s="563">
        <f>IFERROR(Y251/H251,"0")+IFERROR(Y252/H252,"0")+IFERROR(Y253/H253,"0")+IFERROR(Y254/H254,"0")+IFERROR(Y255/H255,"0")</f>
        <v>0</v>
      </c>
      <c r="Z256" s="563">
        <f>IFERROR(IF(Z251="",0,Z251),"0")+IFERROR(IF(Z252="",0,Z252),"0")+IFERROR(IF(Z253="",0,Z253),"0")+IFERROR(IF(Z254="",0,Z254),"0")+IFERROR(IF(Z255="",0,Z255),"0")</f>
        <v>0</v>
      </c>
      <c r="AA256" s="564"/>
      <c r="AB256" s="564"/>
      <c r="AC256" s="564"/>
    </row>
    <row r="257" spans="1:68" hidden="1" x14ac:dyDescent="0.2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7"/>
      <c r="P257" s="568" t="s">
        <v>72</v>
      </c>
      <c r="Q257" s="569"/>
      <c r="R257" s="569"/>
      <c r="S257" s="569"/>
      <c r="T257" s="569"/>
      <c r="U257" s="569"/>
      <c r="V257" s="570"/>
      <c r="W257" s="37" t="s">
        <v>70</v>
      </c>
      <c r="X257" s="563">
        <f>IFERROR(SUM(X251:X255),"0")</f>
        <v>0</v>
      </c>
      <c r="Y257" s="563">
        <f>IFERROR(SUM(Y251:Y255),"0")</f>
        <v>0</v>
      </c>
      <c r="Z257" s="37"/>
      <c r="AA257" s="564"/>
      <c r="AB257" s="564"/>
      <c r="AC257" s="564"/>
    </row>
    <row r="258" spans="1:68" ht="16.5" hidden="1" customHeight="1" x14ac:dyDescent="0.25">
      <c r="A258" s="578" t="s">
        <v>418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56"/>
      <c r="AB258" s="556"/>
      <c r="AC258" s="556"/>
    </row>
    <row r="259" spans="1:68" ht="14.25" hidden="1" customHeight="1" x14ac:dyDescent="0.25">
      <c r="A259" s="571" t="s">
        <v>103</v>
      </c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  <c r="AA259" s="557"/>
      <c r="AB259" s="557"/>
      <c r="AC259" s="557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81">
        <v>4607091383423</v>
      </c>
      <c r="E260" s="582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6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81">
        <v>4680115885691</v>
      </c>
      <c r="E261" s="582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3"/>
      <c r="R261" s="573"/>
      <c r="S261" s="573"/>
      <c r="T261" s="574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81">
        <v>4680115885660</v>
      </c>
      <c r="E262" s="582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81">
        <v>4680115886773</v>
      </c>
      <c r="E263" s="582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9" t="s">
        <v>429</v>
      </c>
      <c r="Q263" s="573"/>
      <c r="R263" s="573"/>
      <c r="S263" s="573"/>
      <c r="T263" s="574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5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8" t="s">
        <v>72</v>
      </c>
      <c r="Q264" s="569"/>
      <c r="R264" s="569"/>
      <c r="S264" s="569"/>
      <c r="T264" s="569"/>
      <c r="U264" s="569"/>
      <c r="V264" s="57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7"/>
      <c r="P265" s="568" t="s">
        <v>72</v>
      </c>
      <c r="Q265" s="569"/>
      <c r="R265" s="569"/>
      <c r="S265" s="569"/>
      <c r="T265" s="569"/>
      <c r="U265" s="569"/>
      <c r="V265" s="57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78" t="s">
        <v>431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56"/>
      <c r="AB266" s="556"/>
      <c r="AC266" s="556"/>
    </row>
    <row r="267" spans="1:68" ht="14.25" hidden="1" customHeight="1" x14ac:dyDescent="0.25">
      <c r="A267" s="571" t="s">
        <v>74</v>
      </c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57"/>
      <c r="AB267" s="557"/>
      <c r="AC267" s="557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81">
        <v>4680115886186</v>
      </c>
      <c r="E268" s="582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81">
        <v>4680115881228</v>
      </c>
      <c r="E269" s="582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81">
        <v>4680115881211</v>
      </c>
      <c r="E270" s="582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5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8" t="s">
        <v>72</v>
      </c>
      <c r="Q271" s="569"/>
      <c r="R271" s="569"/>
      <c r="S271" s="569"/>
      <c r="T271" s="569"/>
      <c r="U271" s="569"/>
      <c r="V271" s="57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hidden="1" x14ac:dyDescent="0.2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7"/>
      <c r="P272" s="568" t="s">
        <v>72</v>
      </c>
      <c r="Q272" s="569"/>
      <c r="R272" s="569"/>
      <c r="S272" s="569"/>
      <c r="T272" s="569"/>
      <c r="U272" s="569"/>
      <c r="V272" s="57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hidden="1" customHeight="1" x14ac:dyDescent="0.25">
      <c r="A273" s="578" t="s">
        <v>441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56"/>
      <c r="AB273" s="556"/>
      <c r="AC273" s="556"/>
    </row>
    <row r="274" spans="1:68" ht="14.25" hidden="1" customHeight="1" x14ac:dyDescent="0.25">
      <c r="A274" s="571" t="s">
        <v>64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  <c r="AA274" s="557"/>
      <c r="AB274" s="557"/>
      <c r="AC274" s="557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81">
        <v>4680115880344</v>
      </c>
      <c r="E275" s="582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5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8" t="s">
        <v>72</v>
      </c>
      <c r="Q276" s="569"/>
      <c r="R276" s="569"/>
      <c r="S276" s="569"/>
      <c r="T276" s="569"/>
      <c r="U276" s="569"/>
      <c r="V276" s="57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7"/>
      <c r="P277" s="568" t="s">
        <v>72</v>
      </c>
      <c r="Q277" s="569"/>
      <c r="R277" s="569"/>
      <c r="S277" s="569"/>
      <c r="T277" s="569"/>
      <c r="U277" s="569"/>
      <c r="V277" s="57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71" t="s">
        <v>74</v>
      </c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  <c r="AA278" s="557"/>
      <c r="AB278" s="557"/>
      <c r="AC278" s="557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81">
        <v>4680115884618</v>
      </c>
      <c r="E279" s="582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5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8" t="s">
        <v>72</v>
      </c>
      <c r="Q280" s="569"/>
      <c r="R280" s="569"/>
      <c r="S280" s="569"/>
      <c r="T280" s="569"/>
      <c r="U280" s="569"/>
      <c r="V280" s="57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hidden="1" x14ac:dyDescent="0.2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7"/>
      <c r="P281" s="568" t="s">
        <v>72</v>
      </c>
      <c r="Q281" s="569"/>
      <c r="R281" s="569"/>
      <c r="S281" s="569"/>
      <c r="T281" s="569"/>
      <c r="U281" s="569"/>
      <c r="V281" s="57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hidden="1" customHeight="1" x14ac:dyDescent="0.25">
      <c r="A282" s="578" t="s">
        <v>448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56"/>
      <c r="AB282" s="556"/>
      <c r="AC282" s="556"/>
    </row>
    <row r="283" spans="1:68" ht="14.25" hidden="1" customHeight="1" x14ac:dyDescent="0.25">
      <c r="A283" s="571" t="s">
        <v>103</v>
      </c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  <c r="AA283" s="557"/>
      <c r="AB283" s="557"/>
      <c r="AC283" s="557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81">
        <v>4680115883703</v>
      </c>
      <c r="E284" s="582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5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8" t="s">
        <v>72</v>
      </c>
      <c r="Q285" s="569"/>
      <c r="R285" s="569"/>
      <c r="S285" s="569"/>
      <c r="T285" s="569"/>
      <c r="U285" s="569"/>
      <c r="V285" s="57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hidden="1" x14ac:dyDescent="0.2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7"/>
      <c r="P286" s="568" t="s">
        <v>72</v>
      </c>
      <c r="Q286" s="569"/>
      <c r="R286" s="569"/>
      <c r="S286" s="569"/>
      <c r="T286" s="569"/>
      <c r="U286" s="569"/>
      <c r="V286" s="57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hidden="1" customHeight="1" x14ac:dyDescent="0.25">
      <c r="A287" s="578" t="s">
        <v>453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56"/>
      <c r="AB287" s="556"/>
      <c r="AC287" s="556"/>
    </row>
    <row r="288" spans="1:68" ht="14.25" hidden="1" customHeight="1" x14ac:dyDescent="0.25">
      <c r="A288" s="571" t="s">
        <v>103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  <c r="AA288" s="557"/>
      <c r="AB288" s="557"/>
      <c r="AC288" s="557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81">
        <v>4607091386004</v>
      </c>
      <c r="E289" s="582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81">
        <v>4680115885615</v>
      </c>
      <c r="E290" s="582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81">
        <v>4680115885554</v>
      </c>
      <c r="E291" s="582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61">
        <v>150</v>
      </c>
      <c r="Y291" s="562">
        <f t="shared" si="37"/>
        <v>151.20000000000002</v>
      </c>
      <c r="Z291" s="36">
        <f>IFERROR(IF(Y291=0,"",ROUNDUP(Y291/H291,0)*0.01898),"")</f>
        <v>0.26572000000000001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156.04166666666666</v>
      </c>
      <c r="BN291" s="64">
        <f t="shared" si="39"/>
        <v>157.29000000000002</v>
      </c>
      <c r="BO291" s="64">
        <f t="shared" si="40"/>
        <v>0.21701388888888887</v>
      </c>
      <c r="BP291" s="64">
        <f t="shared" si="41"/>
        <v>0.21875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81">
        <v>4680115885554</v>
      </c>
      <c r="E292" s="582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8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81">
        <v>4680115885646</v>
      </c>
      <c r="E293" s="582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81">
        <v>4680115885622</v>
      </c>
      <c r="E294" s="582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81">
        <v>4680115885608</v>
      </c>
      <c r="E295" s="582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65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7"/>
      <c r="P296" s="568" t="s">
        <v>72</v>
      </c>
      <c r="Q296" s="569"/>
      <c r="R296" s="569"/>
      <c r="S296" s="569"/>
      <c r="T296" s="569"/>
      <c r="U296" s="569"/>
      <c r="V296" s="57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13.888888888888888</v>
      </c>
      <c r="Y296" s="563">
        <f>IFERROR(Y289/H289,"0")+IFERROR(Y290/H290,"0")+IFERROR(Y291/H291,"0")+IFERROR(Y292/H292,"0")+IFERROR(Y293/H293,"0")+IFERROR(Y294/H294,"0")+IFERROR(Y295/H295,"0")</f>
        <v>14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0.26572000000000001</v>
      </c>
      <c r="AA296" s="564"/>
      <c r="AB296" s="564"/>
      <c r="AC296" s="564"/>
    </row>
    <row r="297" spans="1:68" x14ac:dyDescent="0.2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67"/>
      <c r="P297" s="568" t="s">
        <v>72</v>
      </c>
      <c r="Q297" s="569"/>
      <c r="R297" s="569"/>
      <c r="S297" s="569"/>
      <c r="T297" s="569"/>
      <c r="U297" s="569"/>
      <c r="V297" s="570"/>
      <c r="W297" s="37" t="s">
        <v>70</v>
      </c>
      <c r="X297" s="563">
        <f>IFERROR(SUM(X289:X295),"0")</f>
        <v>150</v>
      </c>
      <c r="Y297" s="563">
        <f>IFERROR(SUM(Y289:Y295),"0")</f>
        <v>151.20000000000002</v>
      </c>
      <c r="Z297" s="37"/>
      <c r="AA297" s="564"/>
      <c r="AB297" s="564"/>
      <c r="AC297" s="564"/>
    </row>
    <row r="298" spans="1:68" ht="14.25" hidden="1" customHeight="1" x14ac:dyDescent="0.25">
      <c r="A298" s="571" t="s">
        <v>64</v>
      </c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81">
        <v>4607091387193</v>
      </c>
      <c r="E299" s="582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61">
        <v>80</v>
      </c>
      <c r="Y299" s="562">
        <f t="shared" ref="Y299:Y305" si="42">IFERROR(IF(X299="",0,CEILING((X299/$H299),1)*$H299),"")</f>
        <v>84</v>
      </c>
      <c r="Z299" s="36">
        <f>IFERROR(IF(Y299=0,"",ROUNDUP(Y299/H299,0)*0.00902),"")</f>
        <v>0.1804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85.142857142857125</v>
      </c>
      <c r="BN299" s="64">
        <f t="shared" ref="BN299:BN305" si="44">IFERROR(Y299*I299/H299,"0")</f>
        <v>89.399999999999991</v>
      </c>
      <c r="BO299" s="64">
        <f t="shared" ref="BO299:BO305" si="45">IFERROR(1/J299*(X299/H299),"0")</f>
        <v>0.14430014430014429</v>
      </c>
      <c r="BP299" s="64">
        <f t="shared" ref="BP299:BP305" si="46">IFERROR(1/J299*(Y299/H299),"0")</f>
        <v>0.15151515151515152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81">
        <v>4607091387230</v>
      </c>
      <c r="E300" s="582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61">
        <v>350</v>
      </c>
      <c r="Y300" s="562">
        <f t="shared" si="42"/>
        <v>352.8</v>
      </c>
      <c r="Z300" s="36">
        <f>IFERROR(IF(Y300=0,"",ROUNDUP(Y300/H300,0)*0.00902),"")</f>
        <v>0.75768000000000002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372.5</v>
      </c>
      <c r="BN300" s="64">
        <f t="shared" si="44"/>
        <v>375.48</v>
      </c>
      <c r="BO300" s="64">
        <f t="shared" si="45"/>
        <v>0.63131313131313127</v>
      </c>
      <c r="BP300" s="64">
        <f t="shared" si="46"/>
        <v>0.63636363636363635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81">
        <v>4607091387292</v>
      </c>
      <c r="E301" s="582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81">
        <v>4607091387285</v>
      </c>
      <c r="E302" s="582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81">
        <v>4607091389845</v>
      </c>
      <c r="E303" s="582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81">
        <v>4680115882881</v>
      </c>
      <c r="E304" s="582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81">
        <v>4607091383836</v>
      </c>
      <c r="E305" s="582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5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7"/>
      <c r="P306" s="568" t="s">
        <v>72</v>
      </c>
      <c r="Q306" s="569"/>
      <c r="R306" s="569"/>
      <c r="S306" s="569"/>
      <c r="T306" s="569"/>
      <c r="U306" s="569"/>
      <c r="V306" s="57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102.38095238095238</v>
      </c>
      <c r="Y306" s="563">
        <f>IFERROR(Y299/H299,"0")+IFERROR(Y300/H300,"0")+IFERROR(Y301/H301,"0")+IFERROR(Y302/H302,"0")+IFERROR(Y303/H303,"0")+IFERROR(Y304/H304,"0")+IFERROR(Y305/H305,"0")</f>
        <v>104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0.93808000000000002</v>
      </c>
      <c r="AA306" s="564"/>
      <c r="AB306" s="564"/>
      <c r="AC306" s="564"/>
    </row>
    <row r="307" spans="1:68" x14ac:dyDescent="0.2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67"/>
      <c r="P307" s="568" t="s">
        <v>72</v>
      </c>
      <c r="Q307" s="569"/>
      <c r="R307" s="569"/>
      <c r="S307" s="569"/>
      <c r="T307" s="569"/>
      <c r="U307" s="569"/>
      <c r="V307" s="570"/>
      <c r="W307" s="37" t="s">
        <v>70</v>
      </c>
      <c r="X307" s="563">
        <f>IFERROR(SUM(X299:X305),"0")</f>
        <v>430</v>
      </c>
      <c r="Y307" s="563">
        <f>IFERROR(SUM(Y299:Y305),"0")</f>
        <v>436.8</v>
      </c>
      <c r="Z307" s="37"/>
      <c r="AA307" s="564"/>
      <c r="AB307" s="564"/>
      <c r="AC307" s="564"/>
    </row>
    <row r="308" spans="1:68" ht="14.25" hidden="1" customHeight="1" x14ac:dyDescent="0.25">
      <c r="A308" s="571" t="s">
        <v>74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81">
        <v>4607091387766</v>
      </c>
      <c r="E309" s="582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6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61">
        <v>1400</v>
      </c>
      <c r="Y309" s="562">
        <f>IFERROR(IF(X309="",0,CEILING((X309/$H309),1)*$H309),"")</f>
        <v>1404</v>
      </c>
      <c r="Z309" s="36">
        <f>IFERROR(IF(Y309=0,"",ROUNDUP(Y309/H309,0)*0.01898),"")</f>
        <v>3.4163999999999999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1492.0769230769231</v>
      </c>
      <c r="BN309" s="64">
        <f>IFERROR(Y309*I309/H309,"0")</f>
        <v>1496.3400000000001</v>
      </c>
      <c r="BO309" s="64">
        <f>IFERROR(1/J309*(X309/H309),"0")</f>
        <v>2.8044871794871797</v>
      </c>
      <c r="BP309" s="64">
        <f>IFERROR(1/J309*(Y309/H309),"0")</f>
        <v>2.8125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81">
        <v>4607091387957</v>
      </c>
      <c r="E310" s="582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81">
        <v>4607091387964</v>
      </c>
      <c r="E311" s="582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81">
        <v>4680115884588</v>
      </c>
      <c r="E312" s="582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81">
        <v>4607091387513</v>
      </c>
      <c r="E313" s="582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5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7"/>
      <c r="P314" s="568" t="s">
        <v>72</v>
      </c>
      <c r="Q314" s="569"/>
      <c r="R314" s="569"/>
      <c r="S314" s="569"/>
      <c r="T314" s="569"/>
      <c r="U314" s="569"/>
      <c r="V314" s="570"/>
      <c r="W314" s="37" t="s">
        <v>73</v>
      </c>
      <c r="X314" s="563">
        <f>IFERROR(X309/H309,"0")+IFERROR(X310/H310,"0")+IFERROR(X311/H311,"0")+IFERROR(X312/H312,"0")+IFERROR(X313/H313,"0")</f>
        <v>179.4871794871795</v>
      </c>
      <c r="Y314" s="563">
        <f>IFERROR(Y309/H309,"0")+IFERROR(Y310/H310,"0")+IFERROR(Y311/H311,"0")+IFERROR(Y312/H312,"0")+IFERROR(Y313/H313,"0")</f>
        <v>180</v>
      </c>
      <c r="Z314" s="563">
        <f>IFERROR(IF(Z309="",0,Z309),"0")+IFERROR(IF(Z310="",0,Z310),"0")+IFERROR(IF(Z311="",0,Z311),"0")+IFERROR(IF(Z312="",0,Z312),"0")+IFERROR(IF(Z313="",0,Z313),"0")</f>
        <v>3.4163999999999999</v>
      </c>
      <c r="AA314" s="564"/>
      <c r="AB314" s="564"/>
      <c r="AC314" s="564"/>
    </row>
    <row r="315" spans="1:68" x14ac:dyDescent="0.2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67"/>
      <c r="P315" s="568" t="s">
        <v>72</v>
      </c>
      <c r="Q315" s="569"/>
      <c r="R315" s="569"/>
      <c r="S315" s="569"/>
      <c r="T315" s="569"/>
      <c r="U315" s="569"/>
      <c r="V315" s="570"/>
      <c r="W315" s="37" t="s">
        <v>70</v>
      </c>
      <c r="X315" s="563">
        <f>IFERROR(SUM(X309:X313),"0")</f>
        <v>1400</v>
      </c>
      <c r="Y315" s="563">
        <f>IFERROR(SUM(Y309:Y313),"0")</f>
        <v>1404</v>
      </c>
      <c r="Z315" s="37"/>
      <c r="AA315" s="564"/>
      <c r="AB315" s="564"/>
      <c r="AC315" s="564"/>
    </row>
    <row r="316" spans="1:68" ht="14.25" hidden="1" customHeight="1" x14ac:dyDescent="0.25">
      <c r="A316" s="571" t="s">
        <v>174</v>
      </c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  <c r="AA316" s="557"/>
      <c r="AB316" s="557"/>
      <c r="AC316" s="557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81">
        <v>4607091380880</v>
      </c>
      <c r="E317" s="582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511</v>
      </c>
      <c r="B318" s="54" t="s">
        <v>512</v>
      </c>
      <c r="C318" s="31">
        <v>4301060406</v>
      </c>
      <c r="D318" s="581">
        <v>4607091384482</v>
      </c>
      <c r="E318" s="582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61">
        <v>0</v>
      </c>
      <c r="Y318" s="562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81">
        <v>4607091380897</v>
      </c>
      <c r="E319" s="582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9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65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7"/>
      <c r="P320" s="568" t="s">
        <v>72</v>
      </c>
      <c r="Q320" s="569"/>
      <c r="R320" s="569"/>
      <c r="S320" s="569"/>
      <c r="T320" s="569"/>
      <c r="U320" s="569"/>
      <c r="V320" s="570"/>
      <c r="W320" s="37" t="s">
        <v>73</v>
      </c>
      <c r="X320" s="563">
        <f>IFERROR(X317/H317,"0")+IFERROR(X318/H318,"0")+IFERROR(X319/H319,"0")</f>
        <v>0</v>
      </c>
      <c r="Y320" s="563">
        <f>IFERROR(Y317/H317,"0")+IFERROR(Y318/H318,"0")+IFERROR(Y319/H319,"0")</f>
        <v>0</v>
      </c>
      <c r="Z320" s="563">
        <f>IFERROR(IF(Z317="",0,Z317),"0")+IFERROR(IF(Z318="",0,Z318),"0")+IFERROR(IF(Z319="",0,Z319),"0")</f>
        <v>0</v>
      </c>
      <c r="AA320" s="564"/>
      <c r="AB320" s="564"/>
      <c r="AC320" s="564"/>
    </row>
    <row r="321" spans="1:68" hidden="1" x14ac:dyDescent="0.2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67"/>
      <c r="P321" s="568" t="s">
        <v>72</v>
      </c>
      <c r="Q321" s="569"/>
      <c r="R321" s="569"/>
      <c r="S321" s="569"/>
      <c r="T321" s="569"/>
      <c r="U321" s="569"/>
      <c r="V321" s="570"/>
      <c r="W321" s="37" t="s">
        <v>70</v>
      </c>
      <c r="X321" s="563">
        <f>IFERROR(SUM(X317:X319),"0")</f>
        <v>0</v>
      </c>
      <c r="Y321" s="563">
        <f>IFERROR(SUM(Y317:Y319),"0")</f>
        <v>0</v>
      </c>
      <c r="Z321" s="37"/>
      <c r="AA321" s="564"/>
      <c r="AB321" s="564"/>
      <c r="AC321" s="564"/>
    </row>
    <row r="322" spans="1:68" ht="14.25" hidden="1" customHeight="1" x14ac:dyDescent="0.25">
      <c r="A322" s="571" t="s">
        <v>95</v>
      </c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  <c r="AA322" s="557"/>
      <c r="AB322" s="557"/>
      <c r="AC322" s="557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81">
        <v>4607091388381</v>
      </c>
      <c r="E323" s="582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519</v>
      </c>
      <c r="Q323" s="573"/>
      <c r="R323" s="573"/>
      <c r="S323" s="573"/>
      <c r="T323" s="574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81">
        <v>4607091388374</v>
      </c>
      <c r="E324" s="582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3" t="s">
        <v>523</v>
      </c>
      <c r="Q324" s="573"/>
      <c r="R324" s="573"/>
      <c r="S324" s="573"/>
      <c r="T324" s="574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81">
        <v>4607091383102</v>
      </c>
      <c r="E325" s="582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81">
        <v>4607091388404</v>
      </c>
      <c r="E326" s="582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5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7"/>
      <c r="P327" s="568" t="s">
        <v>72</v>
      </c>
      <c r="Q327" s="569"/>
      <c r="R327" s="569"/>
      <c r="S327" s="569"/>
      <c r="T327" s="569"/>
      <c r="U327" s="569"/>
      <c r="V327" s="570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hidden="1" x14ac:dyDescent="0.2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67"/>
      <c r="P328" s="568" t="s">
        <v>72</v>
      </c>
      <c r="Q328" s="569"/>
      <c r="R328" s="569"/>
      <c r="S328" s="569"/>
      <c r="T328" s="569"/>
      <c r="U328" s="569"/>
      <c r="V328" s="570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hidden="1" customHeight="1" x14ac:dyDescent="0.25">
      <c r="A329" s="571" t="s">
        <v>529</v>
      </c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  <c r="AA329" s="557"/>
      <c r="AB329" s="557"/>
      <c r="AC329" s="557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81">
        <v>4680115881808</v>
      </c>
      <c r="E330" s="582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81">
        <v>4680115881822</v>
      </c>
      <c r="E331" s="582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81">
        <v>4680115880016</v>
      </c>
      <c r="E332" s="582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5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7"/>
      <c r="P333" s="568" t="s">
        <v>72</v>
      </c>
      <c r="Q333" s="569"/>
      <c r="R333" s="569"/>
      <c r="S333" s="569"/>
      <c r="T333" s="569"/>
      <c r="U333" s="569"/>
      <c r="V333" s="57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hidden="1" x14ac:dyDescent="0.2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7"/>
      <c r="P334" s="568" t="s">
        <v>72</v>
      </c>
      <c r="Q334" s="569"/>
      <c r="R334" s="569"/>
      <c r="S334" s="569"/>
      <c r="T334" s="569"/>
      <c r="U334" s="569"/>
      <c r="V334" s="57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hidden="1" customHeight="1" x14ac:dyDescent="0.25">
      <c r="A335" s="578" t="s">
        <v>538</v>
      </c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  <c r="AA335" s="556"/>
      <c r="AB335" s="556"/>
      <c r="AC335" s="556"/>
    </row>
    <row r="336" spans="1:68" ht="14.25" hidden="1" customHeight="1" x14ac:dyDescent="0.25">
      <c r="A336" s="571" t="s">
        <v>74</v>
      </c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81">
        <v>4607091387919</v>
      </c>
      <c r="E337" s="582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61">
        <v>140</v>
      </c>
      <c r="Y337" s="562">
        <f>IFERROR(IF(X337="",0,CEILING((X337/$H337),1)*$H337),"")</f>
        <v>145.79999999999998</v>
      </c>
      <c r="Z337" s="36">
        <f>IFERROR(IF(Y337=0,"",ROUNDUP(Y337/H337,0)*0.01898),"")</f>
        <v>0.34164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148.97037037037035</v>
      </c>
      <c r="BN337" s="64">
        <f>IFERROR(Y337*I337/H337,"0")</f>
        <v>155.142</v>
      </c>
      <c r="BO337" s="64">
        <f>IFERROR(1/J337*(X337/H337),"0")</f>
        <v>0.27006172839506176</v>
      </c>
      <c r="BP337" s="64">
        <f>IFERROR(1/J337*(Y337/H337),"0")</f>
        <v>0.28125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81">
        <v>4680115883604</v>
      </c>
      <c r="E338" s="582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81">
        <v>4680115883567</v>
      </c>
      <c r="E339" s="582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65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7"/>
      <c r="P340" s="568" t="s">
        <v>72</v>
      </c>
      <c r="Q340" s="569"/>
      <c r="R340" s="569"/>
      <c r="S340" s="569"/>
      <c r="T340" s="569"/>
      <c r="U340" s="569"/>
      <c r="V340" s="570"/>
      <c r="W340" s="37" t="s">
        <v>73</v>
      </c>
      <c r="X340" s="563">
        <f>IFERROR(X337/H337,"0")+IFERROR(X338/H338,"0")+IFERROR(X339/H339,"0")</f>
        <v>17.283950617283953</v>
      </c>
      <c r="Y340" s="563">
        <f>IFERROR(Y337/H337,"0")+IFERROR(Y338/H338,"0")+IFERROR(Y339/H339,"0")</f>
        <v>18</v>
      </c>
      <c r="Z340" s="563">
        <f>IFERROR(IF(Z337="",0,Z337),"0")+IFERROR(IF(Z338="",0,Z338),"0")+IFERROR(IF(Z339="",0,Z339),"0")</f>
        <v>0.34164</v>
      </c>
      <c r="AA340" s="564"/>
      <c r="AB340" s="564"/>
      <c r="AC340" s="564"/>
    </row>
    <row r="341" spans="1:68" x14ac:dyDescent="0.2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7"/>
      <c r="P341" s="568" t="s">
        <v>72</v>
      </c>
      <c r="Q341" s="569"/>
      <c r="R341" s="569"/>
      <c r="S341" s="569"/>
      <c r="T341" s="569"/>
      <c r="U341" s="569"/>
      <c r="V341" s="570"/>
      <c r="W341" s="37" t="s">
        <v>70</v>
      </c>
      <c r="X341" s="563">
        <f>IFERROR(SUM(X337:X339),"0")</f>
        <v>140</v>
      </c>
      <c r="Y341" s="563">
        <f>IFERROR(SUM(Y337:Y339),"0")</f>
        <v>145.79999999999998</v>
      </c>
      <c r="Z341" s="37"/>
      <c r="AA341" s="564"/>
      <c r="AB341" s="564"/>
      <c r="AC341" s="564"/>
    </row>
    <row r="342" spans="1:68" ht="27.75" hidden="1" customHeight="1" x14ac:dyDescent="0.2">
      <c r="A342" s="591" t="s">
        <v>548</v>
      </c>
      <c r="B342" s="592"/>
      <c r="C342" s="592"/>
      <c r="D342" s="592"/>
      <c r="E342" s="592"/>
      <c r="F342" s="592"/>
      <c r="G342" s="592"/>
      <c r="H342" s="592"/>
      <c r="I342" s="592"/>
      <c r="J342" s="592"/>
      <c r="K342" s="592"/>
      <c r="L342" s="592"/>
      <c r="M342" s="592"/>
      <c r="N342" s="592"/>
      <c r="O342" s="592"/>
      <c r="P342" s="592"/>
      <c r="Q342" s="592"/>
      <c r="R342" s="592"/>
      <c r="S342" s="592"/>
      <c r="T342" s="592"/>
      <c r="U342" s="592"/>
      <c r="V342" s="592"/>
      <c r="W342" s="592"/>
      <c r="X342" s="592"/>
      <c r="Y342" s="592"/>
      <c r="Z342" s="592"/>
      <c r="AA342" s="48"/>
      <c r="AB342" s="48"/>
      <c r="AC342" s="48"/>
    </row>
    <row r="343" spans="1:68" ht="16.5" hidden="1" customHeight="1" x14ac:dyDescent="0.25">
      <c r="A343" s="578" t="s">
        <v>549</v>
      </c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  <c r="AA343" s="556"/>
      <c r="AB343" s="556"/>
      <c r="AC343" s="556"/>
    </row>
    <row r="344" spans="1:68" ht="14.25" hidden="1" customHeight="1" x14ac:dyDescent="0.25">
      <c r="A344" s="571" t="s">
        <v>103</v>
      </c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81">
        <v>4680115884847</v>
      </c>
      <c r="E345" s="582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61">
        <v>170</v>
      </c>
      <c r="Y345" s="562">
        <f t="shared" ref="Y345:Y351" si="47">IFERROR(IF(X345="",0,CEILING((X345/$H345),1)*$H345),"")</f>
        <v>180</v>
      </c>
      <c r="Z345" s="36">
        <f>IFERROR(IF(Y345=0,"",ROUNDUP(Y345/H345,0)*0.02175),"")</f>
        <v>0.26100000000000001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175.44</v>
      </c>
      <c r="BN345" s="64">
        <f t="shared" ref="BN345:BN351" si="49">IFERROR(Y345*I345/H345,"0")</f>
        <v>185.76000000000002</v>
      </c>
      <c r="BO345" s="64">
        <f t="shared" ref="BO345:BO351" si="50">IFERROR(1/J345*(X345/H345),"0")</f>
        <v>0.2361111111111111</v>
      </c>
      <c r="BP345" s="64">
        <f t="shared" ref="BP345:BP351" si="51">IFERROR(1/J345*(Y345/H345),"0")</f>
        <v>0.25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81">
        <v>4680115884854</v>
      </c>
      <c r="E346" s="582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61">
        <v>160</v>
      </c>
      <c r="Y346" s="562">
        <f t="shared" si="47"/>
        <v>165</v>
      </c>
      <c r="Z346" s="36">
        <f>IFERROR(IF(Y346=0,"",ROUNDUP(Y346/H346,0)*0.02175),"")</f>
        <v>0.23924999999999999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165.12</v>
      </c>
      <c r="BN346" s="64">
        <f t="shared" si="49"/>
        <v>170.28000000000003</v>
      </c>
      <c r="BO346" s="64">
        <f t="shared" si="50"/>
        <v>0.22222222222222221</v>
      </c>
      <c r="BP346" s="64">
        <f t="shared" si="51"/>
        <v>0.22916666666666666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81">
        <v>4607091383997</v>
      </c>
      <c r="E347" s="582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61">
        <v>250</v>
      </c>
      <c r="Y347" s="562">
        <f t="shared" si="47"/>
        <v>255</v>
      </c>
      <c r="Z347" s="36">
        <f>IFERROR(IF(Y347=0,"",ROUNDUP(Y347/H347,0)*0.02175),"")</f>
        <v>0.36974999999999997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258</v>
      </c>
      <c r="BN347" s="64">
        <f t="shared" si="49"/>
        <v>263.16000000000003</v>
      </c>
      <c r="BO347" s="64">
        <f t="shared" si="50"/>
        <v>0.34722222222222221</v>
      </c>
      <c r="BP347" s="64">
        <f t="shared" si="51"/>
        <v>0.35416666666666663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81">
        <v>4680115884830</v>
      </c>
      <c r="E348" s="582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81">
        <v>4680115882638</v>
      </c>
      <c r="E349" s="582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81">
        <v>4680115884922</v>
      </c>
      <c r="E350" s="582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81">
        <v>4680115884861</v>
      </c>
      <c r="E351" s="582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5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7"/>
      <c r="P352" s="568" t="s">
        <v>72</v>
      </c>
      <c r="Q352" s="569"/>
      <c r="R352" s="569"/>
      <c r="S352" s="569"/>
      <c r="T352" s="569"/>
      <c r="U352" s="569"/>
      <c r="V352" s="57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38.666666666666671</v>
      </c>
      <c r="Y352" s="563">
        <f>IFERROR(Y345/H345,"0")+IFERROR(Y346/H346,"0")+IFERROR(Y347/H347,"0")+IFERROR(Y348/H348,"0")+IFERROR(Y349/H349,"0")+IFERROR(Y350/H350,"0")+IFERROR(Y351/H351,"0")</f>
        <v>40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0.86999999999999988</v>
      </c>
      <c r="AA352" s="564"/>
      <c r="AB352" s="564"/>
      <c r="AC352" s="564"/>
    </row>
    <row r="353" spans="1:68" x14ac:dyDescent="0.2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67"/>
      <c r="P353" s="568" t="s">
        <v>72</v>
      </c>
      <c r="Q353" s="569"/>
      <c r="R353" s="569"/>
      <c r="S353" s="569"/>
      <c r="T353" s="569"/>
      <c r="U353" s="569"/>
      <c r="V353" s="570"/>
      <c r="W353" s="37" t="s">
        <v>70</v>
      </c>
      <c r="X353" s="563">
        <f>IFERROR(SUM(X345:X351),"0")</f>
        <v>580</v>
      </c>
      <c r="Y353" s="563">
        <f>IFERROR(SUM(Y345:Y351),"0")</f>
        <v>600</v>
      </c>
      <c r="Z353" s="37"/>
      <c r="AA353" s="564"/>
      <c r="AB353" s="564"/>
      <c r="AC353" s="564"/>
    </row>
    <row r="354" spans="1:68" ht="14.25" hidden="1" customHeight="1" x14ac:dyDescent="0.25">
      <c r="A354" s="571" t="s">
        <v>139</v>
      </c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81">
        <v>4607091383980</v>
      </c>
      <c r="E355" s="582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61">
        <v>1000</v>
      </c>
      <c r="Y355" s="562">
        <f>IFERROR(IF(X355="",0,CEILING((X355/$H355),1)*$H355),"")</f>
        <v>1005</v>
      </c>
      <c r="Z355" s="36">
        <f>IFERROR(IF(Y355=0,"",ROUNDUP(Y355/H355,0)*0.02175),"")</f>
        <v>1.4572499999999999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1032</v>
      </c>
      <c r="BN355" s="64">
        <f>IFERROR(Y355*I355/H355,"0")</f>
        <v>1037.1600000000001</v>
      </c>
      <c r="BO355" s="64">
        <f>IFERROR(1/J355*(X355/H355),"0")</f>
        <v>1.3888888888888888</v>
      </c>
      <c r="BP355" s="64">
        <f>IFERROR(1/J355*(Y355/H355),"0")</f>
        <v>1.3958333333333333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81">
        <v>4607091384178</v>
      </c>
      <c r="E356" s="582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5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7"/>
      <c r="P357" s="568" t="s">
        <v>72</v>
      </c>
      <c r="Q357" s="569"/>
      <c r="R357" s="569"/>
      <c r="S357" s="569"/>
      <c r="T357" s="569"/>
      <c r="U357" s="569"/>
      <c r="V357" s="570"/>
      <c r="W357" s="37" t="s">
        <v>73</v>
      </c>
      <c r="X357" s="563">
        <f>IFERROR(X355/H355,"0")+IFERROR(X356/H356,"0")</f>
        <v>66.666666666666671</v>
      </c>
      <c r="Y357" s="563">
        <f>IFERROR(Y355/H355,"0")+IFERROR(Y356/H356,"0")</f>
        <v>67</v>
      </c>
      <c r="Z357" s="563">
        <f>IFERROR(IF(Z355="",0,Z355),"0")+IFERROR(IF(Z356="",0,Z356),"0")</f>
        <v>1.4572499999999999</v>
      </c>
      <c r="AA357" s="564"/>
      <c r="AB357" s="564"/>
      <c r="AC357" s="564"/>
    </row>
    <row r="358" spans="1:68" x14ac:dyDescent="0.2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67"/>
      <c r="P358" s="568" t="s">
        <v>72</v>
      </c>
      <c r="Q358" s="569"/>
      <c r="R358" s="569"/>
      <c r="S358" s="569"/>
      <c r="T358" s="569"/>
      <c r="U358" s="569"/>
      <c r="V358" s="570"/>
      <c r="W358" s="37" t="s">
        <v>70</v>
      </c>
      <c r="X358" s="563">
        <f>IFERROR(SUM(X355:X356),"0")</f>
        <v>1000</v>
      </c>
      <c r="Y358" s="563">
        <f>IFERROR(SUM(Y355:Y356),"0")</f>
        <v>1005</v>
      </c>
      <c r="Z358" s="37"/>
      <c r="AA358" s="564"/>
      <c r="AB358" s="564"/>
      <c r="AC358" s="564"/>
    </row>
    <row r="359" spans="1:68" ht="14.25" hidden="1" customHeight="1" x14ac:dyDescent="0.25">
      <c r="A359" s="571" t="s">
        <v>74</v>
      </c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  <c r="AA359" s="557"/>
      <c r="AB359" s="557"/>
      <c r="AC359" s="557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81">
        <v>4607091383928</v>
      </c>
      <c r="E360" s="582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81">
        <v>4607091384260</v>
      </c>
      <c r="E361" s="582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5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7"/>
      <c r="P362" s="568" t="s">
        <v>72</v>
      </c>
      <c r="Q362" s="569"/>
      <c r="R362" s="569"/>
      <c r="S362" s="569"/>
      <c r="T362" s="569"/>
      <c r="U362" s="569"/>
      <c r="V362" s="57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8" t="s">
        <v>72</v>
      </c>
      <c r="Q363" s="569"/>
      <c r="R363" s="569"/>
      <c r="S363" s="569"/>
      <c r="T363" s="569"/>
      <c r="U363" s="569"/>
      <c r="V363" s="57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71" t="s">
        <v>174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  <c r="AA364" s="557"/>
      <c r="AB364" s="557"/>
      <c r="AC364" s="557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81">
        <v>4607091384673</v>
      </c>
      <c r="E365" s="582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5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7"/>
      <c r="P366" s="568" t="s">
        <v>72</v>
      </c>
      <c r="Q366" s="569"/>
      <c r="R366" s="569"/>
      <c r="S366" s="569"/>
      <c r="T366" s="569"/>
      <c r="U366" s="569"/>
      <c r="V366" s="57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hidden="1" x14ac:dyDescent="0.2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7"/>
      <c r="P367" s="568" t="s">
        <v>72</v>
      </c>
      <c r="Q367" s="569"/>
      <c r="R367" s="569"/>
      <c r="S367" s="569"/>
      <c r="T367" s="569"/>
      <c r="U367" s="569"/>
      <c r="V367" s="57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hidden="1" customHeight="1" x14ac:dyDescent="0.25">
      <c r="A368" s="578" t="s">
        <v>583</v>
      </c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  <c r="AA368" s="556"/>
      <c r="AB368" s="556"/>
      <c r="AC368" s="556"/>
    </row>
    <row r="369" spans="1:68" ht="14.25" hidden="1" customHeight="1" x14ac:dyDescent="0.25">
      <c r="A369" s="571" t="s">
        <v>103</v>
      </c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  <c r="AA369" s="557"/>
      <c r="AB369" s="557"/>
      <c r="AC369" s="557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81">
        <v>4680115881907</v>
      </c>
      <c r="E370" s="582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4301011874</v>
      </c>
      <c r="D371" s="581">
        <v>4680115884892</v>
      </c>
      <c r="E371" s="582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3"/>
      <c r="R371" s="573"/>
      <c r="S371" s="573"/>
      <c r="T371" s="574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4301011875</v>
      </c>
      <c r="D372" s="581">
        <v>4680115884885</v>
      </c>
      <c r="E372" s="582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4301011871</v>
      </c>
      <c r="D373" s="581">
        <v>4680115884908</v>
      </c>
      <c r="E373" s="582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3"/>
      <c r="R373" s="573"/>
      <c r="S373" s="573"/>
      <c r="T373" s="574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5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8" t="s">
        <v>72</v>
      </c>
      <c r="Q374" s="569"/>
      <c r="R374" s="569"/>
      <c r="S374" s="569"/>
      <c r="T374" s="569"/>
      <c r="U374" s="569"/>
      <c r="V374" s="57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hidden="1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8" t="s">
        <v>72</v>
      </c>
      <c r="Q375" s="569"/>
      <c r="R375" s="569"/>
      <c r="S375" s="569"/>
      <c r="T375" s="569"/>
      <c r="U375" s="569"/>
      <c r="V375" s="57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hidden="1" customHeight="1" x14ac:dyDescent="0.25">
      <c r="A376" s="571" t="s">
        <v>64</v>
      </c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  <c r="AA376" s="557"/>
      <c r="AB376" s="557"/>
      <c r="AC376" s="557"/>
    </row>
    <row r="377" spans="1:68" ht="27" hidden="1" customHeight="1" x14ac:dyDescent="0.25">
      <c r="A377" s="54" t="s">
        <v>594</v>
      </c>
      <c r="B377" s="54" t="s">
        <v>595</v>
      </c>
      <c r="C377" s="31">
        <v>4301031303</v>
      </c>
      <c r="D377" s="581">
        <v>4607091384802</v>
      </c>
      <c r="E377" s="582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3"/>
      <c r="R377" s="573"/>
      <c r="S377" s="573"/>
      <c r="T377" s="574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65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7"/>
      <c r="P378" s="568" t="s">
        <v>72</v>
      </c>
      <c r="Q378" s="569"/>
      <c r="R378" s="569"/>
      <c r="S378" s="569"/>
      <c r="T378" s="569"/>
      <c r="U378" s="569"/>
      <c r="V378" s="57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8" t="s">
        <v>72</v>
      </c>
      <c r="Q379" s="569"/>
      <c r="R379" s="569"/>
      <c r="S379" s="569"/>
      <c r="T379" s="569"/>
      <c r="U379" s="569"/>
      <c r="V379" s="57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71" t="s">
        <v>74</v>
      </c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81">
        <v>4607091384246</v>
      </c>
      <c r="E381" s="582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61">
        <v>180</v>
      </c>
      <c r="Y381" s="562">
        <f>IFERROR(IF(X381="",0,CEILING((X381/$H381),1)*$H381),"")</f>
        <v>180</v>
      </c>
      <c r="Z381" s="36">
        <f>IFERROR(IF(Y381=0,"",ROUNDUP(Y381/H381,0)*0.01898),"")</f>
        <v>0.37959999999999999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190.38</v>
      </c>
      <c r="BN381" s="64">
        <f>IFERROR(Y381*I381/H381,"0")</f>
        <v>190.38</v>
      </c>
      <c r="BO381" s="64">
        <f>IFERROR(1/J381*(X381/H381),"0")</f>
        <v>0.3125</v>
      </c>
      <c r="BP381" s="64">
        <f>IFERROR(1/J381*(Y381/H381),"0")</f>
        <v>0.3125</v>
      </c>
    </row>
    <row r="382" spans="1:68" ht="27" hidden="1" customHeight="1" x14ac:dyDescent="0.25">
      <c r="A382" s="54" t="s">
        <v>600</v>
      </c>
      <c r="B382" s="54" t="s">
        <v>601</v>
      </c>
      <c r="C382" s="31">
        <v>4301051660</v>
      </c>
      <c r="D382" s="581">
        <v>4607091384253</v>
      </c>
      <c r="E382" s="582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3"/>
      <c r="R382" s="573"/>
      <c r="S382" s="573"/>
      <c r="T382" s="574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5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8" t="s">
        <v>72</v>
      </c>
      <c r="Q383" s="569"/>
      <c r="R383" s="569"/>
      <c r="S383" s="569"/>
      <c r="T383" s="569"/>
      <c r="U383" s="569"/>
      <c r="V383" s="570"/>
      <c r="W383" s="37" t="s">
        <v>73</v>
      </c>
      <c r="X383" s="563">
        <f>IFERROR(X381/H381,"0")+IFERROR(X382/H382,"0")</f>
        <v>20</v>
      </c>
      <c r="Y383" s="563">
        <f>IFERROR(Y381/H381,"0")+IFERROR(Y382/H382,"0")</f>
        <v>20</v>
      </c>
      <c r="Z383" s="563">
        <f>IFERROR(IF(Z381="",0,Z381),"0")+IFERROR(IF(Z382="",0,Z382),"0")</f>
        <v>0.37959999999999999</v>
      </c>
      <c r="AA383" s="564"/>
      <c r="AB383" s="564"/>
      <c r="AC383" s="564"/>
    </row>
    <row r="384" spans="1:68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8" t="s">
        <v>72</v>
      </c>
      <c r="Q384" s="569"/>
      <c r="R384" s="569"/>
      <c r="S384" s="569"/>
      <c r="T384" s="569"/>
      <c r="U384" s="569"/>
      <c r="V384" s="570"/>
      <c r="W384" s="37" t="s">
        <v>70</v>
      </c>
      <c r="X384" s="563">
        <f>IFERROR(SUM(X381:X382),"0")</f>
        <v>180</v>
      </c>
      <c r="Y384" s="563">
        <f>IFERROR(SUM(Y381:Y382),"0")</f>
        <v>180</v>
      </c>
      <c r="Z384" s="37"/>
      <c r="AA384" s="564"/>
      <c r="AB384" s="564"/>
      <c r="AC384" s="564"/>
    </row>
    <row r="385" spans="1:68" ht="14.25" hidden="1" customHeight="1" x14ac:dyDescent="0.25">
      <c r="A385" s="571" t="s">
        <v>174</v>
      </c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  <c r="AA385" s="557"/>
      <c r="AB385" s="557"/>
      <c r="AC385" s="557"/>
    </row>
    <row r="386" spans="1:68" ht="27" hidden="1" customHeight="1" x14ac:dyDescent="0.25">
      <c r="A386" s="54" t="s">
        <v>602</v>
      </c>
      <c r="B386" s="54" t="s">
        <v>603</v>
      </c>
      <c r="C386" s="31">
        <v>4301060441</v>
      </c>
      <c r="D386" s="581">
        <v>4607091389357</v>
      </c>
      <c r="E386" s="582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3"/>
      <c r="R386" s="573"/>
      <c r="S386" s="573"/>
      <c r="T386" s="574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65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7"/>
      <c r="P387" s="568" t="s">
        <v>72</v>
      </c>
      <c r="Q387" s="569"/>
      <c r="R387" s="569"/>
      <c r="S387" s="569"/>
      <c r="T387" s="569"/>
      <c r="U387" s="569"/>
      <c r="V387" s="57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7"/>
      <c r="P388" s="568" t="s">
        <v>72</v>
      </c>
      <c r="Q388" s="569"/>
      <c r="R388" s="569"/>
      <c r="S388" s="569"/>
      <c r="T388" s="569"/>
      <c r="U388" s="569"/>
      <c r="V388" s="57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591" t="s">
        <v>605</v>
      </c>
      <c r="B389" s="592"/>
      <c r="C389" s="592"/>
      <c r="D389" s="592"/>
      <c r="E389" s="592"/>
      <c r="F389" s="592"/>
      <c r="G389" s="592"/>
      <c r="H389" s="592"/>
      <c r="I389" s="592"/>
      <c r="J389" s="592"/>
      <c r="K389" s="592"/>
      <c r="L389" s="592"/>
      <c r="M389" s="592"/>
      <c r="N389" s="592"/>
      <c r="O389" s="592"/>
      <c r="P389" s="592"/>
      <c r="Q389" s="592"/>
      <c r="R389" s="592"/>
      <c r="S389" s="592"/>
      <c r="T389" s="592"/>
      <c r="U389" s="592"/>
      <c r="V389" s="592"/>
      <c r="W389" s="592"/>
      <c r="X389" s="592"/>
      <c r="Y389" s="592"/>
      <c r="Z389" s="592"/>
      <c r="AA389" s="48"/>
      <c r="AB389" s="48"/>
      <c r="AC389" s="48"/>
    </row>
    <row r="390" spans="1:68" ht="16.5" hidden="1" customHeight="1" x14ac:dyDescent="0.25">
      <c r="A390" s="578" t="s">
        <v>606</v>
      </c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  <c r="AA390" s="556"/>
      <c r="AB390" s="556"/>
      <c r="AC390" s="556"/>
    </row>
    <row r="391" spans="1:68" ht="14.25" hidden="1" customHeight="1" x14ac:dyDescent="0.25">
      <c r="A391" s="571" t="s">
        <v>64</v>
      </c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  <c r="AA391" s="557"/>
      <c r="AB391" s="557"/>
      <c r="AC391" s="557"/>
    </row>
    <row r="392" spans="1:68" ht="27" hidden="1" customHeight="1" x14ac:dyDescent="0.25">
      <c r="A392" s="54" t="s">
        <v>607</v>
      </c>
      <c r="B392" s="54" t="s">
        <v>608</v>
      </c>
      <c r="C392" s="31">
        <v>4301031405</v>
      </c>
      <c r="D392" s="581">
        <v>4680115886100</v>
      </c>
      <c r="E392" s="582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4301031382</v>
      </c>
      <c r="D393" s="581">
        <v>4680115886117</v>
      </c>
      <c r="E393" s="582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610</v>
      </c>
      <c r="B394" s="54" t="s">
        <v>613</v>
      </c>
      <c r="C394" s="31">
        <v>4301031406</v>
      </c>
      <c r="D394" s="581">
        <v>4680115886117</v>
      </c>
      <c r="E394" s="582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4301031402</v>
      </c>
      <c r="D395" s="581">
        <v>4680115886124</v>
      </c>
      <c r="E395" s="582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4301031366</v>
      </c>
      <c r="D396" s="581">
        <v>4680115883147</v>
      </c>
      <c r="E396" s="582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3"/>
      <c r="R396" s="573"/>
      <c r="S396" s="573"/>
      <c r="T396" s="574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4301031362</v>
      </c>
      <c r="D397" s="581">
        <v>4607091384338</v>
      </c>
      <c r="E397" s="582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621</v>
      </c>
      <c r="B398" s="54" t="s">
        <v>622</v>
      </c>
      <c r="C398" s="31">
        <v>4301031361</v>
      </c>
      <c r="D398" s="581">
        <v>4607091389524</v>
      </c>
      <c r="E398" s="582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3"/>
      <c r="R398" s="573"/>
      <c r="S398" s="573"/>
      <c r="T398" s="574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4301031364</v>
      </c>
      <c r="D399" s="581">
        <v>4680115883161</v>
      </c>
      <c r="E399" s="582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3"/>
      <c r="R399" s="573"/>
      <c r="S399" s="573"/>
      <c r="T399" s="574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hidden="1" customHeight="1" x14ac:dyDescent="0.25">
      <c r="A400" s="54" t="s">
        <v>627</v>
      </c>
      <c r="B400" s="54" t="s">
        <v>628</v>
      </c>
      <c r="C400" s="31">
        <v>4301031358</v>
      </c>
      <c r="D400" s="581">
        <v>4607091389531</v>
      </c>
      <c r="E400" s="582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hidden="1" customHeight="1" x14ac:dyDescent="0.25">
      <c r="A401" s="54" t="s">
        <v>630</v>
      </c>
      <c r="B401" s="54" t="s">
        <v>631</v>
      </c>
      <c r="C401" s="31">
        <v>4301031360</v>
      </c>
      <c r="D401" s="581">
        <v>4607091384345</v>
      </c>
      <c r="E401" s="582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3"/>
      <c r="R401" s="573"/>
      <c r="S401" s="573"/>
      <c r="T401" s="574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hidden="1" x14ac:dyDescent="0.2">
      <c r="A402" s="565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7"/>
      <c r="P402" s="568" t="s">
        <v>72</v>
      </c>
      <c r="Q402" s="569"/>
      <c r="R402" s="569"/>
      <c r="S402" s="569"/>
      <c r="T402" s="569"/>
      <c r="U402" s="569"/>
      <c r="V402" s="57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hidden="1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8" t="s">
        <v>72</v>
      </c>
      <c r="Q403" s="569"/>
      <c r="R403" s="569"/>
      <c r="S403" s="569"/>
      <c r="T403" s="569"/>
      <c r="U403" s="569"/>
      <c r="V403" s="570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hidden="1" customHeight="1" x14ac:dyDescent="0.25">
      <c r="A404" s="571" t="s">
        <v>74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  <c r="AA404" s="557"/>
      <c r="AB404" s="557"/>
      <c r="AC404" s="557"/>
    </row>
    <row r="405" spans="1:68" ht="27" hidden="1" customHeight="1" x14ac:dyDescent="0.25">
      <c r="A405" s="54" t="s">
        <v>632</v>
      </c>
      <c r="B405" s="54" t="s">
        <v>633</v>
      </c>
      <c r="C405" s="31">
        <v>4301051284</v>
      </c>
      <c r="D405" s="581">
        <v>4607091384352</v>
      </c>
      <c r="E405" s="582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4301051431</v>
      </c>
      <c r="D406" s="581">
        <v>4607091389654</v>
      </c>
      <c r="E406" s="582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3"/>
      <c r="R406" s="573"/>
      <c r="S406" s="573"/>
      <c r="T406" s="574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5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7"/>
      <c r="P407" s="568" t="s">
        <v>72</v>
      </c>
      <c r="Q407" s="569"/>
      <c r="R407" s="569"/>
      <c r="S407" s="569"/>
      <c r="T407" s="569"/>
      <c r="U407" s="569"/>
      <c r="V407" s="57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8" t="s">
        <v>72</v>
      </c>
      <c r="Q408" s="569"/>
      <c r="R408" s="569"/>
      <c r="S408" s="569"/>
      <c r="T408" s="569"/>
      <c r="U408" s="569"/>
      <c r="V408" s="57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hidden="1" customHeight="1" x14ac:dyDescent="0.25">
      <c r="A409" s="578" t="s">
        <v>638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  <c r="AA409" s="556"/>
      <c r="AB409" s="556"/>
      <c r="AC409" s="556"/>
    </row>
    <row r="410" spans="1:68" ht="14.25" hidden="1" customHeight="1" x14ac:dyDescent="0.25">
      <c r="A410" s="571" t="s">
        <v>139</v>
      </c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  <c r="AA410" s="557"/>
      <c r="AB410" s="557"/>
      <c r="AC410" s="557"/>
    </row>
    <row r="411" spans="1:68" ht="27" hidden="1" customHeight="1" x14ac:dyDescent="0.25">
      <c r="A411" s="54" t="s">
        <v>639</v>
      </c>
      <c r="B411" s="54" t="s">
        <v>640</v>
      </c>
      <c r="C411" s="31">
        <v>4301020319</v>
      </c>
      <c r="D411" s="581">
        <v>4680115885240</v>
      </c>
      <c r="E411" s="582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3"/>
      <c r="R411" s="573"/>
      <c r="S411" s="573"/>
      <c r="T411" s="574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5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7"/>
      <c r="P412" s="568" t="s">
        <v>72</v>
      </c>
      <c r="Q412" s="569"/>
      <c r="R412" s="569"/>
      <c r="S412" s="569"/>
      <c r="T412" s="569"/>
      <c r="U412" s="569"/>
      <c r="V412" s="57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67"/>
      <c r="P413" s="568" t="s">
        <v>72</v>
      </c>
      <c r="Q413" s="569"/>
      <c r="R413" s="569"/>
      <c r="S413" s="569"/>
      <c r="T413" s="569"/>
      <c r="U413" s="569"/>
      <c r="V413" s="57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71" t="s">
        <v>64</v>
      </c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81">
        <v>4680115886094</v>
      </c>
      <c r="E415" s="582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61">
        <v>50</v>
      </c>
      <c r="Y415" s="562">
        <f>IFERROR(IF(X415="",0,CEILING((X415/$H415),1)*$H415),"")</f>
        <v>54</v>
      </c>
      <c r="Z415" s="36">
        <f>IFERROR(IF(Y415=0,"",ROUNDUP(Y415/H415,0)*0.00902),"")</f>
        <v>9.0200000000000002E-2</v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51.944444444444443</v>
      </c>
      <c r="BN415" s="64">
        <f>IFERROR(Y415*I415/H415,"0")</f>
        <v>56.099999999999994</v>
      </c>
      <c r="BO415" s="64">
        <f>IFERROR(1/J415*(X415/H415),"0")</f>
        <v>7.0145903479236812E-2</v>
      </c>
      <c r="BP415" s="64">
        <f>IFERROR(1/J415*(Y415/H415),"0")</f>
        <v>7.575757575757576E-2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4301031363</v>
      </c>
      <c r="D416" s="581">
        <v>4607091389425</v>
      </c>
      <c r="E416" s="582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3"/>
      <c r="R416" s="573"/>
      <c r="S416" s="573"/>
      <c r="T416" s="574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4301031373</v>
      </c>
      <c r="D417" s="581">
        <v>4680115880771</v>
      </c>
      <c r="E417" s="582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651</v>
      </c>
      <c r="B418" s="54" t="s">
        <v>652</v>
      </c>
      <c r="C418" s="31">
        <v>4301031359</v>
      </c>
      <c r="D418" s="581">
        <v>4607091389500</v>
      </c>
      <c r="E418" s="582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3"/>
      <c r="R418" s="573"/>
      <c r="S418" s="573"/>
      <c r="T418" s="574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5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7"/>
      <c r="P419" s="568" t="s">
        <v>72</v>
      </c>
      <c r="Q419" s="569"/>
      <c r="R419" s="569"/>
      <c r="S419" s="569"/>
      <c r="T419" s="569"/>
      <c r="U419" s="569"/>
      <c r="V419" s="570"/>
      <c r="W419" s="37" t="s">
        <v>73</v>
      </c>
      <c r="X419" s="563">
        <f>IFERROR(X415/H415,"0")+IFERROR(X416/H416,"0")+IFERROR(X417/H417,"0")+IFERROR(X418/H418,"0")</f>
        <v>9.2592592592592595</v>
      </c>
      <c r="Y419" s="563">
        <f>IFERROR(Y415/H415,"0")+IFERROR(Y416/H416,"0")+IFERROR(Y417/H417,"0")+IFERROR(Y418/H418,"0")</f>
        <v>10</v>
      </c>
      <c r="Z419" s="563">
        <f>IFERROR(IF(Z415="",0,Z415),"0")+IFERROR(IF(Z416="",0,Z416),"0")+IFERROR(IF(Z417="",0,Z417),"0")+IFERROR(IF(Z418="",0,Z418),"0")</f>
        <v>9.0200000000000002E-2</v>
      </c>
      <c r="AA419" s="564"/>
      <c r="AB419" s="564"/>
      <c r="AC419" s="564"/>
    </row>
    <row r="420" spans="1:68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8" t="s">
        <v>72</v>
      </c>
      <c r="Q420" s="569"/>
      <c r="R420" s="569"/>
      <c r="S420" s="569"/>
      <c r="T420" s="569"/>
      <c r="U420" s="569"/>
      <c r="V420" s="570"/>
      <c r="W420" s="37" t="s">
        <v>70</v>
      </c>
      <c r="X420" s="563">
        <f>IFERROR(SUM(X415:X418),"0")</f>
        <v>50</v>
      </c>
      <c r="Y420" s="563">
        <f>IFERROR(SUM(Y415:Y418),"0")</f>
        <v>54</v>
      </c>
      <c r="Z420" s="37"/>
      <c r="AA420" s="564"/>
      <c r="AB420" s="564"/>
      <c r="AC420" s="564"/>
    </row>
    <row r="421" spans="1:68" ht="16.5" hidden="1" customHeight="1" x14ac:dyDescent="0.25">
      <c r="A421" s="578" t="s">
        <v>653</v>
      </c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  <c r="AA421" s="556"/>
      <c r="AB421" s="556"/>
      <c r="AC421" s="556"/>
    </row>
    <row r="422" spans="1:68" ht="14.25" hidden="1" customHeight="1" x14ac:dyDescent="0.25">
      <c r="A422" s="571" t="s">
        <v>64</v>
      </c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  <c r="AA422" s="557"/>
      <c r="AB422" s="557"/>
      <c r="AC422" s="557"/>
    </row>
    <row r="423" spans="1:68" ht="27" hidden="1" customHeight="1" x14ac:dyDescent="0.25">
      <c r="A423" s="54" t="s">
        <v>654</v>
      </c>
      <c r="B423" s="54" t="s">
        <v>655</v>
      </c>
      <c r="C423" s="31">
        <v>4301031347</v>
      </c>
      <c r="D423" s="581">
        <v>4680115885110</v>
      </c>
      <c r="E423" s="582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3"/>
      <c r="R423" s="573"/>
      <c r="S423" s="573"/>
      <c r="T423" s="574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5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7"/>
      <c r="P424" s="568" t="s">
        <v>72</v>
      </c>
      <c r="Q424" s="569"/>
      <c r="R424" s="569"/>
      <c r="S424" s="569"/>
      <c r="T424" s="569"/>
      <c r="U424" s="569"/>
      <c r="V424" s="57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8" t="s">
        <v>72</v>
      </c>
      <c r="Q425" s="569"/>
      <c r="R425" s="569"/>
      <c r="S425" s="569"/>
      <c r="T425" s="569"/>
      <c r="U425" s="569"/>
      <c r="V425" s="57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78" t="s">
        <v>657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56"/>
      <c r="AB426" s="556"/>
      <c r="AC426" s="556"/>
    </row>
    <row r="427" spans="1:68" ht="14.25" hidden="1" customHeight="1" x14ac:dyDescent="0.25">
      <c r="A427" s="571" t="s">
        <v>64</v>
      </c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  <c r="AA427" s="557"/>
      <c r="AB427" s="557"/>
      <c r="AC427" s="557"/>
    </row>
    <row r="428" spans="1:68" ht="27" hidden="1" customHeight="1" x14ac:dyDescent="0.25">
      <c r="A428" s="54" t="s">
        <v>658</v>
      </c>
      <c r="B428" s="54" t="s">
        <v>659</v>
      </c>
      <c r="C428" s="31">
        <v>4301031261</v>
      </c>
      <c r="D428" s="581">
        <v>4680115885103</v>
      </c>
      <c r="E428" s="582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3"/>
      <c r="R428" s="573"/>
      <c r="S428" s="573"/>
      <c r="T428" s="574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65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7"/>
      <c r="P429" s="568" t="s">
        <v>72</v>
      </c>
      <c r="Q429" s="569"/>
      <c r="R429" s="569"/>
      <c r="S429" s="569"/>
      <c r="T429" s="569"/>
      <c r="U429" s="569"/>
      <c r="V429" s="57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7"/>
      <c r="P430" s="568" t="s">
        <v>72</v>
      </c>
      <c r="Q430" s="569"/>
      <c r="R430" s="569"/>
      <c r="S430" s="569"/>
      <c r="T430" s="569"/>
      <c r="U430" s="569"/>
      <c r="V430" s="57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591" t="s">
        <v>661</v>
      </c>
      <c r="B431" s="592"/>
      <c r="C431" s="592"/>
      <c r="D431" s="592"/>
      <c r="E431" s="592"/>
      <c r="F431" s="592"/>
      <c r="G431" s="592"/>
      <c r="H431" s="592"/>
      <c r="I431" s="592"/>
      <c r="J431" s="592"/>
      <c r="K431" s="592"/>
      <c r="L431" s="592"/>
      <c r="M431" s="592"/>
      <c r="N431" s="592"/>
      <c r="O431" s="592"/>
      <c r="P431" s="592"/>
      <c r="Q431" s="592"/>
      <c r="R431" s="592"/>
      <c r="S431" s="592"/>
      <c r="T431" s="592"/>
      <c r="U431" s="592"/>
      <c r="V431" s="592"/>
      <c r="W431" s="592"/>
      <c r="X431" s="592"/>
      <c r="Y431" s="592"/>
      <c r="Z431" s="592"/>
      <c r="AA431" s="48"/>
      <c r="AB431" s="48"/>
      <c r="AC431" s="48"/>
    </row>
    <row r="432" spans="1:68" ht="16.5" hidden="1" customHeight="1" x14ac:dyDescent="0.25">
      <c r="A432" s="578" t="s">
        <v>661</v>
      </c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  <c r="AA432" s="556"/>
      <c r="AB432" s="556"/>
      <c r="AC432" s="556"/>
    </row>
    <row r="433" spans="1:68" ht="14.25" hidden="1" customHeight="1" x14ac:dyDescent="0.25">
      <c r="A433" s="571" t="s">
        <v>103</v>
      </c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  <c r="AA433" s="557"/>
      <c r="AB433" s="557"/>
      <c r="AC433" s="557"/>
    </row>
    <row r="434" spans="1:68" ht="27" hidden="1" customHeight="1" x14ac:dyDescent="0.25">
      <c r="A434" s="54" t="s">
        <v>662</v>
      </c>
      <c r="B434" s="54" t="s">
        <v>663</v>
      </c>
      <c r="C434" s="31">
        <v>4301011795</v>
      </c>
      <c r="D434" s="581">
        <v>4607091389067</v>
      </c>
      <c r="E434" s="582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3"/>
      <c r="R434" s="573"/>
      <c r="S434" s="573"/>
      <c r="T434" s="574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4301011961</v>
      </c>
      <c r="D435" s="581">
        <v>4680115885271</v>
      </c>
      <c r="E435" s="582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4301011376</v>
      </c>
      <c r="D436" s="581">
        <v>4680115885226</v>
      </c>
      <c r="E436" s="582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3"/>
      <c r="R436" s="573"/>
      <c r="S436" s="573"/>
      <c r="T436" s="574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4301012145</v>
      </c>
      <c r="D437" s="581">
        <v>4607091383522</v>
      </c>
      <c r="E437" s="582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32" t="s">
        <v>673</v>
      </c>
      <c r="Q437" s="573"/>
      <c r="R437" s="573"/>
      <c r="S437" s="573"/>
      <c r="T437" s="574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675</v>
      </c>
      <c r="B438" s="54" t="s">
        <v>676</v>
      </c>
      <c r="C438" s="31">
        <v>4301011774</v>
      </c>
      <c r="D438" s="581">
        <v>4680115884502</v>
      </c>
      <c r="E438" s="582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81">
        <v>4607091389104</v>
      </c>
      <c r="E439" s="582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61">
        <v>150</v>
      </c>
      <c r="Y439" s="562">
        <f t="shared" si="58"/>
        <v>153.12</v>
      </c>
      <c r="Z439" s="36">
        <f t="shared" si="59"/>
        <v>0.34683999999999998</v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160.22727272727272</v>
      </c>
      <c r="BN439" s="64">
        <f t="shared" si="61"/>
        <v>163.56</v>
      </c>
      <c r="BO439" s="64">
        <f t="shared" si="62"/>
        <v>0.27316433566433568</v>
      </c>
      <c r="BP439" s="64">
        <f t="shared" si="63"/>
        <v>0.27884615384615385</v>
      </c>
    </row>
    <row r="440" spans="1:68" ht="16.5" hidden="1" customHeight="1" x14ac:dyDescent="0.25">
      <c r="A440" s="54" t="s">
        <v>681</v>
      </c>
      <c r="B440" s="54" t="s">
        <v>682</v>
      </c>
      <c r="C440" s="31">
        <v>4301011799</v>
      </c>
      <c r="D440" s="581">
        <v>4680115884519</v>
      </c>
      <c r="E440" s="582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3"/>
      <c r="R440" s="573"/>
      <c r="S440" s="573"/>
      <c r="T440" s="574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4301012125</v>
      </c>
      <c r="D441" s="581">
        <v>4680115886391</v>
      </c>
      <c r="E441" s="582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3"/>
      <c r="R441" s="573"/>
      <c r="S441" s="573"/>
      <c r="T441" s="574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4301012035</v>
      </c>
      <c r="D442" s="581">
        <v>4680115880603</v>
      </c>
      <c r="E442" s="582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3"/>
      <c r="R442" s="573"/>
      <c r="S442" s="573"/>
      <c r="T442" s="574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4301012146</v>
      </c>
      <c r="D443" s="581">
        <v>4607091389999</v>
      </c>
      <c r="E443" s="582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5" t="s">
        <v>690</v>
      </c>
      <c r="Q443" s="573"/>
      <c r="R443" s="573"/>
      <c r="S443" s="573"/>
      <c r="T443" s="574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4301012036</v>
      </c>
      <c r="D444" s="581">
        <v>4680115882782</v>
      </c>
      <c r="E444" s="582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4301012050</v>
      </c>
      <c r="D445" s="581">
        <v>4680115885479</v>
      </c>
      <c r="E445" s="582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83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4301011784</v>
      </c>
      <c r="D446" s="581">
        <v>4607091389982</v>
      </c>
      <c r="E446" s="582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4301012034</v>
      </c>
      <c r="D447" s="581">
        <v>4607091389982</v>
      </c>
      <c r="E447" s="582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3"/>
      <c r="R447" s="573"/>
      <c r="S447" s="573"/>
      <c r="T447" s="574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65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8" t="s">
        <v>72</v>
      </c>
      <c r="Q448" s="569"/>
      <c r="R448" s="569"/>
      <c r="S448" s="569"/>
      <c r="T448" s="569"/>
      <c r="U448" s="569"/>
      <c r="V448" s="57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28.409090909090907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29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0.34683999999999998</v>
      </c>
      <c r="AA448" s="564"/>
      <c r="AB448" s="564"/>
      <c r="AC448" s="564"/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8" t="s">
        <v>72</v>
      </c>
      <c r="Q449" s="569"/>
      <c r="R449" s="569"/>
      <c r="S449" s="569"/>
      <c r="T449" s="569"/>
      <c r="U449" s="569"/>
      <c r="V449" s="570"/>
      <c r="W449" s="37" t="s">
        <v>70</v>
      </c>
      <c r="X449" s="563">
        <f>IFERROR(SUM(X434:X447),"0")</f>
        <v>150</v>
      </c>
      <c r="Y449" s="563">
        <f>IFERROR(SUM(Y434:Y447),"0")</f>
        <v>153.12</v>
      </c>
      <c r="Z449" s="37"/>
      <c r="AA449" s="564"/>
      <c r="AB449" s="564"/>
      <c r="AC449" s="564"/>
    </row>
    <row r="450" spans="1:68" ht="14.25" hidden="1" customHeight="1" x14ac:dyDescent="0.25">
      <c r="A450" s="571" t="s">
        <v>139</v>
      </c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81">
        <v>4607091388930</v>
      </c>
      <c r="E451" s="582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3"/>
      <c r="R451" s="573"/>
      <c r="S451" s="573"/>
      <c r="T451" s="574"/>
      <c r="U451" s="34"/>
      <c r="V451" s="34"/>
      <c r="W451" s="35" t="s">
        <v>70</v>
      </c>
      <c r="X451" s="561">
        <v>100</v>
      </c>
      <c r="Y451" s="562">
        <f>IFERROR(IF(X451="",0,CEILING((X451/$H451),1)*$H451),"")</f>
        <v>100.32000000000001</v>
      </c>
      <c r="Z451" s="36">
        <f>IFERROR(IF(Y451=0,"",ROUNDUP(Y451/H451,0)*0.01196),"")</f>
        <v>0.22724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106.81818181818181</v>
      </c>
      <c r="BN451" s="64">
        <f>IFERROR(Y451*I451/H451,"0")</f>
        <v>107.16</v>
      </c>
      <c r="BO451" s="64">
        <f>IFERROR(1/J451*(X451/H451),"0")</f>
        <v>0.18210955710955709</v>
      </c>
      <c r="BP451" s="64">
        <f>IFERROR(1/J451*(Y451/H451),"0")</f>
        <v>0.18269230769230771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4301020384</v>
      </c>
      <c r="D452" s="581">
        <v>4680115886407</v>
      </c>
      <c r="E452" s="582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3"/>
      <c r="R452" s="573"/>
      <c r="S452" s="573"/>
      <c r="T452" s="574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703</v>
      </c>
      <c r="B453" s="54" t="s">
        <v>704</v>
      </c>
      <c r="C453" s="31">
        <v>4301020385</v>
      </c>
      <c r="D453" s="581">
        <v>4680115880054</v>
      </c>
      <c r="E453" s="582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3"/>
      <c r="R453" s="573"/>
      <c r="S453" s="573"/>
      <c r="T453" s="574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65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7"/>
      <c r="P454" s="568" t="s">
        <v>72</v>
      </c>
      <c r="Q454" s="569"/>
      <c r="R454" s="569"/>
      <c r="S454" s="569"/>
      <c r="T454" s="569"/>
      <c r="U454" s="569"/>
      <c r="V454" s="570"/>
      <c r="W454" s="37" t="s">
        <v>73</v>
      </c>
      <c r="X454" s="563">
        <f>IFERROR(X451/H451,"0")+IFERROR(X452/H452,"0")+IFERROR(X453/H453,"0")</f>
        <v>18.939393939393938</v>
      </c>
      <c r="Y454" s="563">
        <f>IFERROR(Y451/H451,"0")+IFERROR(Y452/H452,"0")+IFERROR(Y453/H453,"0")</f>
        <v>19</v>
      </c>
      <c r="Z454" s="563">
        <f>IFERROR(IF(Z451="",0,Z451),"0")+IFERROR(IF(Z452="",0,Z452),"0")+IFERROR(IF(Z453="",0,Z453),"0")</f>
        <v>0.22724</v>
      </c>
      <c r="AA454" s="564"/>
      <c r="AB454" s="564"/>
      <c r="AC454" s="564"/>
    </row>
    <row r="455" spans="1:68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7"/>
      <c r="P455" s="568" t="s">
        <v>72</v>
      </c>
      <c r="Q455" s="569"/>
      <c r="R455" s="569"/>
      <c r="S455" s="569"/>
      <c r="T455" s="569"/>
      <c r="U455" s="569"/>
      <c r="V455" s="570"/>
      <c r="W455" s="37" t="s">
        <v>70</v>
      </c>
      <c r="X455" s="563">
        <f>IFERROR(SUM(X451:X453),"0")</f>
        <v>100</v>
      </c>
      <c r="Y455" s="563">
        <f>IFERROR(SUM(Y451:Y453),"0")</f>
        <v>100.32000000000001</v>
      </c>
      <c r="Z455" s="37"/>
      <c r="AA455" s="564"/>
      <c r="AB455" s="564"/>
      <c r="AC455" s="564"/>
    </row>
    <row r="456" spans="1:68" ht="14.25" hidden="1" customHeight="1" x14ac:dyDescent="0.25">
      <c r="A456" s="571" t="s">
        <v>64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81">
        <v>4680115883116</v>
      </c>
      <c r="E457" s="582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61">
        <v>40</v>
      </c>
      <c r="Y457" s="562">
        <f t="shared" ref="Y457:Y463" si="64">IFERROR(IF(X457="",0,CEILING((X457/$H457),1)*$H457),"")</f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42.727272727272727</v>
      </c>
      <c r="BN457" s="64">
        <f t="shared" ref="BN457:BN463" si="66">IFERROR(Y457*I457/H457,"0")</f>
        <v>45.12</v>
      </c>
      <c r="BO457" s="64">
        <f t="shared" ref="BO457:BO463" si="67">IFERROR(1/J457*(X457/H457),"0")</f>
        <v>7.2843822843822847E-2</v>
      </c>
      <c r="BP457" s="64">
        <f t="shared" ref="BP457:BP463" si="68">IFERROR(1/J457*(Y457/H457),"0")</f>
        <v>7.6923076923076927E-2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81">
        <v>4680115883093</v>
      </c>
      <c r="E458" s="582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3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61">
        <v>80</v>
      </c>
      <c r="Y458" s="562">
        <f t="shared" si="64"/>
        <v>84.48</v>
      </c>
      <c r="Z458" s="36">
        <f>IFERROR(IF(Y458=0,"",ROUNDUP(Y458/H458,0)*0.01196),"")</f>
        <v>0.19136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85.454545454545453</v>
      </c>
      <c r="BN458" s="64">
        <f t="shared" si="66"/>
        <v>90.24</v>
      </c>
      <c r="BO458" s="64">
        <f t="shared" si="67"/>
        <v>0.14568764568764569</v>
      </c>
      <c r="BP458" s="64">
        <f t="shared" si="68"/>
        <v>0.15384615384615385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81">
        <v>4680115883109</v>
      </c>
      <c r="E459" s="582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61">
        <v>150</v>
      </c>
      <c r="Y459" s="562">
        <f t="shared" si="64"/>
        <v>153.12</v>
      </c>
      <c r="Z459" s="36">
        <f>IFERROR(IF(Y459=0,"",ROUNDUP(Y459/H459,0)*0.01196),"")</f>
        <v>0.34683999999999998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160.22727272727272</v>
      </c>
      <c r="BN459" s="64">
        <f t="shared" si="66"/>
        <v>163.56</v>
      </c>
      <c r="BO459" s="64">
        <f t="shared" si="67"/>
        <v>0.27316433566433568</v>
      </c>
      <c r="BP459" s="64">
        <f t="shared" si="68"/>
        <v>0.27884615384615385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4301031351</v>
      </c>
      <c r="D460" s="581">
        <v>4680115882072</v>
      </c>
      <c r="E460" s="582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716</v>
      </c>
      <c r="C461" s="31">
        <v>4301031419</v>
      </c>
      <c r="D461" s="581">
        <v>4680115882072</v>
      </c>
      <c r="E461" s="582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3"/>
      <c r="R461" s="573"/>
      <c r="S461" s="573"/>
      <c r="T461" s="574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4301031418</v>
      </c>
      <c r="D462" s="581">
        <v>4680115882102</v>
      </c>
      <c r="E462" s="582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hidden="1" customHeight="1" x14ac:dyDescent="0.25">
      <c r="A463" s="54" t="s">
        <v>719</v>
      </c>
      <c r="B463" s="54" t="s">
        <v>720</v>
      </c>
      <c r="C463" s="31">
        <v>4301031417</v>
      </c>
      <c r="D463" s="581">
        <v>4680115882096</v>
      </c>
      <c r="E463" s="582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3"/>
      <c r="R463" s="573"/>
      <c r="S463" s="573"/>
      <c r="T463" s="574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65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8" t="s">
        <v>72</v>
      </c>
      <c r="Q464" s="569"/>
      <c r="R464" s="569"/>
      <c r="S464" s="569"/>
      <c r="T464" s="569"/>
      <c r="U464" s="569"/>
      <c r="V464" s="57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51.136363636363633</v>
      </c>
      <c r="Y464" s="563">
        <f>IFERROR(Y457/H457,"0")+IFERROR(Y458/H458,"0")+IFERROR(Y459/H459,"0")+IFERROR(Y460/H460,"0")+IFERROR(Y461/H461,"0")+IFERROR(Y462/H462,"0")+IFERROR(Y463/H463,"0")</f>
        <v>53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0.63388</v>
      </c>
      <c r="AA464" s="564"/>
      <c r="AB464" s="564"/>
      <c r="AC464" s="564"/>
    </row>
    <row r="465" spans="1:68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8" t="s">
        <v>72</v>
      </c>
      <c r="Q465" s="569"/>
      <c r="R465" s="569"/>
      <c r="S465" s="569"/>
      <c r="T465" s="569"/>
      <c r="U465" s="569"/>
      <c r="V465" s="570"/>
      <c r="W465" s="37" t="s">
        <v>70</v>
      </c>
      <c r="X465" s="563">
        <f>IFERROR(SUM(X457:X463),"0")</f>
        <v>270</v>
      </c>
      <c r="Y465" s="563">
        <f>IFERROR(SUM(Y457:Y463),"0")</f>
        <v>279.84000000000003</v>
      </c>
      <c r="Z465" s="37"/>
      <c r="AA465" s="564"/>
      <c r="AB465" s="564"/>
      <c r="AC465" s="564"/>
    </row>
    <row r="466" spans="1:68" ht="14.25" hidden="1" customHeight="1" x14ac:dyDescent="0.25">
      <c r="A466" s="571" t="s">
        <v>74</v>
      </c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  <c r="AA466" s="557"/>
      <c r="AB466" s="557"/>
      <c r="AC466" s="557"/>
    </row>
    <row r="467" spans="1:68" ht="16.5" hidden="1" customHeight="1" x14ac:dyDescent="0.25">
      <c r="A467" s="54" t="s">
        <v>721</v>
      </c>
      <c r="B467" s="54" t="s">
        <v>722</v>
      </c>
      <c r="C467" s="31">
        <v>4301051232</v>
      </c>
      <c r="D467" s="581">
        <v>4607091383409</v>
      </c>
      <c r="E467" s="582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hidden="1" customHeight="1" x14ac:dyDescent="0.25">
      <c r="A468" s="54" t="s">
        <v>724</v>
      </c>
      <c r="B468" s="54" t="s">
        <v>725</v>
      </c>
      <c r="C468" s="31">
        <v>4301051233</v>
      </c>
      <c r="D468" s="581">
        <v>4607091383416</v>
      </c>
      <c r="E468" s="582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727</v>
      </c>
      <c r="B469" s="54" t="s">
        <v>728</v>
      </c>
      <c r="C469" s="31">
        <v>4301051064</v>
      </c>
      <c r="D469" s="581">
        <v>4680115883536</v>
      </c>
      <c r="E469" s="582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7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3"/>
      <c r="R469" s="573"/>
      <c r="S469" s="573"/>
      <c r="T469" s="574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5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7"/>
      <c r="P470" s="568" t="s">
        <v>72</v>
      </c>
      <c r="Q470" s="569"/>
      <c r="R470" s="569"/>
      <c r="S470" s="569"/>
      <c r="T470" s="569"/>
      <c r="U470" s="569"/>
      <c r="V470" s="57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hidden="1" x14ac:dyDescent="0.2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7"/>
      <c r="P471" s="568" t="s">
        <v>72</v>
      </c>
      <c r="Q471" s="569"/>
      <c r="R471" s="569"/>
      <c r="S471" s="569"/>
      <c r="T471" s="569"/>
      <c r="U471" s="569"/>
      <c r="V471" s="57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hidden="1" customHeight="1" x14ac:dyDescent="0.2">
      <c r="A472" s="591" t="s">
        <v>730</v>
      </c>
      <c r="B472" s="592"/>
      <c r="C472" s="592"/>
      <c r="D472" s="592"/>
      <c r="E472" s="592"/>
      <c r="F472" s="592"/>
      <c r="G472" s="592"/>
      <c r="H472" s="592"/>
      <c r="I472" s="592"/>
      <c r="J472" s="592"/>
      <c r="K472" s="592"/>
      <c r="L472" s="592"/>
      <c r="M472" s="592"/>
      <c r="N472" s="592"/>
      <c r="O472" s="592"/>
      <c r="P472" s="592"/>
      <c r="Q472" s="592"/>
      <c r="R472" s="592"/>
      <c r="S472" s="592"/>
      <c r="T472" s="592"/>
      <c r="U472" s="592"/>
      <c r="V472" s="592"/>
      <c r="W472" s="592"/>
      <c r="X472" s="592"/>
      <c r="Y472" s="592"/>
      <c r="Z472" s="592"/>
      <c r="AA472" s="48"/>
      <c r="AB472" s="48"/>
      <c r="AC472" s="48"/>
    </row>
    <row r="473" spans="1:68" ht="16.5" hidden="1" customHeight="1" x14ac:dyDescent="0.25">
      <c r="A473" s="578" t="s">
        <v>730</v>
      </c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  <c r="AA473" s="556"/>
      <c r="AB473" s="556"/>
      <c r="AC473" s="556"/>
    </row>
    <row r="474" spans="1:68" ht="14.25" hidden="1" customHeight="1" x14ac:dyDescent="0.25">
      <c r="A474" s="571" t="s">
        <v>103</v>
      </c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  <c r="AA474" s="557"/>
      <c r="AB474" s="557"/>
      <c r="AC474" s="557"/>
    </row>
    <row r="475" spans="1:68" ht="27" hidden="1" customHeight="1" x14ac:dyDescent="0.25">
      <c r="A475" s="54" t="s">
        <v>731</v>
      </c>
      <c r="B475" s="54" t="s">
        <v>732</v>
      </c>
      <c r="C475" s="31">
        <v>4301011763</v>
      </c>
      <c r="D475" s="581">
        <v>4640242181011</v>
      </c>
      <c r="E475" s="582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4" t="s">
        <v>733</v>
      </c>
      <c r="Q475" s="573"/>
      <c r="R475" s="573"/>
      <c r="S475" s="573"/>
      <c r="T475" s="574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4301011585</v>
      </c>
      <c r="D476" s="581">
        <v>4640242180441</v>
      </c>
      <c r="E476" s="582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3" t="s">
        <v>737</v>
      </c>
      <c r="Q476" s="573"/>
      <c r="R476" s="573"/>
      <c r="S476" s="573"/>
      <c r="T476" s="574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81">
        <v>4640242180564</v>
      </c>
      <c r="E477" s="582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7" t="s">
        <v>741</v>
      </c>
      <c r="Q477" s="573"/>
      <c r="R477" s="573"/>
      <c r="S477" s="573"/>
      <c r="T477" s="574"/>
      <c r="U477" s="34"/>
      <c r="V477" s="34"/>
      <c r="W477" s="35" t="s">
        <v>70</v>
      </c>
      <c r="X477" s="561">
        <v>40</v>
      </c>
      <c r="Y477" s="562">
        <f>IFERROR(IF(X477="",0,CEILING((X477/$H477),1)*$H477),"")</f>
        <v>48</v>
      </c>
      <c r="Z477" s="36">
        <f>IFERROR(IF(Y477=0,"",ROUNDUP(Y477/H477,0)*0.01898),"")</f>
        <v>7.5920000000000001E-2</v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41.45</v>
      </c>
      <c r="BN477" s="64">
        <f>IFERROR(Y477*I477/H477,"0")</f>
        <v>49.74</v>
      </c>
      <c r="BO477" s="64">
        <f>IFERROR(1/J477*(X477/H477),"0")</f>
        <v>5.2083333333333336E-2</v>
      </c>
      <c r="BP477" s="64">
        <f>IFERROR(1/J477*(Y477/H477),"0")</f>
        <v>6.25E-2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4301011764</v>
      </c>
      <c r="D478" s="581">
        <v>4640242181189</v>
      </c>
      <c r="E478" s="582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64" t="s">
        <v>745</v>
      </c>
      <c r="Q478" s="573"/>
      <c r="R478" s="573"/>
      <c r="S478" s="573"/>
      <c r="T478" s="574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5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8" t="s">
        <v>72</v>
      </c>
      <c r="Q479" s="569"/>
      <c r="R479" s="569"/>
      <c r="S479" s="569"/>
      <c r="T479" s="569"/>
      <c r="U479" s="569"/>
      <c r="V479" s="570"/>
      <c r="W479" s="37" t="s">
        <v>73</v>
      </c>
      <c r="X479" s="563">
        <f>IFERROR(X475/H475,"0")+IFERROR(X476/H476,"0")+IFERROR(X477/H477,"0")+IFERROR(X478/H478,"0")</f>
        <v>3.3333333333333335</v>
      </c>
      <c r="Y479" s="563">
        <f>IFERROR(Y475/H475,"0")+IFERROR(Y476/H476,"0")+IFERROR(Y477/H477,"0")+IFERROR(Y478/H478,"0")</f>
        <v>4</v>
      </c>
      <c r="Z479" s="563">
        <f>IFERROR(IF(Z475="",0,Z475),"0")+IFERROR(IF(Z476="",0,Z476),"0")+IFERROR(IF(Z477="",0,Z477),"0")+IFERROR(IF(Z478="",0,Z478),"0")</f>
        <v>7.5920000000000001E-2</v>
      </c>
      <c r="AA479" s="564"/>
      <c r="AB479" s="564"/>
      <c r="AC479" s="564"/>
    </row>
    <row r="480" spans="1:68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8" t="s">
        <v>72</v>
      </c>
      <c r="Q480" s="569"/>
      <c r="R480" s="569"/>
      <c r="S480" s="569"/>
      <c r="T480" s="569"/>
      <c r="U480" s="569"/>
      <c r="V480" s="570"/>
      <c r="W480" s="37" t="s">
        <v>70</v>
      </c>
      <c r="X480" s="563">
        <f>IFERROR(SUM(X475:X478),"0")</f>
        <v>40</v>
      </c>
      <c r="Y480" s="563">
        <f>IFERROR(SUM(Y475:Y478),"0")</f>
        <v>48</v>
      </c>
      <c r="Z480" s="37"/>
      <c r="AA480" s="564"/>
      <c r="AB480" s="564"/>
      <c r="AC480" s="564"/>
    </row>
    <row r="481" spans="1:68" ht="14.25" hidden="1" customHeight="1" x14ac:dyDescent="0.25">
      <c r="A481" s="571" t="s">
        <v>139</v>
      </c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  <c r="AA481" s="557"/>
      <c r="AB481" s="557"/>
      <c r="AC481" s="557"/>
    </row>
    <row r="482" spans="1:68" ht="27" hidden="1" customHeight="1" x14ac:dyDescent="0.25">
      <c r="A482" s="54" t="s">
        <v>746</v>
      </c>
      <c r="B482" s="54" t="s">
        <v>747</v>
      </c>
      <c r="C482" s="31">
        <v>4301020400</v>
      </c>
      <c r="D482" s="581">
        <v>4640242180519</v>
      </c>
      <c r="E482" s="582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59" t="s">
        <v>748</v>
      </c>
      <c r="Q482" s="573"/>
      <c r="R482" s="573"/>
      <c r="S482" s="573"/>
      <c r="T482" s="574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750</v>
      </c>
      <c r="B483" s="54" t="s">
        <v>751</v>
      </c>
      <c r="C483" s="31">
        <v>4301020260</v>
      </c>
      <c r="D483" s="581">
        <v>4640242180526</v>
      </c>
      <c r="E483" s="582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15" t="s">
        <v>752</v>
      </c>
      <c r="Q483" s="573"/>
      <c r="R483" s="573"/>
      <c r="S483" s="573"/>
      <c r="T483" s="574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754</v>
      </c>
      <c r="B484" s="54" t="s">
        <v>755</v>
      </c>
      <c r="C484" s="31">
        <v>4301020295</v>
      </c>
      <c r="D484" s="581">
        <v>4640242181363</v>
      </c>
      <c r="E484" s="582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0" t="s">
        <v>756</v>
      </c>
      <c r="Q484" s="573"/>
      <c r="R484" s="573"/>
      <c r="S484" s="573"/>
      <c r="T484" s="574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5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8" t="s">
        <v>72</v>
      </c>
      <c r="Q485" s="569"/>
      <c r="R485" s="569"/>
      <c r="S485" s="569"/>
      <c r="T485" s="569"/>
      <c r="U485" s="569"/>
      <c r="V485" s="57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7"/>
      <c r="P486" s="568" t="s">
        <v>72</v>
      </c>
      <c r="Q486" s="569"/>
      <c r="R486" s="569"/>
      <c r="S486" s="569"/>
      <c r="T486" s="569"/>
      <c r="U486" s="569"/>
      <c r="V486" s="57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71" t="s">
        <v>64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57"/>
      <c r="AB487" s="557"/>
      <c r="AC487" s="557"/>
    </row>
    <row r="488" spans="1:68" ht="27" hidden="1" customHeight="1" x14ac:dyDescent="0.25">
      <c r="A488" s="54" t="s">
        <v>758</v>
      </c>
      <c r="B488" s="54" t="s">
        <v>759</v>
      </c>
      <c r="C488" s="31">
        <v>4301031280</v>
      </c>
      <c r="D488" s="581">
        <v>4640242180816</v>
      </c>
      <c r="E488" s="582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2" t="s">
        <v>760</v>
      </c>
      <c r="Q488" s="573"/>
      <c r="R488" s="573"/>
      <c r="S488" s="573"/>
      <c r="T488" s="574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81">
        <v>4640242180595</v>
      </c>
      <c r="E489" s="582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9" t="s">
        <v>764</v>
      </c>
      <c r="Q489" s="573"/>
      <c r="R489" s="573"/>
      <c r="S489" s="573"/>
      <c r="T489" s="574"/>
      <c r="U489" s="34"/>
      <c r="V489" s="34"/>
      <c r="W489" s="35" t="s">
        <v>70</v>
      </c>
      <c r="X489" s="561">
        <v>70</v>
      </c>
      <c r="Y489" s="562">
        <f>IFERROR(IF(X489="",0,CEILING((X489/$H489),1)*$H489),"")</f>
        <v>71.400000000000006</v>
      </c>
      <c r="Z489" s="36">
        <f>IFERROR(IF(Y489=0,"",ROUNDUP(Y489/H489,0)*0.00902),"")</f>
        <v>0.15334</v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74.499999999999986</v>
      </c>
      <c r="BN489" s="64">
        <f>IFERROR(Y489*I489/H489,"0")</f>
        <v>75.989999999999995</v>
      </c>
      <c r="BO489" s="64">
        <f>IFERROR(1/J489*(X489/H489),"0")</f>
        <v>0.12626262626262624</v>
      </c>
      <c r="BP489" s="64">
        <f>IFERROR(1/J489*(Y489/H489),"0")</f>
        <v>0.12878787878787878</v>
      </c>
    </row>
    <row r="490" spans="1:68" x14ac:dyDescent="0.2">
      <c r="A490" s="565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8" t="s">
        <v>72</v>
      </c>
      <c r="Q490" s="569"/>
      <c r="R490" s="569"/>
      <c r="S490" s="569"/>
      <c r="T490" s="569"/>
      <c r="U490" s="569"/>
      <c r="V490" s="570"/>
      <c r="W490" s="37" t="s">
        <v>73</v>
      </c>
      <c r="X490" s="563">
        <f>IFERROR(X488/H488,"0")+IFERROR(X489/H489,"0")</f>
        <v>16.666666666666664</v>
      </c>
      <c r="Y490" s="563">
        <f>IFERROR(Y488/H488,"0")+IFERROR(Y489/H489,"0")</f>
        <v>17</v>
      </c>
      <c r="Z490" s="563">
        <f>IFERROR(IF(Z488="",0,Z488),"0")+IFERROR(IF(Z489="",0,Z489),"0")</f>
        <v>0.15334</v>
      </c>
      <c r="AA490" s="564"/>
      <c r="AB490" s="564"/>
      <c r="AC490" s="564"/>
    </row>
    <row r="491" spans="1:68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7"/>
      <c r="P491" s="568" t="s">
        <v>72</v>
      </c>
      <c r="Q491" s="569"/>
      <c r="R491" s="569"/>
      <c r="S491" s="569"/>
      <c r="T491" s="569"/>
      <c r="U491" s="569"/>
      <c r="V491" s="570"/>
      <c r="W491" s="37" t="s">
        <v>70</v>
      </c>
      <c r="X491" s="563">
        <f>IFERROR(SUM(X488:X489),"0")</f>
        <v>70</v>
      </c>
      <c r="Y491" s="563">
        <f>IFERROR(SUM(Y488:Y489),"0")</f>
        <v>71.400000000000006</v>
      </c>
      <c r="Z491" s="37"/>
      <c r="AA491" s="564"/>
      <c r="AB491" s="564"/>
      <c r="AC491" s="564"/>
    </row>
    <row r="492" spans="1:68" ht="14.25" hidden="1" customHeight="1" x14ac:dyDescent="0.25">
      <c r="A492" s="571" t="s">
        <v>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57"/>
      <c r="AB492" s="557"/>
      <c r="AC492" s="557"/>
    </row>
    <row r="493" spans="1:68" ht="27" hidden="1" customHeight="1" x14ac:dyDescent="0.25">
      <c r="A493" s="54" t="s">
        <v>766</v>
      </c>
      <c r="B493" s="54" t="s">
        <v>767</v>
      </c>
      <c r="C493" s="31">
        <v>4301052046</v>
      </c>
      <c r="D493" s="581">
        <v>4640242180533</v>
      </c>
      <c r="E493" s="582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09" t="s">
        <v>768</v>
      </c>
      <c r="Q493" s="573"/>
      <c r="R493" s="573"/>
      <c r="S493" s="573"/>
      <c r="T493" s="574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770</v>
      </c>
      <c r="B494" s="54" t="s">
        <v>771</v>
      </c>
      <c r="C494" s="31">
        <v>4301051920</v>
      </c>
      <c r="D494" s="581">
        <v>4640242181233</v>
      </c>
      <c r="E494" s="582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4" t="s">
        <v>772</v>
      </c>
      <c r="Q494" s="573"/>
      <c r="R494" s="573"/>
      <c r="S494" s="573"/>
      <c r="T494" s="574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5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8" t="s">
        <v>72</v>
      </c>
      <c r="Q495" s="569"/>
      <c r="R495" s="569"/>
      <c r="S495" s="569"/>
      <c r="T495" s="569"/>
      <c r="U495" s="569"/>
      <c r="V495" s="57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hidden="1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7"/>
      <c r="P496" s="568" t="s">
        <v>72</v>
      </c>
      <c r="Q496" s="569"/>
      <c r="R496" s="569"/>
      <c r="S496" s="569"/>
      <c r="T496" s="569"/>
      <c r="U496" s="569"/>
      <c r="V496" s="57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hidden="1" customHeight="1" x14ac:dyDescent="0.25">
      <c r="A497" s="571" t="s">
        <v>174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57"/>
      <c r="AB497" s="557"/>
      <c r="AC497" s="557"/>
    </row>
    <row r="498" spans="1:68" ht="27" hidden="1" customHeight="1" x14ac:dyDescent="0.25">
      <c r="A498" s="54" t="s">
        <v>773</v>
      </c>
      <c r="B498" s="54" t="s">
        <v>774</v>
      </c>
      <c r="C498" s="31">
        <v>4301060491</v>
      </c>
      <c r="D498" s="581">
        <v>4640242180120</v>
      </c>
      <c r="E498" s="582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0" t="s">
        <v>775</v>
      </c>
      <c r="Q498" s="573"/>
      <c r="R498" s="573"/>
      <c r="S498" s="573"/>
      <c r="T498" s="574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777</v>
      </c>
      <c r="B499" s="54" t="s">
        <v>778</v>
      </c>
      <c r="C499" s="31">
        <v>4301060493</v>
      </c>
      <c r="D499" s="581">
        <v>4640242180137</v>
      </c>
      <c r="E499" s="582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81" t="s">
        <v>779</v>
      </c>
      <c r="Q499" s="573"/>
      <c r="R499" s="573"/>
      <c r="S499" s="573"/>
      <c r="T499" s="574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8" t="s">
        <v>72</v>
      </c>
      <c r="Q500" s="569"/>
      <c r="R500" s="569"/>
      <c r="S500" s="569"/>
      <c r="T500" s="569"/>
      <c r="U500" s="569"/>
      <c r="V500" s="57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7"/>
      <c r="P501" s="568" t="s">
        <v>72</v>
      </c>
      <c r="Q501" s="569"/>
      <c r="R501" s="569"/>
      <c r="S501" s="569"/>
      <c r="T501" s="569"/>
      <c r="U501" s="569"/>
      <c r="V501" s="57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78" t="s">
        <v>781</v>
      </c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  <c r="AA502" s="556"/>
      <c r="AB502" s="556"/>
      <c r="AC502" s="556"/>
    </row>
    <row r="503" spans="1:68" ht="14.25" hidden="1" customHeight="1" x14ac:dyDescent="0.25">
      <c r="A503" s="571" t="s">
        <v>139</v>
      </c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  <c r="AA503" s="557"/>
      <c r="AB503" s="557"/>
      <c r="AC503" s="557"/>
    </row>
    <row r="504" spans="1:68" ht="27" hidden="1" customHeight="1" x14ac:dyDescent="0.25">
      <c r="A504" s="54" t="s">
        <v>782</v>
      </c>
      <c r="B504" s="54" t="s">
        <v>783</v>
      </c>
      <c r="C504" s="31">
        <v>4301020314</v>
      </c>
      <c r="D504" s="581">
        <v>4640242180090</v>
      </c>
      <c r="E504" s="582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46" t="s">
        <v>784</v>
      </c>
      <c r="Q504" s="573"/>
      <c r="R504" s="573"/>
      <c r="S504" s="573"/>
      <c r="T504" s="574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65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67"/>
      <c r="P505" s="568" t="s">
        <v>72</v>
      </c>
      <c r="Q505" s="569"/>
      <c r="R505" s="569"/>
      <c r="S505" s="569"/>
      <c r="T505" s="569"/>
      <c r="U505" s="569"/>
      <c r="V505" s="57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67"/>
      <c r="P506" s="568" t="s">
        <v>72</v>
      </c>
      <c r="Q506" s="569"/>
      <c r="R506" s="569"/>
      <c r="S506" s="569"/>
      <c r="T506" s="569"/>
      <c r="U506" s="569"/>
      <c r="V506" s="57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89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590"/>
      <c r="P507" s="587" t="s">
        <v>786</v>
      </c>
      <c r="Q507" s="576"/>
      <c r="R507" s="576"/>
      <c r="S507" s="576"/>
      <c r="T507" s="576"/>
      <c r="U507" s="576"/>
      <c r="V507" s="57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4718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4802.1799999999994</v>
      </c>
      <c r="Z507" s="37"/>
      <c r="AA507" s="564"/>
      <c r="AB507" s="564"/>
      <c r="AC507" s="564"/>
    </row>
    <row r="508" spans="1:68" x14ac:dyDescent="0.2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590"/>
      <c r="P508" s="587" t="s">
        <v>787</v>
      </c>
      <c r="Q508" s="576"/>
      <c r="R508" s="576"/>
      <c r="S508" s="576"/>
      <c r="T508" s="576"/>
      <c r="U508" s="576"/>
      <c r="V508" s="577"/>
      <c r="W508" s="37" t="s">
        <v>70</v>
      </c>
      <c r="X508" s="563">
        <f>IFERROR(SUM(BM22:BM504),"0")</f>
        <v>4966.0630293780296</v>
      </c>
      <c r="Y508" s="563">
        <f>IFERROR(SUM(BN22:BN504),"0")</f>
        <v>5054.4650000000011</v>
      </c>
      <c r="Z508" s="37"/>
      <c r="AA508" s="564"/>
      <c r="AB508" s="564"/>
      <c r="AC508" s="564"/>
    </row>
    <row r="509" spans="1:68" x14ac:dyDescent="0.2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590"/>
      <c r="P509" s="587" t="s">
        <v>788</v>
      </c>
      <c r="Q509" s="576"/>
      <c r="R509" s="576"/>
      <c r="S509" s="576"/>
      <c r="T509" s="576"/>
      <c r="U509" s="576"/>
      <c r="V509" s="577"/>
      <c r="W509" s="37" t="s">
        <v>789</v>
      </c>
      <c r="X509" s="38">
        <f>ROUNDUP(SUM(BO22:BO504),0)</f>
        <v>9</v>
      </c>
      <c r="Y509" s="38">
        <f>ROUNDUP(SUM(BP22:BP504),0)</f>
        <v>9</v>
      </c>
      <c r="Z509" s="37"/>
      <c r="AA509" s="564"/>
      <c r="AB509" s="564"/>
      <c r="AC509" s="564"/>
    </row>
    <row r="510" spans="1:68" x14ac:dyDescent="0.2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590"/>
      <c r="P510" s="587" t="s">
        <v>790</v>
      </c>
      <c r="Q510" s="576"/>
      <c r="R510" s="576"/>
      <c r="S510" s="576"/>
      <c r="T510" s="576"/>
      <c r="U510" s="576"/>
      <c r="V510" s="577"/>
      <c r="W510" s="37" t="s">
        <v>70</v>
      </c>
      <c r="X510" s="563">
        <f>GrossWeightTotal+PalletQtyTotal*25</f>
        <v>5191.0630293780296</v>
      </c>
      <c r="Y510" s="563">
        <f>GrossWeightTotalR+PalletQtyTotalR*25</f>
        <v>5279.4650000000011</v>
      </c>
      <c r="Z510" s="37"/>
      <c r="AA510" s="564"/>
      <c r="AB510" s="564"/>
      <c r="AC510" s="564"/>
    </row>
    <row r="511" spans="1:68" x14ac:dyDescent="0.2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590"/>
      <c r="P511" s="587" t="s">
        <v>791</v>
      </c>
      <c r="Q511" s="576"/>
      <c r="R511" s="576"/>
      <c r="S511" s="576"/>
      <c r="T511" s="576"/>
      <c r="U511" s="576"/>
      <c r="V511" s="57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585.40236306902978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596</v>
      </c>
      <c r="Z511" s="37"/>
      <c r="AA511" s="564"/>
      <c r="AB511" s="564"/>
      <c r="AC511" s="564"/>
    </row>
    <row r="512" spans="1:68" ht="14.25" hidden="1" customHeight="1" x14ac:dyDescent="0.2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590"/>
      <c r="P512" s="587" t="s">
        <v>792</v>
      </c>
      <c r="Q512" s="576"/>
      <c r="R512" s="576"/>
      <c r="S512" s="576"/>
      <c r="T512" s="576"/>
      <c r="U512" s="576"/>
      <c r="V512" s="57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9.5747699999999991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5" t="s">
        <v>101</v>
      </c>
      <c r="D514" s="639"/>
      <c r="E514" s="639"/>
      <c r="F514" s="639"/>
      <c r="G514" s="639"/>
      <c r="H514" s="640"/>
      <c r="I514" s="585" t="s">
        <v>260</v>
      </c>
      <c r="J514" s="639"/>
      <c r="K514" s="639"/>
      <c r="L514" s="639"/>
      <c r="M514" s="639"/>
      <c r="N514" s="639"/>
      <c r="O514" s="639"/>
      <c r="P514" s="639"/>
      <c r="Q514" s="639"/>
      <c r="R514" s="639"/>
      <c r="S514" s="640"/>
      <c r="T514" s="585" t="s">
        <v>548</v>
      </c>
      <c r="U514" s="640"/>
      <c r="V514" s="585" t="s">
        <v>605</v>
      </c>
      <c r="W514" s="639"/>
      <c r="X514" s="639"/>
      <c r="Y514" s="640"/>
      <c r="Z514" s="558" t="s">
        <v>661</v>
      </c>
      <c r="AA514" s="585" t="s">
        <v>730</v>
      </c>
      <c r="AB514" s="640"/>
      <c r="AC514" s="52"/>
      <c r="AF514" s="559"/>
    </row>
    <row r="515" spans="1:32" ht="14.25" customHeight="1" thickTop="1" x14ac:dyDescent="0.2">
      <c r="A515" s="816" t="s">
        <v>795</v>
      </c>
      <c r="B515" s="585" t="s">
        <v>63</v>
      </c>
      <c r="C515" s="585" t="s">
        <v>102</v>
      </c>
      <c r="D515" s="585" t="s">
        <v>119</v>
      </c>
      <c r="E515" s="585" t="s">
        <v>181</v>
      </c>
      <c r="F515" s="585" t="s">
        <v>203</v>
      </c>
      <c r="G515" s="585" t="s">
        <v>236</v>
      </c>
      <c r="H515" s="585" t="s">
        <v>101</v>
      </c>
      <c r="I515" s="585" t="s">
        <v>261</v>
      </c>
      <c r="J515" s="585" t="s">
        <v>301</v>
      </c>
      <c r="K515" s="585" t="s">
        <v>362</v>
      </c>
      <c r="L515" s="585" t="s">
        <v>402</v>
      </c>
      <c r="M515" s="585" t="s">
        <v>418</v>
      </c>
      <c r="N515" s="559"/>
      <c r="O515" s="585" t="s">
        <v>431</v>
      </c>
      <c r="P515" s="585" t="s">
        <v>441</v>
      </c>
      <c r="Q515" s="585" t="s">
        <v>448</v>
      </c>
      <c r="R515" s="585" t="s">
        <v>453</v>
      </c>
      <c r="S515" s="585" t="s">
        <v>538</v>
      </c>
      <c r="T515" s="585" t="s">
        <v>549</v>
      </c>
      <c r="U515" s="585" t="s">
        <v>583</v>
      </c>
      <c r="V515" s="585" t="s">
        <v>606</v>
      </c>
      <c r="W515" s="585" t="s">
        <v>638</v>
      </c>
      <c r="X515" s="585" t="s">
        <v>653</v>
      </c>
      <c r="Y515" s="585" t="s">
        <v>657</v>
      </c>
      <c r="Z515" s="585" t="s">
        <v>661</v>
      </c>
      <c r="AA515" s="585" t="s">
        <v>730</v>
      </c>
      <c r="AB515" s="585" t="s">
        <v>781</v>
      </c>
      <c r="AC515" s="52"/>
      <c r="AF515" s="559"/>
    </row>
    <row r="516" spans="1:32" ht="13.5" customHeight="1" thickBot="1" x14ac:dyDescent="0.25">
      <c r="A516" s="817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59"/>
      <c r="O516" s="586"/>
      <c r="P516" s="586"/>
      <c r="Q516" s="586"/>
      <c r="R516" s="586"/>
      <c r="S516" s="586"/>
      <c r="T516" s="586"/>
      <c r="U516" s="586"/>
      <c r="V516" s="586"/>
      <c r="W516" s="586"/>
      <c r="X516" s="586"/>
      <c r="Y516" s="586"/>
      <c r="Z516" s="586"/>
      <c r="AA516" s="586"/>
      <c r="AB516" s="586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43.2</v>
      </c>
      <c r="E517" s="46">
        <f>IFERROR(Y89*1,"0")+IFERROR(Y90*1,"0")+IFERROR(Y91*1,"0")+IFERROR(Y95*1,"0")+IFERROR(Y96*1,"0")+IFERROR(Y97*1,"0")+IFERROR(Y98*1,"0")+IFERROR(Y99*1,"0")</f>
        <v>64.8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56.699999999999996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0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1992</v>
      </c>
      <c r="S517" s="46">
        <f>IFERROR(Y337*1,"0")+IFERROR(Y338*1,"0")+IFERROR(Y339*1,"0")</f>
        <v>145.79999999999998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1605</v>
      </c>
      <c r="U517" s="46">
        <f>IFERROR(Y370*1,"0")+IFERROR(Y371*1,"0")+IFERROR(Y372*1,"0")+IFERROR(Y373*1,"0")+IFERROR(Y377*1,"0")+IFERROR(Y381*1,"0")+IFERROR(Y382*1,"0")+IFERROR(Y386*1,"0")</f>
        <v>180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54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533.28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119.4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00,00"/>
        <filter val="100,00"/>
        <filter val="102,38"/>
        <filter val="13,89"/>
        <filter val="140,00"/>
        <filter val="150,00"/>
        <filter val="16,67"/>
        <filter val="160,00"/>
        <filter val="17,28"/>
        <filter val="170,00"/>
        <filter val="179,49"/>
        <filter val="18,94"/>
        <filter val="180,00"/>
        <filter val="2,00"/>
        <filter val="20,00"/>
        <filter val="250,00"/>
        <filter val="270,00"/>
        <filter val="28,41"/>
        <filter val="3,33"/>
        <filter val="3,70"/>
        <filter val="350,00"/>
        <filter val="38,67"/>
        <filter val="4 718,00"/>
        <filter val="4 966,06"/>
        <filter val="40,00"/>
        <filter val="430,00"/>
        <filter val="5 191,06"/>
        <filter val="50,00"/>
        <filter val="51,14"/>
        <filter val="580,00"/>
        <filter val="585,40"/>
        <filter val="6,17"/>
        <filter val="60,00"/>
        <filter val="66,67"/>
        <filter val="7,41"/>
        <filter val="70,00"/>
        <filter val="8,00"/>
        <filter val="80,00"/>
        <filter val="9"/>
        <filter val="9,26"/>
      </filters>
    </filterColumn>
    <filterColumn colId="29" showButton="0"/>
    <filterColumn colId="30" showButton="0"/>
  </autoFilter>
  <mergeCells count="906"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X17:X18"/>
    <mergeCell ref="P387:V387"/>
    <mergeCell ref="A142:O143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P444:T444"/>
    <mergeCell ref="D95:E95"/>
    <mergeCell ref="P447:T447"/>
    <mergeCell ref="D331:E331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P124:T124"/>
    <mergeCell ref="D355:E35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A481:Z481"/>
    <mergeCell ref="P478:T478"/>
    <mergeCell ref="D150:E150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317:T317"/>
    <mergeCell ref="P239:V239"/>
    <mergeCell ref="P262:T262"/>
    <mergeCell ref="D105:E105"/>
    <mergeCell ref="P353:V353"/>
    <mergeCell ref="A51:Z51"/>
    <mergeCell ref="D170:E170"/>
    <mergeCell ref="P132:V132"/>
    <mergeCell ref="A58:O59"/>
    <mergeCell ref="D293:E293"/>
    <mergeCell ref="P360:T360"/>
    <mergeCell ref="D99:E99"/>
    <mergeCell ref="D323:E323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D457:E457"/>
    <mergeCell ref="D475:E475"/>
    <mergeCell ref="P495:V495"/>
    <mergeCell ref="P439:T439"/>
    <mergeCell ref="D468:E468"/>
    <mergeCell ref="P484:T484"/>
    <mergeCell ref="D97:E97"/>
    <mergeCell ref="D268:E268"/>
    <mergeCell ref="P151:T151"/>
    <mergeCell ref="A137:O138"/>
    <mergeCell ref="D395:E395"/>
    <mergeCell ref="P138:V138"/>
    <mergeCell ref="P365:T365"/>
    <mergeCell ref="A479:O480"/>
    <mergeCell ref="D447:E447"/>
    <mergeCell ref="P301:T301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P137:V137"/>
    <mergeCell ref="A249:Z249"/>
    <mergeCell ref="P445:T445"/>
    <mergeCell ref="P437:T437"/>
    <mergeCell ref="D423:E423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D452:E452"/>
    <mergeCell ref="D252:E252"/>
    <mergeCell ref="P358:V358"/>
    <mergeCell ref="D218:E218"/>
    <mergeCell ref="D164:E164"/>
    <mergeCell ref="D462:E462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A320:O321"/>
    <mergeCell ref="P295:T295"/>
    <mergeCell ref="P105:T105"/>
    <mergeCell ref="P214:T214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50:Z50"/>
    <mergeCell ref="W17:W18"/>
    <mergeCell ref="P95:T95"/>
    <mergeCell ref="P72:V72"/>
    <mergeCell ref="P43:T43"/>
    <mergeCell ref="P65:V65"/>
    <mergeCell ref="P74:T74"/>
    <mergeCell ref="A19:Z19"/>
    <mergeCell ref="P89:T89"/>
    <mergeCell ref="H17:H18"/>
    <mergeCell ref="N17:N18"/>
    <mergeCell ref="P79:T79"/>
    <mergeCell ref="A13:M13"/>
    <mergeCell ref="A94:Z94"/>
    <mergeCell ref="D61:E61"/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A264:O265"/>
    <mergeCell ref="P388:V388"/>
    <mergeCell ref="A306:O307"/>
    <mergeCell ref="P234:T234"/>
    <mergeCell ref="P154:V154"/>
    <mergeCell ref="A144:Z144"/>
    <mergeCell ref="P331:T331"/>
    <mergeCell ref="P182:V182"/>
    <mergeCell ref="P212:T212"/>
    <mergeCell ref="P244:T244"/>
    <mergeCell ref="P302:T302"/>
    <mergeCell ref="D174:E174"/>
    <mergeCell ref="P315:V315"/>
    <mergeCell ref="P270:T270"/>
    <mergeCell ref="P146:T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2025-08-05T12:00:00Z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