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Павленко ЗПФ в Мелитополь НВ\"/>
    </mc:Choice>
  </mc:AlternateContent>
  <xr:revisionPtr revIDLastSave="0" documentId="13_ncr:1_{B616FD94-3C82-4ED1-A973-AFDD1B0EC1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Z274" i="1" s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P245" i="1"/>
  <c r="Y241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Y233" i="1"/>
  <c r="P233" i="1"/>
  <c r="BP232" i="1"/>
  <c r="BO232" i="1"/>
  <c r="BN232" i="1"/>
  <c r="BM232" i="1"/>
  <c r="Z232" i="1"/>
  <c r="Z234" i="1" s="1"/>
  <c r="Y232" i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Z212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Z204" i="1" s="1"/>
  <c r="Y198" i="1"/>
  <c r="P198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N29" i="1"/>
  <c r="BM29" i="1"/>
  <c r="Z29" i="1"/>
  <c r="Y29" i="1"/>
  <c r="BP29" i="1" s="1"/>
  <c r="P29" i="1"/>
  <c r="BO28" i="1"/>
  <c r="BM28" i="1"/>
  <c r="Z28" i="1"/>
  <c r="Y28" i="1"/>
  <c r="Y31" i="1" s="1"/>
  <c r="P28" i="1"/>
  <c r="X24" i="1"/>
  <c r="X23" i="1"/>
  <c r="X299" i="1" s="1"/>
  <c r="BO22" i="1"/>
  <c r="BM22" i="1"/>
  <c r="X296" i="1" s="1"/>
  <c r="Z22" i="1"/>
  <c r="Z23" i="1" s="1"/>
  <c r="Y22" i="1"/>
  <c r="Y23" i="1" s="1"/>
  <c r="P22" i="1"/>
  <c r="H10" i="1"/>
  <c r="A9" i="1"/>
  <c r="F10" i="1" s="1"/>
  <c r="D7" i="1"/>
  <c r="Q6" i="1"/>
  <c r="P2" i="1"/>
  <c r="Y45" i="1" l="1"/>
  <c r="BP41" i="1"/>
  <c r="BN41" i="1"/>
  <c r="BP43" i="1"/>
  <c r="BN43" i="1"/>
  <c r="Y120" i="1"/>
  <c r="Y119" i="1"/>
  <c r="BP118" i="1"/>
  <c r="BN118" i="1"/>
  <c r="BP199" i="1"/>
  <c r="BN199" i="1"/>
  <c r="BP201" i="1"/>
  <c r="BN201" i="1"/>
  <c r="BP203" i="1"/>
  <c r="BN203" i="1"/>
  <c r="Y218" i="1"/>
  <c r="Y217" i="1"/>
  <c r="BP216" i="1"/>
  <c r="BN216" i="1"/>
  <c r="BP225" i="1"/>
  <c r="BN225" i="1"/>
  <c r="BP227" i="1"/>
  <c r="BN227" i="1"/>
  <c r="Y269" i="1"/>
  <c r="Y268" i="1"/>
  <c r="BP267" i="1"/>
  <c r="BN267" i="1"/>
  <c r="X297" i="1"/>
  <c r="Z30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BP169" i="1"/>
  <c r="BN169" i="1"/>
  <c r="BP171" i="1"/>
  <c r="BN17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Y275" i="1"/>
  <c r="X295" i="1"/>
  <c r="Y38" i="1"/>
  <c r="Z45" i="1"/>
  <c r="Z63" i="1"/>
  <c r="Z69" i="1"/>
  <c r="Y75" i="1"/>
  <c r="Y82" i="1"/>
  <c r="Y87" i="1"/>
  <c r="Z97" i="1"/>
  <c r="Z125" i="1"/>
  <c r="Z131" i="1"/>
  <c r="Z172" i="1"/>
  <c r="Y189" i="1"/>
  <c r="Y190" i="1"/>
  <c r="Y212" i="1"/>
  <c r="Y213" i="1"/>
  <c r="Z228" i="1"/>
  <c r="X29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9" i="1" l="1"/>
  <c r="Z300" i="1"/>
  <c r="Y296" i="1"/>
  <c r="Y295" i="1"/>
  <c r="Y297" i="1"/>
  <c r="Y298" i="1" l="1"/>
  <c r="B308" i="1" s="1"/>
  <c r="A308" i="1"/>
  <c r="C308" i="1" l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<sst xmlns="http://schemas.openxmlformats.org/spreadsheetml/2006/main" count="1388" uniqueCount="466">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</sst>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Z15" sqref="Z15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/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0.41666666666666669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140</v>
      </c>
      <c r="Y29" s="28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280</v>
      </c>
      <c r="Y30" s="290">
        <f>IFERROR(SUM(Y28:Y29),"0")</f>
        <v>280</v>
      </c>
      <c r="Z30" s="290">
        <f>IFERROR(IF(Z28="",0,Z28),"0")+IFERROR(IF(Z29="",0,Z29),"0")</f>
        <v>2.6347999999999998</v>
      </c>
      <c r="AA30" s="291"/>
      <c r="AB30" s="291"/>
      <c r="AC30" s="29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420</v>
      </c>
      <c r="Y31" s="290">
        <f>IFERROR(SUMPRODUCT(Y28:Y29*H28:H29),"0")</f>
        <v>420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84</v>
      </c>
      <c r="Y44" s="289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84</v>
      </c>
      <c r="Y45" s="290">
        <f>IFERROR(SUM(Y41:Y44),"0")</f>
        <v>84</v>
      </c>
      <c r="Z45" s="290">
        <f>IFERROR(IF(Z41="",0,Z41),"0")+IFERROR(IF(Z42="",0,Z42),"0")+IFERROR(IF(Z43="",0,Z43),"0")+IFERROR(IF(Z44="",0,Z44),"0")</f>
        <v>1.302</v>
      </c>
      <c r="AA45" s="291"/>
      <c r="AB45" s="291"/>
      <c r="AC45" s="29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588</v>
      </c>
      <c r="Y46" s="290">
        <f>IFERROR(SUMPRODUCT(Y41:Y44*H41:H44),"0")</f>
        <v>588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420</v>
      </c>
      <c r="Y67" s="289">
        <f>IFERROR(IF(X67="","",X67),"")</f>
        <v>420</v>
      </c>
      <c r="Z67" s="36">
        <f>IFERROR(IF(X67="","",X67*0.00941),"")</f>
        <v>3.9521999999999999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655.20000000000005</v>
      </c>
      <c r="BN67" s="67">
        <f>IFERROR(Y67*I67,"0")</f>
        <v>655.20000000000005</v>
      </c>
      <c r="BO67" s="67">
        <f>IFERROR(X67/J67,"0")</f>
        <v>3</v>
      </c>
      <c r="BP67" s="67">
        <f>IFERROR(Y67/J67,"0")</f>
        <v>3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420</v>
      </c>
      <c r="Y68" s="289">
        <f>IFERROR(IF(X68="","",X68),"")</f>
        <v>420</v>
      </c>
      <c r="Z68" s="36">
        <f>IFERROR(IF(X68="","",X68*0.00941),"")</f>
        <v>3.9521999999999999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655.20000000000005</v>
      </c>
      <c r="BN68" s="67">
        <f>IFERROR(Y68*I68,"0")</f>
        <v>655.20000000000005</v>
      </c>
      <c r="BO68" s="67">
        <f>IFERROR(X68/J68,"0")</f>
        <v>3</v>
      </c>
      <c r="BP68" s="67">
        <f>IFERROR(Y68/J68,"0")</f>
        <v>3</v>
      </c>
    </row>
    <row r="69" spans="1:68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840</v>
      </c>
      <c r="Y69" s="290">
        <f>IFERROR(SUM(Y66:Y68),"0")</f>
        <v>840</v>
      </c>
      <c r="Z69" s="290">
        <f>IFERROR(IF(Z66="",0,Z66),"0")+IFERROR(IF(Z67="",0,Z67),"0")+IFERROR(IF(Z68="",0,Z68),"0")</f>
        <v>7.9043999999999999</v>
      </c>
      <c r="AA69" s="291"/>
      <c r="AB69" s="291"/>
      <c r="AC69" s="29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1008</v>
      </c>
      <c r="Y70" s="290">
        <f>IFERROR(SUMPRODUCT(Y66:Y68*H66:H68),"0")</f>
        <v>1008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210</v>
      </c>
      <c r="Y85" s="289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210</v>
      </c>
      <c r="Y86" s="289">
        <f>IFERROR(IF(X86="","",X86),"")</f>
        <v>210</v>
      </c>
      <c r="Z86" s="36">
        <f>IFERROR(IF(X86="","",X86*0.01788),"")</f>
        <v>3.7547999999999999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903.75600000000009</v>
      </c>
      <c r="BN86" s="67">
        <f>IFERROR(Y86*I86,"0")</f>
        <v>903.75600000000009</v>
      </c>
      <c r="BO86" s="67">
        <f>IFERROR(X86/J86,"0")</f>
        <v>3</v>
      </c>
      <c r="BP86" s="67">
        <f>IFERROR(Y86/J86,"0")</f>
        <v>3</v>
      </c>
    </row>
    <row r="87" spans="1:68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420</v>
      </c>
      <c r="Y87" s="290">
        <f>IFERROR(SUM(Y85:Y86),"0")</f>
        <v>420</v>
      </c>
      <c r="Z87" s="290">
        <f>IFERROR(IF(Z85="",0,Z85),"0")+IFERROR(IF(Z86="",0,Z86),"0")</f>
        <v>7.5095999999999998</v>
      </c>
      <c r="AA87" s="291"/>
      <c r="AB87" s="291"/>
      <c r="AC87" s="291"/>
    </row>
    <row r="88" spans="1:68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1512</v>
      </c>
      <c r="Y88" s="290">
        <f>IFERROR(SUMPRODUCT(Y85:Y86*H85:H86),"0")</f>
        <v>1512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140</v>
      </c>
      <c r="Y91" s="289">
        <f t="shared" ref="Y91:Y96" si="0">IFERROR(IF(X91="","",X91),"")</f>
        <v>140</v>
      </c>
      <c r="Z91" s="36">
        <f t="shared" ref="Z91:Z96" si="1">IFERROR(IF(X91="","",X91*0.01788),"")</f>
        <v>2.5032000000000001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501.70400000000001</v>
      </c>
      <c r="BN91" s="67">
        <f t="shared" ref="BN91:BN96" si="3">IFERROR(Y91*I91,"0")</f>
        <v>501.70400000000001</v>
      </c>
      <c r="BO91" s="67">
        <f t="shared" ref="BO91:BO96" si="4">IFERROR(X91/J91,"0")</f>
        <v>2</v>
      </c>
      <c r="BP91" s="67">
        <f t="shared" ref="BP91:BP96" si="5">IFERROR(Y91/J91,"0")</f>
        <v>2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140</v>
      </c>
      <c r="Y92" s="289">
        <f t="shared" si="0"/>
        <v>140</v>
      </c>
      <c r="Z92" s="36">
        <f t="shared" si="1"/>
        <v>2.5032000000000001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501.70400000000001</v>
      </c>
      <c r="BN92" s="67">
        <f t="shared" si="3"/>
        <v>501.70400000000001</v>
      </c>
      <c r="BO92" s="67">
        <f t="shared" si="4"/>
        <v>2</v>
      </c>
      <c r="BP92" s="67">
        <f t="shared" si="5"/>
        <v>2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140</v>
      </c>
      <c r="Y93" s="289">
        <f t="shared" si="0"/>
        <v>140</v>
      </c>
      <c r="Z93" s="36">
        <f t="shared" si="1"/>
        <v>2.5032000000000001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501.70400000000001</v>
      </c>
      <c r="BN93" s="67">
        <f t="shared" si="3"/>
        <v>501.70400000000001</v>
      </c>
      <c r="BO93" s="67">
        <f t="shared" si="4"/>
        <v>2</v>
      </c>
      <c r="BP93" s="67">
        <f t="shared" si="5"/>
        <v>2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140</v>
      </c>
      <c r="Y94" s="289">
        <f t="shared" si="0"/>
        <v>140</v>
      </c>
      <c r="Z94" s="36">
        <f t="shared" si="1"/>
        <v>2.5032000000000001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501.70400000000001</v>
      </c>
      <c r="BN94" s="67">
        <f t="shared" si="3"/>
        <v>501.70400000000001</v>
      </c>
      <c r="BO94" s="67">
        <f t="shared" si="4"/>
        <v>2</v>
      </c>
      <c r="BP94" s="67">
        <f t="shared" si="5"/>
        <v>2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560</v>
      </c>
      <c r="Y97" s="290">
        <f>IFERROR(SUM(Y91:Y96),"0")</f>
        <v>560</v>
      </c>
      <c r="Z97" s="290">
        <f>IFERROR(IF(Z91="",0,Z91),"0")+IFERROR(IF(Z92="",0,Z92),"0")+IFERROR(IF(Z93="",0,Z93),"0")+IFERROR(IF(Z94="",0,Z94),"0")+IFERROR(IF(Z95="",0,Z95),"0")+IFERROR(IF(Z96="",0,Z96),"0")</f>
        <v>10.0128</v>
      </c>
      <c r="AA97" s="291"/>
      <c r="AB97" s="291"/>
      <c r="AC97" s="291"/>
    </row>
    <row r="98" spans="1:68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1612.8</v>
      </c>
      <c r="Y98" s="290">
        <f>IFERROR(SUMPRODUCT(Y91:Y96*H91:H96),"0")</f>
        <v>1612.8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0</v>
      </c>
      <c r="Y111" s="290">
        <f>IFERROR(SUM(Y106:Y110),"0")</f>
        <v>0</v>
      </c>
      <c r="Z111" s="290">
        <f>IFERROR(IF(Z106="",0,Z106),"0")+IFERROR(IF(Z107="",0,Z107),"0")+IFERROR(IF(Z108="",0,Z108),"0")+IFERROR(IF(Z109="",0,Z109),"0")+IFERROR(IF(Z110="",0,Z110),"0")</f>
        <v>0</v>
      </c>
      <c r="AA111" s="291"/>
      <c r="AB111" s="291"/>
      <c r="AC111" s="29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0</v>
      </c>
      <c r="Y112" s="290">
        <f>IFERROR(SUMPRODUCT(Y106:Y110*H106:H110),"0")</f>
        <v>0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hidden="1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0</v>
      </c>
      <c r="Y123" s="28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0</v>
      </c>
      <c r="Y125" s="290">
        <f>IFERROR(SUM(Y123:Y124),"0")</f>
        <v>0</v>
      </c>
      <c r="Z125" s="290">
        <f>IFERROR(IF(Z123="",0,Z123),"0")+IFERROR(IF(Z124="",0,Z124),"0")</f>
        <v>0</v>
      </c>
      <c r="AA125" s="291"/>
      <c r="AB125" s="291"/>
      <c r="AC125" s="29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0</v>
      </c>
      <c r="Y126" s="290">
        <f>IFERROR(SUMPRODUCT(Y123:Y124*H123:H124),"0")</f>
        <v>0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140</v>
      </c>
      <c r="Y129" s="289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524.72</v>
      </c>
      <c r="BN129" s="67">
        <f>IFERROR(Y129*I129,"0")</f>
        <v>524.72</v>
      </c>
      <c r="BO129" s="67">
        <f>IFERROR(X129/J129,"0")</f>
        <v>2</v>
      </c>
      <c r="BP129" s="67">
        <f>IFERROR(Y129/J129,"0")</f>
        <v>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140</v>
      </c>
      <c r="Y130" s="28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280</v>
      </c>
      <c r="Y131" s="290">
        <f>IFERROR(SUM(Y129:Y130),"0")</f>
        <v>280</v>
      </c>
      <c r="Z131" s="290">
        <f>IFERROR(IF(Z129="",0,Z129),"0")+IFERROR(IF(Z130="",0,Z130),"0")</f>
        <v>5.0064000000000002</v>
      </c>
      <c r="AA131" s="291"/>
      <c r="AB131" s="291"/>
      <c r="AC131" s="29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840</v>
      </c>
      <c r="Y132" s="290">
        <f>IFERROR(SUMPRODUCT(Y129:Y130*H129:H130),"0")</f>
        <v>840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140</v>
      </c>
      <c r="Y135" s="289">
        <f>IFERROR(IF(X135="","",X135),"")</f>
        <v>140</v>
      </c>
      <c r="Z135" s="36">
        <f>IFERROR(IF(X135="","",X135*0.01788),"")</f>
        <v>2.5032000000000001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375.20000000000005</v>
      </c>
      <c r="BN135" s="67">
        <f>IFERROR(Y135*I135,"0")</f>
        <v>375.20000000000005</v>
      </c>
      <c r="BO135" s="67">
        <f>IFERROR(X135/J135,"0")</f>
        <v>2</v>
      </c>
      <c r="BP135" s="67">
        <f>IFERROR(Y135/J135,"0")</f>
        <v>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140</v>
      </c>
      <c r="Y136" s="289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375.20000000000005</v>
      </c>
      <c r="BN136" s="67">
        <f>IFERROR(Y136*I136,"0")</f>
        <v>375.20000000000005</v>
      </c>
      <c r="BO136" s="67">
        <f>IFERROR(X136/J136,"0")</f>
        <v>2</v>
      </c>
      <c r="BP136" s="67">
        <f>IFERROR(Y136/J136,"0")</f>
        <v>2</v>
      </c>
    </row>
    <row r="137" spans="1:68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280</v>
      </c>
      <c r="Y137" s="290">
        <f>IFERROR(SUM(Y135:Y136),"0")</f>
        <v>280</v>
      </c>
      <c r="Z137" s="290">
        <f>IFERROR(IF(Z135="",0,Z135),"0")+IFERROR(IF(Z136="",0,Z136),"0")</f>
        <v>5.0064000000000002</v>
      </c>
      <c r="AA137" s="291"/>
      <c r="AB137" s="291"/>
      <c r="AC137" s="29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672</v>
      </c>
      <c r="Y138" s="290">
        <f>IFERROR(SUMPRODUCT(Y135:Y136*H135:H136),"0")</f>
        <v>672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280</v>
      </c>
      <c r="Y156" s="289">
        <f>IFERROR(IF(X156="","",X156),"")</f>
        <v>280</v>
      </c>
      <c r="Z156" s="36">
        <f>IFERROR(IF(X156="","",X156*0.00941),"")</f>
        <v>2.6347999999999998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588.50400000000002</v>
      </c>
      <c r="BN156" s="67">
        <f>IFERROR(Y156*I156,"0")</f>
        <v>588.50400000000002</v>
      </c>
      <c r="BO156" s="67">
        <f>IFERROR(X156/J156,"0")</f>
        <v>2</v>
      </c>
      <c r="BP156" s="67">
        <f>IFERROR(Y156/J156,"0")</f>
        <v>2</v>
      </c>
    </row>
    <row r="157" spans="1:68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280</v>
      </c>
      <c r="Y157" s="290">
        <f>IFERROR(SUM(Y156:Y156),"0")</f>
        <v>280</v>
      </c>
      <c r="Z157" s="290">
        <f>IFERROR(IF(Z156="",0,Z156),"0")</f>
        <v>2.6347999999999998</v>
      </c>
      <c r="AA157" s="291"/>
      <c r="AB157" s="291"/>
      <c r="AC157" s="29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470.4</v>
      </c>
      <c r="Y158" s="290">
        <f>IFERROR(SUMPRODUCT(Y156:Y156*H156:H156),"0")</f>
        <v>470.4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hidden="1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0</v>
      </c>
      <c r="Y172" s="290">
        <f>IFERROR(SUM(Y169:Y171),"0")</f>
        <v>0</v>
      </c>
      <c r="Z172" s="290">
        <f>IFERROR(IF(Z169="",0,Z169),"0")+IFERROR(IF(Z170="",0,Z170),"0")+IFERROR(IF(Z171="",0,Z171),"0")</f>
        <v>0</v>
      </c>
      <c r="AA172" s="291"/>
      <c r="AB172" s="291"/>
      <c r="AC172" s="29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0</v>
      </c>
      <c r="Y173" s="290">
        <f>IFERROR(SUMPRODUCT(Y169:Y171*H169:H171),"0")</f>
        <v>0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hidden="1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hidden="1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hidden="1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hidden="1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hidden="1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idden="1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hidden="1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7123.2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7123.2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8658.16</v>
      </c>
      <c r="Y296" s="290">
        <f>IFERROR(SUM(BN22:BN292),"0")</f>
        <v>8658.16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33</v>
      </c>
      <c r="Y297" s="38">
        <f>ROUNDUP(SUM(BP22:BP292),0)</f>
        <v>33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9483.16</v>
      </c>
      <c r="Y298" s="290">
        <f>GrossWeightTotalR+PalletQtyTotalR*25</f>
        <v>9483.16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3024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3024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42.011199999999995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420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588</v>
      </c>
      <c r="F305" s="46">
        <f>IFERROR(X49*H49,"0")+IFERROR(X53*H53,"0")+IFERROR(X57*H57,"0")+IFERROR(X61*H61,"0")+IFERROR(X62*H62,"0")+IFERROR(X66*H66,"0")+IFERROR(X67*H67,"0")+IFERROR(X68*H68,"0")</f>
        <v>1008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1512</v>
      </c>
      <c r="J305" s="46">
        <f>IFERROR(X91*H91,"0")+IFERROR(X92*H92,"0")+IFERROR(X93*H93,"0")+IFERROR(X94*H94,"0")+IFERROR(X95*H95,"0")+IFERROR(X96*H96,"0")</f>
        <v>1612.8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0</v>
      </c>
      <c r="M305" s="46">
        <f>IFERROR(X123*H123,"0")+IFERROR(X124*H124,"0")</f>
        <v>0</v>
      </c>
      <c r="N305" s="281"/>
      <c r="O305" s="46">
        <f>IFERROR(X129*H129,"0")+IFERROR(X130*H130,"0")</f>
        <v>840</v>
      </c>
      <c r="P305" s="46">
        <f>IFERROR(X135*H135,"0")+IFERROR(X136*H136,"0")</f>
        <v>672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470.4</v>
      </c>
      <c r="U305" s="46">
        <f>IFERROR(X162*H162,"0")+IFERROR(X163*H163,"0")</f>
        <v>0</v>
      </c>
      <c r="V305" s="46">
        <f>IFERROR(X169*H169,"0")+IFERROR(X170*H170,"0")+IFERROR(X171*H171,"0")+IFERROR(X175*H175,"0")</f>
        <v>0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588</v>
      </c>
      <c r="B308" s="60">
        <f>SUMPRODUCT(--(BB:BB="ПГП"),--(W:W="кор"),H:H,Y:Y)+SUMPRODUCT(--(BB:BB="ПГП"),--(W:W="кг"),Y:Y)</f>
        <v>6535.1999999999989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512,00"/>
        <filter val="1 612,80"/>
        <filter val="140,00"/>
        <filter val="210,00"/>
        <filter val="280,00"/>
        <filter val="3 024,00"/>
        <filter val="33"/>
        <filter val="420,00"/>
        <filter val="470,40"/>
        <filter val="560,00"/>
        <filter val="588,00"/>
        <filter val="672,00"/>
        <filter val="7 123,20"/>
        <filter val="8 658,16"/>
        <filter val="84,00"/>
        <filter val="840,00"/>
        <filter val="9 483,16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2025-08-05T06:46:11Z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