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53F412B-5FF6-48C3-BE4F-37D6F5C9CE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P503" i="1" s="1"/>
  <c r="BO502" i="1"/>
  <c r="BM502" i="1"/>
  <c r="Y502" i="1"/>
  <c r="BP502" i="1" s="1"/>
  <c r="BO501" i="1"/>
  <c r="BM501" i="1"/>
  <c r="Y501" i="1"/>
  <c r="Y504" i="1" s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P492" i="1" s="1"/>
  <c r="BO491" i="1"/>
  <c r="BM491" i="1"/>
  <c r="Y491" i="1"/>
  <c r="BP491" i="1" s="1"/>
  <c r="BO490" i="1"/>
  <c r="BM490" i="1"/>
  <c r="Y490" i="1"/>
  <c r="BP490" i="1" s="1"/>
  <c r="BO489" i="1"/>
  <c r="BM489" i="1"/>
  <c r="Y489" i="1"/>
  <c r="Y493" i="1" s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BP476" i="1" s="1"/>
  <c r="P476" i="1"/>
  <c r="BO475" i="1"/>
  <c r="BM475" i="1"/>
  <c r="Y475" i="1"/>
  <c r="BP475" i="1" s="1"/>
  <c r="P475" i="1"/>
  <c r="BO474" i="1"/>
  <c r="BM474" i="1"/>
  <c r="Y474" i="1"/>
  <c r="Y477" i="1" s="1"/>
  <c r="P474" i="1"/>
  <c r="X472" i="1"/>
  <c r="X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P464" i="1"/>
  <c r="X462" i="1"/>
  <c r="X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Z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Y528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X372" i="1"/>
  <c r="X371" i="1"/>
  <c r="BO370" i="1"/>
  <c r="BM370" i="1"/>
  <c r="Y370" i="1"/>
  <c r="Y372" i="1" s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Y357" i="1" s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X311" i="1"/>
  <c r="X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X301" i="1"/>
  <c r="X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22" i="1" l="1"/>
  <c r="Z23" i="1" s="1"/>
  <c r="BN22" i="1"/>
  <c r="BP22" i="1"/>
  <c r="Z26" i="1"/>
  <c r="BN26" i="1"/>
  <c r="Z53" i="1"/>
  <c r="BN53" i="1"/>
  <c r="Z63" i="1"/>
  <c r="BN63" i="1"/>
  <c r="Z79" i="1"/>
  <c r="BN79" i="1"/>
  <c r="Z99" i="1"/>
  <c r="BN99" i="1"/>
  <c r="Z114" i="1"/>
  <c r="BN114" i="1"/>
  <c r="Y124" i="1"/>
  <c r="Z154" i="1"/>
  <c r="BN154" i="1"/>
  <c r="Z168" i="1"/>
  <c r="BN168" i="1"/>
  <c r="Z178" i="1"/>
  <c r="BN178" i="1"/>
  <c r="Z201" i="1"/>
  <c r="BN201" i="1"/>
  <c r="Z211" i="1"/>
  <c r="BN211" i="1"/>
  <c r="Z226" i="1"/>
  <c r="BN226" i="1"/>
  <c r="Z236" i="1"/>
  <c r="BN236" i="1"/>
  <c r="Z241" i="1"/>
  <c r="BN241" i="1"/>
  <c r="Z248" i="1"/>
  <c r="BN248" i="1"/>
  <c r="Z266" i="1"/>
  <c r="BN266" i="1"/>
  <c r="Z303" i="1"/>
  <c r="BN303" i="1"/>
  <c r="Z313" i="1"/>
  <c r="BN313" i="1"/>
  <c r="Z323" i="1"/>
  <c r="BN323" i="1"/>
  <c r="Z330" i="1"/>
  <c r="BN330" i="1"/>
  <c r="Z353" i="1"/>
  <c r="BN353" i="1"/>
  <c r="Z370" i="1"/>
  <c r="Z371" i="1" s="1"/>
  <c r="BN370" i="1"/>
  <c r="BP370" i="1"/>
  <c r="Y371" i="1"/>
  <c r="Z375" i="1"/>
  <c r="BN375" i="1"/>
  <c r="Z399" i="1"/>
  <c r="BN399" i="1"/>
  <c r="Z417" i="1"/>
  <c r="BN417" i="1"/>
  <c r="Z465" i="1"/>
  <c r="BN465" i="1"/>
  <c r="Y155" i="1"/>
  <c r="BP221" i="1"/>
  <c r="BN221" i="1"/>
  <c r="Z221" i="1"/>
  <c r="BP232" i="1"/>
  <c r="BN232" i="1"/>
  <c r="Z232" i="1"/>
  <c r="BP259" i="1"/>
  <c r="BN259" i="1"/>
  <c r="Z259" i="1"/>
  <c r="BP299" i="1"/>
  <c r="BN299" i="1"/>
  <c r="Z299" i="1"/>
  <c r="BP309" i="1"/>
  <c r="BN309" i="1"/>
  <c r="Z309" i="1"/>
  <c r="BP321" i="1"/>
  <c r="BN321" i="1"/>
  <c r="Z321" i="1"/>
  <c r="BP351" i="1"/>
  <c r="BN351" i="1"/>
  <c r="Z351" i="1"/>
  <c r="BP366" i="1"/>
  <c r="BN366" i="1"/>
  <c r="Z366" i="1"/>
  <c r="Y393" i="1"/>
  <c r="Y392" i="1"/>
  <c r="BP391" i="1"/>
  <c r="BN391" i="1"/>
  <c r="Z391" i="1"/>
  <c r="Z392" i="1" s="1"/>
  <c r="BP397" i="1"/>
  <c r="BN397" i="1"/>
  <c r="Z397" i="1"/>
  <c r="BP405" i="1"/>
  <c r="BN405" i="1"/>
  <c r="Z405" i="1"/>
  <c r="BP459" i="1"/>
  <c r="BN459" i="1"/>
  <c r="Z459" i="1"/>
  <c r="Y499" i="1"/>
  <c r="BP496" i="1"/>
  <c r="BN496" i="1"/>
  <c r="Z496" i="1"/>
  <c r="X518" i="1"/>
  <c r="Y32" i="1"/>
  <c r="Z28" i="1"/>
  <c r="BN28" i="1"/>
  <c r="Z42" i="1"/>
  <c r="BN42" i="1"/>
  <c r="D528" i="1"/>
  <c r="Z55" i="1"/>
  <c r="BN55" i="1"/>
  <c r="Z61" i="1"/>
  <c r="BN61" i="1"/>
  <c r="Z69" i="1"/>
  <c r="BN69" i="1"/>
  <c r="Z77" i="1"/>
  <c r="BN77" i="1"/>
  <c r="Z83" i="1"/>
  <c r="BN83" i="1"/>
  <c r="BP83" i="1"/>
  <c r="Z97" i="1"/>
  <c r="BN97" i="1"/>
  <c r="Z106" i="1"/>
  <c r="BN106" i="1"/>
  <c r="Z112" i="1"/>
  <c r="BN112" i="1"/>
  <c r="Z118" i="1"/>
  <c r="BN118" i="1"/>
  <c r="BP118" i="1"/>
  <c r="Z122" i="1"/>
  <c r="BN122" i="1"/>
  <c r="Y128" i="1"/>
  <c r="Z133" i="1"/>
  <c r="BN133" i="1"/>
  <c r="Z137" i="1"/>
  <c r="BN137" i="1"/>
  <c r="Z148" i="1"/>
  <c r="Z149" i="1" s="1"/>
  <c r="BN148" i="1"/>
  <c r="BP148" i="1"/>
  <c r="Z152" i="1"/>
  <c r="BN152" i="1"/>
  <c r="BP152" i="1"/>
  <c r="Z166" i="1"/>
  <c r="BN166" i="1"/>
  <c r="Z170" i="1"/>
  <c r="BN170" i="1"/>
  <c r="Z176" i="1"/>
  <c r="BN176" i="1"/>
  <c r="Z182" i="1"/>
  <c r="Z183" i="1" s="1"/>
  <c r="BN182" i="1"/>
  <c r="BP182" i="1"/>
  <c r="Y183" i="1"/>
  <c r="Z187" i="1"/>
  <c r="BN187" i="1"/>
  <c r="Z199" i="1"/>
  <c r="BN199" i="1"/>
  <c r="Z203" i="1"/>
  <c r="BN203" i="1"/>
  <c r="BP209" i="1"/>
  <c r="BN209" i="1"/>
  <c r="BP213" i="1"/>
  <c r="BN213" i="1"/>
  <c r="Z213" i="1"/>
  <c r="BP228" i="1"/>
  <c r="BN228" i="1"/>
  <c r="Z228" i="1"/>
  <c r="BP250" i="1"/>
  <c r="BN250" i="1"/>
  <c r="Z250" i="1"/>
  <c r="Y300" i="1"/>
  <c r="BP295" i="1"/>
  <c r="BN295" i="1"/>
  <c r="Z295" i="1"/>
  <c r="BP305" i="1"/>
  <c r="BN305" i="1"/>
  <c r="Z305" i="1"/>
  <c r="BP315" i="1"/>
  <c r="BN315" i="1"/>
  <c r="Z315" i="1"/>
  <c r="BP336" i="1"/>
  <c r="BN336" i="1"/>
  <c r="Z336" i="1"/>
  <c r="BP356" i="1"/>
  <c r="BN356" i="1"/>
  <c r="Z356" i="1"/>
  <c r="BP377" i="1"/>
  <c r="BN377" i="1"/>
  <c r="Z377" i="1"/>
  <c r="BP401" i="1"/>
  <c r="BN401" i="1"/>
  <c r="Z401" i="1"/>
  <c r="Y425" i="1"/>
  <c r="BP421" i="1"/>
  <c r="BN421" i="1"/>
  <c r="Z421" i="1"/>
  <c r="BP467" i="1"/>
  <c r="BN467" i="1"/>
  <c r="Z467" i="1"/>
  <c r="BP497" i="1"/>
  <c r="BN497" i="1"/>
  <c r="Z497" i="1"/>
  <c r="Y311" i="1"/>
  <c r="Y324" i="1"/>
  <c r="W528" i="1"/>
  <c r="Y471" i="1"/>
  <c r="H9" i="1"/>
  <c r="A10" i="1"/>
  <c r="Y33" i="1"/>
  <c r="Y37" i="1"/>
  <c r="Y45" i="1"/>
  <c r="Y49" i="1"/>
  <c r="Y58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BP198" i="1"/>
  <c r="BN198" i="1"/>
  <c r="Z198" i="1"/>
  <c r="BP202" i="1"/>
  <c r="BN202" i="1"/>
  <c r="Z202" i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Y65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Z85" i="1" s="1"/>
  <c r="Y86" i="1"/>
  <c r="E528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Y222" i="1"/>
  <c r="H528" i="1"/>
  <c r="Y150" i="1"/>
  <c r="I528" i="1"/>
  <c r="Y162" i="1"/>
  <c r="J528" i="1"/>
  <c r="Y189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Y238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O528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61" i="1"/>
  <c r="BN361" i="1"/>
  <c r="Z361" i="1"/>
  <c r="Z362" i="1" s="1"/>
  <c r="Y363" i="1"/>
  <c r="Y368" i="1"/>
  <c r="BP365" i="1"/>
  <c r="BN365" i="1"/>
  <c r="Z365" i="1"/>
  <c r="Z367" i="1" s="1"/>
  <c r="Y367" i="1"/>
  <c r="BP400" i="1"/>
  <c r="BN400" i="1"/>
  <c r="Z400" i="1"/>
  <c r="BP404" i="1"/>
  <c r="BN404" i="1"/>
  <c r="Z404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Z318" i="1" s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BP344" i="1"/>
  <c r="BN344" i="1"/>
  <c r="Z344" i="1"/>
  <c r="Y346" i="1"/>
  <c r="T528" i="1"/>
  <c r="Y358" i="1"/>
  <c r="BP350" i="1"/>
  <c r="BN350" i="1"/>
  <c r="Z350" i="1"/>
  <c r="BP354" i="1"/>
  <c r="BN354" i="1"/>
  <c r="Z354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Y388" i="1"/>
  <c r="K528" i="1"/>
  <c r="Y234" i="1"/>
  <c r="BP355" i="1"/>
  <c r="BN355" i="1"/>
  <c r="Z355" i="1"/>
  <c r="Y362" i="1"/>
  <c r="BP376" i="1"/>
  <c r="BN376" i="1"/>
  <c r="Z376" i="1"/>
  <c r="BP398" i="1"/>
  <c r="BN398" i="1"/>
  <c r="Z398" i="1"/>
  <c r="BP402" i="1"/>
  <c r="BN402" i="1"/>
  <c r="Z402" i="1"/>
  <c r="BP406" i="1"/>
  <c r="BN406" i="1"/>
  <c r="Z406" i="1"/>
  <c r="Y408" i="1"/>
  <c r="Y412" i="1"/>
  <c r="Y413" i="1"/>
  <c r="BP410" i="1"/>
  <c r="BN410" i="1"/>
  <c r="Z410" i="1"/>
  <c r="U528" i="1"/>
  <c r="Y379" i="1"/>
  <c r="V528" i="1"/>
  <c r="Y407" i="1"/>
  <c r="Y418" i="1"/>
  <c r="Y426" i="1"/>
  <c r="Y431" i="1"/>
  <c r="Y436" i="1"/>
  <c r="Z528" i="1"/>
  <c r="Y455" i="1"/>
  <c r="Z441" i="1"/>
  <c r="BN441" i="1"/>
  <c r="Z442" i="1"/>
  <c r="BN442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Y462" i="1"/>
  <c r="Z411" i="1"/>
  <c r="BN411" i="1"/>
  <c r="Z416" i="1"/>
  <c r="Z418" i="1" s="1"/>
  <c r="BN416" i="1"/>
  <c r="BP416" i="1"/>
  <c r="Y419" i="1"/>
  <c r="Z422" i="1"/>
  <c r="BN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BP440" i="1"/>
  <c r="Z443" i="1"/>
  <c r="BN443" i="1"/>
  <c r="Z445" i="1"/>
  <c r="BN445" i="1"/>
  <c r="BN447" i="1"/>
  <c r="Z449" i="1"/>
  <c r="BN449" i="1"/>
  <c r="Z450" i="1"/>
  <c r="BN450" i="1"/>
  <c r="Z452" i="1"/>
  <c r="Y472" i="1"/>
  <c r="Z475" i="1"/>
  <c r="BN475" i="1"/>
  <c r="Y478" i="1"/>
  <c r="Y494" i="1"/>
  <c r="Y498" i="1"/>
  <c r="Y505" i="1"/>
  <c r="Y511" i="1"/>
  <c r="Y517" i="1"/>
  <c r="AA528" i="1"/>
  <c r="Z460" i="1"/>
  <c r="BN460" i="1"/>
  <c r="Z464" i="1"/>
  <c r="BN464" i="1"/>
  <c r="BP464" i="1"/>
  <c r="Z466" i="1"/>
  <c r="BN466" i="1"/>
  <c r="Z468" i="1"/>
  <c r="BN468" i="1"/>
  <c r="Z470" i="1"/>
  <c r="BN470" i="1"/>
  <c r="Z474" i="1"/>
  <c r="BN474" i="1"/>
  <c r="BP474" i="1"/>
  <c r="Z476" i="1"/>
  <c r="BN476" i="1"/>
  <c r="Z489" i="1"/>
  <c r="BN489" i="1"/>
  <c r="BP489" i="1"/>
  <c r="Z490" i="1"/>
  <c r="BN490" i="1"/>
  <c r="Z491" i="1"/>
  <c r="BN491" i="1"/>
  <c r="Z492" i="1"/>
  <c r="BN492" i="1"/>
  <c r="Z501" i="1"/>
  <c r="BN501" i="1"/>
  <c r="BP501" i="1"/>
  <c r="Z502" i="1"/>
  <c r="BN502" i="1"/>
  <c r="Z503" i="1"/>
  <c r="BN503" i="1"/>
  <c r="Z515" i="1"/>
  <c r="Z516" i="1" s="1"/>
  <c r="BN515" i="1"/>
  <c r="BP515" i="1"/>
  <c r="Y516" i="1"/>
  <c r="Z101" i="1" l="1"/>
  <c r="Z65" i="1"/>
  <c r="Z115" i="1"/>
  <c r="Z300" i="1"/>
  <c r="Z425" i="1"/>
  <c r="Z412" i="1"/>
  <c r="Z407" i="1"/>
  <c r="Z310" i="1"/>
  <c r="Y522" i="1"/>
  <c r="Y520" i="1"/>
  <c r="Z32" i="1"/>
  <c r="Z205" i="1"/>
  <c r="Z173" i="1"/>
  <c r="Z493" i="1"/>
  <c r="Z471" i="1"/>
  <c r="Z357" i="1"/>
  <c r="Z233" i="1"/>
  <c r="Z134" i="1"/>
  <c r="Z123" i="1"/>
  <c r="Z92" i="1"/>
  <c r="Y519" i="1"/>
  <c r="Z179" i="1"/>
  <c r="Z498" i="1"/>
  <c r="Y521" i="1"/>
  <c r="Z504" i="1"/>
  <c r="Z477" i="1"/>
  <c r="Z455" i="1"/>
  <c r="Z461" i="1"/>
  <c r="Z379" i="1"/>
  <c r="Z345" i="1"/>
  <c r="Z276" i="1"/>
  <c r="Z261" i="1"/>
  <c r="Z217" i="1"/>
  <c r="Z44" i="1"/>
  <c r="Y518" i="1"/>
  <c r="Z80" i="1"/>
  <c r="Z332" i="1"/>
  <c r="Z269" i="1"/>
  <c r="X521" i="1"/>
  <c r="Z252" i="1"/>
  <c r="Z109" i="1"/>
  <c r="Z523" i="1" l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<sst xmlns="http://schemas.openxmlformats.org/spreadsheetml/2006/main" count="2342" uniqueCount="846">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</sst>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5" t="s">
        <v>0</v>
      </c>
      <c r="E1" s="634"/>
      <c r="F1" s="634"/>
      <c r="G1" s="12" t="s">
        <v>1</v>
      </c>
      <c r="H1" s="875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08" t="s">
        <v>3</v>
      </c>
      <c r="S1" s="634"/>
      <c r="T1" s="6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7" t="s">
        <v>8</v>
      </c>
      <c r="B5" s="633"/>
      <c r="C5" s="611"/>
      <c r="D5" s="699"/>
      <c r="E5" s="701"/>
      <c r="F5" s="646" t="s">
        <v>9</v>
      </c>
      <c r="G5" s="611"/>
      <c r="H5" s="699"/>
      <c r="I5" s="700"/>
      <c r="J5" s="700"/>
      <c r="K5" s="700"/>
      <c r="L5" s="700"/>
      <c r="M5" s="701"/>
      <c r="N5" s="58"/>
      <c r="P5" s="24" t="s">
        <v>10</v>
      </c>
      <c r="Q5" s="635">
        <v>45836</v>
      </c>
      <c r="R5" s="636"/>
      <c r="T5" s="767" t="s">
        <v>11</v>
      </c>
      <c r="U5" s="768"/>
      <c r="V5" s="770" t="s">
        <v>12</v>
      </c>
      <c r="W5" s="636"/>
      <c r="AB5" s="51"/>
      <c r="AC5" s="51"/>
      <c r="AD5" s="51"/>
      <c r="AE5" s="51"/>
    </row>
    <row r="6" spans="1:32" s="577" customFormat="1" ht="24" customHeight="1" x14ac:dyDescent="0.2">
      <c r="A6" s="807" t="s">
        <v>13</v>
      </c>
      <c r="B6" s="633"/>
      <c r="C6" s="611"/>
      <c r="D6" s="703" t="s">
        <v>14</v>
      </c>
      <c r="E6" s="704"/>
      <c r="F6" s="704"/>
      <c r="G6" s="704"/>
      <c r="H6" s="704"/>
      <c r="I6" s="704"/>
      <c r="J6" s="704"/>
      <c r="K6" s="704"/>
      <c r="L6" s="704"/>
      <c r="M6" s="636"/>
      <c r="N6" s="59"/>
      <c r="P6" s="24" t="s">
        <v>15</v>
      </c>
      <c r="Q6" s="627" t="str">
        <f>IF(Q5=0," ",CHOOSE(WEEKDAY(Q5,2),"Понедельник","Вторник","Среда","Четверг","Пятница","Суббота","Воскресенье"))</f>
        <v>Суббота</v>
      </c>
      <c r="R6" s="588"/>
      <c r="T6" s="778" t="s">
        <v>16</v>
      </c>
      <c r="U6" s="768"/>
      <c r="V6" s="715" t="s">
        <v>17</v>
      </c>
      <c r="W6" s="716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0" t="str">
        <f>IFERROR(VLOOKUP(DeliveryAddress,Table,3,0),1)</f>
        <v>4</v>
      </c>
      <c r="E7" s="881"/>
      <c r="F7" s="881"/>
      <c r="G7" s="881"/>
      <c r="H7" s="881"/>
      <c r="I7" s="881"/>
      <c r="J7" s="881"/>
      <c r="K7" s="881"/>
      <c r="L7" s="881"/>
      <c r="M7" s="775"/>
      <c r="N7" s="60"/>
      <c r="P7" s="24"/>
      <c r="Q7" s="42"/>
      <c r="R7" s="42"/>
      <c r="T7" s="590"/>
      <c r="U7" s="768"/>
      <c r="V7" s="717"/>
      <c r="W7" s="718"/>
      <c r="AB7" s="51"/>
      <c r="AC7" s="51"/>
      <c r="AD7" s="51"/>
      <c r="AE7" s="51"/>
    </row>
    <row r="8" spans="1:32" s="577" customFormat="1" ht="25.5" customHeight="1" x14ac:dyDescent="0.2">
      <c r="A8" s="612" t="s">
        <v>18</v>
      </c>
      <c r="B8" s="613"/>
      <c r="C8" s="614"/>
      <c r="D8" s="887"/>
      <c r="E8" s="888"/>
      <c r="F8" s="888"/>
      <c r="G8" s="888"/>
      <c r="H8" s="888"/>
      <c r="I8" s="888"/>
      <c r="J8" s="888"/>
      <c r="K8" s="888"/>
      <c r="L8" s="888"/>
      <c r="M8" s="889"/>
      <c r="N8" s="61"/>
      <c r="P8" s="24" t="s">
        <v>19</v>
      </c>
      <c r="Q8" s="774">
        <v>0.41666666666666669</v>
      </c>
      <c r="R8" s="775"/>
      <c r="T8" s="590"/>
      <c r="U8" s="768"/>
      <c r="V8" s="717"/>
      <c r="W8" s="718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2"/>
      <c r="E9" s="673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673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3"/>
      <c r="L9" s="673"/>
      <c r="M9" s="673"/>
      <c r="N9" s="575"/>
      <c r="P9" s="26" t="s">
        <v>20</v>
      </c>
      <c r="Q9" s="825"/>
      <c r="R9" s="649"/>
      <c r="T9" s="590"/>
      <c r="U9" s="768"/>
      <c r="V9" s="719"/>
      <c r="W9" s="720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2"/>
      <c r="E10" s="673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2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79"/>
      <c r="R10" s="780"/>
      <c r="U10" s="24" t="s">
        <v>22</v>
      </c>
      <c r="V10" s="898" t="s">
        <v>23</v>
      </c>
      <c r="W10" s="716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8"/>
      <c r="R11" s="636"/>
      <c r="U11" s="24" t="s">
        <v>26</v>
      </c>
      <c r="V11" s="648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4" t="s">
        <v>28</v>
      </c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3"/>
      <c r="M12" s="611"/>
      <c r="N12" s="62"/>
      <c r="P12" s="24" t="s">
        <v>29</v>
      </c>
      <c r="Q12" s="774"/>
      <c r="R12" s="775"/>
      <c r="S12" s="23"/>
      <c r="U12" s="24"/>
      <c r="V12" s="634"/>
      <c r="W12" s="590"/>
      <c r="AB12" s="51"/>
      <c r="AC12" s="51"/>
      <c r="AD12" s="51"/>
      <c r="AE12" s="51"/>
    </row>
    <row r="13" spans="1:32" s="577" customFormat="1" ht="23.25" customHeight="1" x14ac:dyDescent="0.2">
      <c r="A13" s="754" t="s">
        <v>30</v>
      </c>
      <c r="B13" s="633"/>
      <c r="C13" s="633"/>
      <c r="D13" s="633"/>
      <c r="E13" s="633"/>
      <c r="F13" s="633"/>
      <c r="G13" s="633"/>
      <c r="H13" s="633"/>
      <c r="I13" s="633"/>
      <c r="J13" s="633"/>
      <c r="K13" s="633"/>
      <c r="L13" s="633"/>
      <c r="M13" s="611"/>
      <c r="N13" s="62"/>
      <c r="O13" s="26"/>
      <c r="P13" s="26" t="s">
        <v>31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4" t="s">
        <v>32</v>
      </c>
      <c r="B14" s="633"/>
      <c r="C14" s="633"/>
      <c r="D14" s="633"/>
      <c r="E14" s="633"/>
      <c r="F14" s="633"/>
      <c r="G14" s="633"/>
      <c r="H14" s="633"/>
      <c r="I14" s="633"/>
      <c r="J14" s="633"/>
      <c r="K14" s="633"/>
      <c r="L14" s="633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5" t="s">
        <v>33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11"/>
      <c r="N15" s="63"/>
      <c r="P15" s="793" t="s">
        <v>34</v>
      </c>
      <c r="Q15" s="634"/>
      <c r="R15" s="634"/>
      <c r="S15" s="634"/>
      <c r="T15" s="6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4"/>
      <c r="Q16" s="794"/>
      <c r="R16" s="794"/>
      <c r="S16" s="794"/>
      <c r="T16" s="7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09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1"/>
      <c r="R17" s="841"/>
      <c r="S17" s="841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7" t="s">
        <v>54</v>
      </c>
      <c r="AA17" s="656" t="s">
        <v>55</v>
      </c>
      <c r="AB17" s="656" t="s">
        <v>56</v>
      </c>
      <c r="AC17" s="656" t="s">
        <v>57</v>
      </c>
      <c r="AD17" s="656" t="s">
        <v>58</v>
      </c>
      <c r="AE17" s="657"/>
      <c r="AF17" s="658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2"/>
      <c r="R18" s="842"/>
      <c r="S18" s="842"/>
      <c r="T18" s="596"/>
      <c r="U18" s="67" t="s">
        <v>60</v>
      </c>
      <c r="V18" s="67" t="s">
        <v>61</v>
      </c>
      <c r="W18" s="606"/>
      <c r="X18" s="606"/>
      <c r="Y18" s="609"/>
      <c r="Z18" s="728"/>
      <c r="AA18" s="730"/>
      <c r="AB18" s="730"/>
      <c r="AC18" s="730"/>
      <c r="AD18" s="659"/>
      <c r="AE18" s="660"/>
      <c r="AF18" s="661"/>
      <c r="AG18" s="66"/>
      <c r="BD18" s="65"/>
    </row>
    <row r="19" spans="1:68" ht="27.75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customHeight="1" x14ac:dyDescent="0.25">
      <c r="A20" s="622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4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20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20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20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20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20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20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customHeight="1" x14ac:dyDescent="0.25">
      <c r="A39" s="622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20" t="s">
        <v>71</v>
      </c>
      <c r="Q44" s="613"/>
      <c r="R44" s="613"/>
      <c r="S44" s="613"/>
      <c r="T44" s="613"/>
      <c r="U44" s="613"/>
      <c r="V44" s="614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20" t="s">
        <v>71</v>
      </c>
      <c r="Q45" s="613"/>
      <c r="R45" s="613"/>
      <c r="S45" s="613"/>
      <c r="T45" s="613"/>
      <c r="U45" s="613"/>
      <c r="V45" s="614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20" t="s">
        <v>71</v>
      </c>
      <c r="Q48" s="613"/>
      <c r="R48" s="613"/>
      <c r="S48" s="613"/>
      <c r="T48" s="613"/>
      <c r="U48" s="613"/>
      <c r="V48" s="614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20" t="s">
        <v>71</v>
      </c>
      <c r="Q49" s="613"/>
      <c r="R49" s="613"/>
      <c r="S49" s="613"/>
      <c r="T49" s="613"/>
      <c r="U49" s="613"/>
      <c r="V49" s="614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22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20" t="s">
        <v>71</v>
      </c>
      <c r="Q58" s="613"/>
      <c r="R58" s="613"/>
      <c r="S58" s="613"/>
      <c r="T58" s="613"/>
      <c r="U58" s="613"/>
      <c r="V58" s="614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20" t="s">
        <v>71</v>
      </c>
      <c r="Q59" s="613"/>
      <c r="R59" s="613"/>
      <c r="S59" s="613"/>
      <c r="T59" s="613"/>
      <c r="U59" s="613"/>
      <c r="V59" s="614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20" t="s">
        <v>71</v>
      </c>
      <c r="Q65" s="613"/>
      <c r="R65" s="613"/>
      <c r="S65" s="613"/>
      <c r="T65" s="613"/>
      <c r="U65" s="613"/>
      <c r="V65" s="614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20" t="s">
        <v>71</v>
      </c>
      <c r="Q66" s="613"/>
      <c r="R66" s="613"/>
      <c r="S66" s="613"/>
      <c r="T66" s="613"/>
      <c r="U66" s="613"/>
      <c r="V66" s="614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20" t="s">
        <v>71</v>
      </c>
      <c r="Q71" s="613"/>
      <c r="R71" s="613"/>
      <c r="S71" s="613"/>
      <c r="T71" s="613"/>
      <c r="U71" s="613"/>
      <c r="V71" s="614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20" t="s">
        <v>71</v>
      </c>
      <c r="Q72" s="613"/>
      <c r="R72" s="613"/>
      <c r="S72" s="613"/>
      <c r="T72" s="613"/>
      <c r="U72" s="613"/>
      <c r="V72" s="614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9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20" t="s">
        <v>71</v>
      </c>
      <c r="Q80" s="613"/>
      <c r="R80" s="613"/>
      <c r="S80" s="613"/>
      <c r="T80" s="613"/>
      <c r="U80" s="613"/>
      <c r="V80" s="614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20" t="s">
        <v>71</v>
      </c>
      <c r="Q81" s="613"/>
      <c r="R81" s="613"/>
      <c r="S81" s="613"/>
      <c r="T81" s="613"/>
      <c r="U81" s="613"/>
      <c r="V81" s="614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20" t="s">
        <v>71</v>
      </c>
      <c r="Q85" s="613"/>
      <c r="R85" s="613"/>
      <c r="S85" s="613"/>
      <c r="T85" s="613"/>
      <c r="U85" s="613"/>
      <c r="V85" s="614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20" t="s">
        <v>71</v>
      </c>
      <c r="Q86" s="613"/>
      <c r="R86" s="613"/>
      <c r="S86" s="613"/>
      <c r="T86" s="613"/>
      <c r="U86" s="613"/>
      <c r="V86" s="614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22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20" t="s">
        <v>71</v>
      </c>
      <c r="Q92" s="613"/>
      <c r="R92" s="613"/>
      <c r="S92" s="613"/>
      <c r="T92" s="613"/>
      <c r="U92" s="613"/>
      <c r="V92" s="614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20" t="s">
        <v>71</v>
      </c>
      <c r="Q93" s="613"/>
      <c r="R93" s="613"/>
      <c r="S93" s="613"/>
      <c r="T93" s="613"/>
      <c r="U93" s="613"/>
      <c r="V93" s="614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6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89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20" t="s">
        <v>71</v>
      </c>
      <c r="Q101" s="613"/>
      <c r="R101" s="613"/>
      <c r="S101" s="613"/>
      <c r="T101" s="613"/>
      <c r="U101" s="613"/>
      <c r="V101" s="614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20" t="s">
        <v>71</v>
      </c>
      <c r="Q102" s="613"/>
      <c r="R102" s="613"/>
      <c r="S102" s="613"/>
      <c r="T102" s="613"/>
      <c r="U102" s="613"/>
      <c r="V102" s="614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22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20" t="s">
        <v>71</v>
      </c>
      <c r="Q109" s="613"/>
      <c r="R109" s="613"/>
      <c r="S109" s="613"/>
      <c r="T109" s="613"/>
      <c r="U109" s="613"/>
      <c r="V109" s="614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20" t="s">
        <v>71</v>
      </c>
      <c r="Q110" s="613"/>
      <c r="R110" s="613"/>
      <c r="S110" s="613"/>
      <c r="T110" s="613"/>
      <c r="U110" s="613"/>
      <c r="V110" s="614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20" t="s">
        <v>71</v>
      </c>
      <c r="Q115" s="613"/>
      <c r="R115" s="613"/>
      <c r="S115" s="613"/>
      <c r="T115" s="613"/>
      <c r="U115" s="613"/>
      <c r="V115" s="614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20" t="s">
        <v>71</v>
      </c>
      <c r="Q116" s="613"/>
      <c r="R116" s="613"/>
      <c r="S116" s="613"/>
      <c r="T116" s="613"/>
      <c r="U116" s="613"/>
      <c r="V116" s="614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20" t="s">
        <v>71</v>
      </c>
      <c r="Q123" s="613"/>
      <c r="R123" s="613"/>
      <c r="S123" s="613"/>
      <c r="T123" s="613"/>
      <c r="U123" s="613"/>
      <c r="V123" s="614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20" t="s">
        <v>71</v>
      </c>
      <c r="Q124" s="613"/>
      <c r="R124" s="613"/>
      <c r="S124" s="613"/>
      <c r="T124" s="613"/>
      <c r="U124" s="613"/>
      <c r="V124" s="614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20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20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22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20" t="s">
        <v>71</v>
      </c>
      <c r="Q134" s="613"/>
      <c r="R134" s="613"/>
      <c r="S134" s="613"/>
      <c r="T134" s="613"/>
      <c r="U134" s="613"/>
      <c r="V134" s="614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20" t="s">
        <v>71</v>
      </c>
      <c r="Q135" s="613"/>
      <c r="R135" s="613"/>
      <c r="S135" s="613"/>
      <c r="T135" s="613"/>
      <c r="U135" s="613"/>
      <c r="V135" s="614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20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20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20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20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22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20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20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20" t="s">
        <v>71</v>
      </c>
      <c r="Q155" s="613"/>
      <c r="R155" s="613"/>
      <c r="S155" s="613"/>
      <c r="T155" s="613"/>
      <c r="U155" s="613"/>
      <c r="V155" s="614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20" t="s">
        <v>71</v>
      </c>
      <c r="Q156" s="613"/>
      <c r="R156" s="613"/>
      <c r="S156" s="613"/>
      <c r="T156" s="613"/>
      <c r="U156" s="613"/>
      <c r="V156" s="614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customHeight="1" x14ac:dyDescent="0.25">
      <c r="A158" s="622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20" t="s">
        <v>71</v>
      </c>
      <c r="Q161" s="613"/>
      <c r="R161" s="613"/>
      <c r="S161" s="613"/>
      <c r="T161" s="613"/>
      <c r="U161" s="613"/>
      <c r="V161" s="614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20" t="s">
        <v>71</v>
      </c>
      <c r="Q162" s="613"/>
      <c r="R162" s="613"/>
      <c r="S162" s="613"/>
      <c r="T162" s="613"/>
      <c r="U162" s="613"/>
      <c r="V162" s="614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100</v>
      </c>
      <c r="Y164" s="584">
        <f t="shared" ref="Y164:Y172" si="21">IFERROR(IF(X164="",0,CEILING((X164/$H164),1)*$H164),"")</f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106.42857142857143</v>
      </c>
      <c r="BN164" s="64">
        <f t="shared" ref="BN164:BN172" si="23">IFERROR(Y164*I164/H164,"0")</f>
        <v>107.28</v>
      </c>
      <c r="BO164" s="64">
        <f t="shared" ref="BO164:BO172" si="24">IFERROR(1/J164*(X164/H164),"0")</f>
        <v>0.18037518037518038</v>
      </c>
      <c r="BP164" s="64">
        <f t="shared" ref="BP164:BP172" si="25">IFERROR(1/J164*(Y164/H164),"0")</f>
        <v>0.18181818181818182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30</v>
      </c>
      <c r="Y165" s="584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50</v>
      </c>
      <c r="Y166" s="584">
        <f t="shared" si="21"/>
        <v>50.400000000000006</v>
      </c>
      <c r="Z166" s="36">
        <f>IFERROR(IF(Y166=0,"",ROUNDUP(Y166/H166,0)*0.00902),"")</f>
        <v>0.10824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52.5</v>
      </c>
      <c r="BN166" s="64">
        <f t="shared" si="23"/>
        <v>52.920000000000009</v>
      </c>
      <c r="BO166" s="64">
        <f t="shared" si="24"/>
        <v>9.0187590187590191E-2</v>
      </c>
      <c r="BP166" s="64">
        <f t="shared" si="25"/>
        <v>9.0909090909090912E-2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20" t="s">
        <v>71</v>
      </c>
      <c r="Q173" s="613"/>
      <c r="R173" s="613"/>
      <c r="S173" s="613"/>
      <c r="T173" s="613"/>
      <c r="U173" s="613"/>
      <c r="V173" s="614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42.857142857142861</v>
      </c>
      <c r="Y173" s="585">
        <f>IFERROR(Y164/H164,"0")+IFERROR(Y165/H165,"0")+IFERROR(Y166/H166,"0")+IFERROR(Y167/H167,"0")+IFERROR(Y168/H168,"0")+IFERROR(Y169/H169,"0")+IFERROR(Y170/H170,"0")+IFERROR(Y171/H171,"0")+IFERROR(Y172/H172,"0")</f>
        <v>44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0.39688000000000001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20" t="s">
        <v>71</v>
      </c>
      <c r="Q174" s="613"/>
      <c r="R174" s="613"/>
      <c r="S174" s="613"/>
      <c r="T174" s="613"/>
      <c r="U174" s="613"/>
      <c r="V174" s="614"/>
      <c r="W174" s="37" t="s">
        <v>69</v>
      </c>
      <c r="X174" s="585">
        <f>IFERROR(SUM(X164:X172),"0")</f>
        <v>180</v>
      </c>
      <c r="Y174" s="585">
        <f>IFERROR(SUM(Y164:Y172),"0")</f>
        <v>184.8</v>
      </c>
      <c r="Z174" s="37"/>
      <c r="AA174" s="586"/>
      <c r="AB174" s="586"/>
      <c r="AC174" s="586"/>
    </row>
    <row r="175" spans="1:68" ht="14.25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9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20" t="s">
        <v>71</v>
      </c>
      <c r="Q179" s="613"/>
      <c r="R179" s="613"/>
      <c r="S179" s="613"/>
      <c r="T179" s="613"/>
      <c r="U179" s="613"/>
      <c r="V179" s="614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20" t="s">
        <v>71</v>
      </c>
      <c r="Q180" s="613"/>
      <c r="R180" s="613"/>
      <c r="S180" s="613"/>
      <c r="T180" s="613"/>
      <c r="U180" s="613"/>
      <c r="V180" s="614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20" t="s">
        <v>71</v>
      </c>
      <c r="Q183" s="613"/>
      <c r="R183" s="613"/>
      <c r="S183" s="613"/>
      <c r="T183" s="613"/>
      <c r="U183" s="613"/>
      <c r="V183" s="614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20" t="s">
        <v>71</v>
      </c>
      <c r="Q184" s="613"/>
      <c r="R184" s="613"/>
      <c r="S184" s="613"/>
      <c r="T184" s="613"/>
      <c r="U184" s="613"/>
      <c r="V184" s="614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22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20" t="s">
        <v>71</v>
      </c>
      <c r="Q189" s="613"/>
      <c r="R189" s="613"/>
      <c r="S189" s="613"/>
      <c r="T189" s="613"/>
      <c r="U189" s="613"/>
      <c r="V189" s="614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20" t="s">
        <v>71</v>
      </c>
      <c r="Q190" s="613"/>
      <c r="R190" s="613"/>
      <c r="S190" s="613"/>
      <c r="T190" s="613"/>
      <c r="U190" s="613"/>
      <c r="V190" s="614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20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20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300</v>
      </c>
      <c r="Y197" s="584">
        <f t="shared" ref="Y197:Y204" si="26">IFERROR(IF(X197="",0,CEILING((X197/$H197),1)*$H197),"")</f>
        <v>302.40000000000003</v>
      </c>
      <c r="Z197" s="36">
        <f>IFERROR(IF(Y197=0,"",ROUNDUP(Y197/H197,0)*0.00902),"")</f>
        <v>0.50512000000000001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311.66666666666663</v>
      </c>
      <c r="BN197" s="64">
        <f t="shared" ref="BN197:BN204" si="28">IFERROR(Y197*I197/H197,"0")</f>
        <v>314.16000000000003</v>
      </c>
      <c r="BO197" s="64">
        <f t="shared" ref="BO197:BO204" si="29">IFERROR(1/J197*(X197/H197),"0")</f>
        <v>0.42087542087542085</v>
      </c>
      <c r="BP197" s="64">
        <f t="shared" ref="BP197:BP204" si="30">IFERROR(1/J197*(Y197/H197),"0")</f>
        <v>0.42424242424242425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200</v>
      </c>
      <c r="Y198" s="584">
        <f t="shared" si="26"/>
        <v>205.20000000000002</v>
      </c>
      <c r="Z198" s="36">
        <f>IFERROR(IF(Y198=0,"",ROUNDUP(Y198/H198,0)*0.00902),"")</f>
        <v>0.34276000000000001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207.77777777777777</v>
      </c>
      <c r="BN198" s="64">
        <f t="shared" si="28"/>
        <v>213.18000000000004</v>
      </c>
      <c r="BO198" s="64">
        <f t="shared" si="29"/>
        <v>0.28058361391694725</v>
      </c>
      <c r="BP198" s="64">
        <f t="shared" si="30"/>
        <v>0.2878787878787879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250</v>
      </c>
      <c r="Y199" s="584">
        <f t="shared" si="26"/>
        <v>253.8</v>
      </c>
      <c r="Z199" s="36">
        <f>IFERROR(IF(Y199=0,"",ROUNDUP(Y199/H199,0)*0.00902),"")</f>
        <v>0.42393999999999998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259.72222222222223</v>
      </c>
      <c r="BN199" s="64">
        <f t="shared" si="28"/>
        <v>263.67</v>
      </c>
      <c r="BO199" s="64">
        <f t="shared" si="29"/>
        <v>0.35072951739618402</v>
      </c>
      <c r="BP199" s="64">
        <f t="shared" si="30"/>
        <v>0.35606060606060608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200</v>
      </c>
      <c r="Y200" s="584">
        <f t="shared" si="26"/>
        <v>205.20000000000002</v>
      </c>
      <c r="Z200" s="36">
        <f>IFERROR(IF(Y200=0,"",ROUNDUP(Y200/H200,0)*0.00902),"")</f>
        <v>0.34276000000000001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207.77777777777777</v>
      </c>
      <c r="BN200" s="64">
        <f t="shared" si="28"/>
        <v>213.18000000000004</v>
      </c>
      <c r="BO200" s="64">
        <f t="shared" si="29"/>
        <v>0.28058361391694725</v>
      </c>
      <c r="BP200" s="64">
        <f t="shared" si="30"/>
        <v>0.2878787878787879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20" t="s">
        <v>71</v>
      </c>
      <c r="Q205" s="613"/>
      <c r="R205" s="613"/>
      <c r="S205" s="613"/>
      <c r="T205" s="613"/>
      <c r="U205" s="613"/>
      <c r="V205" s="614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175.9259259259259</v>
      </c>
      <c r="Y205" s="585">
        <f>IFERROR(Y197/H197,"0")+IFERROR(Y198/H198,"0")+IFERROR(Y199/H199,"0")+IFERROR(Y200/H200,"0")+IFERROR(Y201/H201,"0")+IFERROR(Y202/H202,"0")+IFERROR(Y203/H203,"0")+IFERROR(Y204/H204,"0")</f>
        <v>179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1.6145799999999999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20" t="s">
        <v>71</v>
      </c>
      <c r="Q206" s="613"/>
      <c r="R206" s="613"/>
      <c r="S206" s="613"/>
      <c r="T206" s="613"/>
      <c r="U206" s="613"/>
      <c r="V206" s="614"/>
      <c r="W206" s="37" t="s">
        <v>69</v>
      </c>
      <c r="X206" s="585">
        <f>IFERROR(SUM(X197:X204),"0")</f>
        <v>950</v>
      </c>
      <c r="Y206" s="585">
        <f>IFERROR(SUM(Y197:Y204),"0")</f>
        <v>966.60000000000014</v>
      </c>
      <c r="Z206" s="37"/>
      <c r="AA206" s="586"/>
      <c r="AB206" s="586"/>
      <c r="AC206" s="586"/>
    </row>
    <row r="207" spans="1:68" ht="14.25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180</v>
      </c>
      <c r="Y208" s="584">
        <f t="shared" ref="Y208:Y216" si="31">IFERROR(IF(X208="",0,CEILING((X208/$H208),1)*$H208),"")</f>
        <v>186.29999999999998</v>
      </c>
      <c r="Z208" s="36">
        <f>IFERROR(IF(Y208=0,"",ROUNDUP(Y208/H208,0)*0.01898),"")</f>
        <v>0.43653999999999998</v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191.53333333333336</v>
      </c>
      <c r="BN208" s="64">
        <f t="shared" ref="BN208:BN216" si="33">IFERROR(Y208*I208/H208,"0")</f>
        <v>198.23699999999999</v>
      </c>
      <c r="BO208" s="64">
        <f t="shared" ref="BO208:BO216" si="34">IFERROR(1/J208*(X208/H208),"0")</f>
        <v>0.34722222222222221</v>
      </c>
      <c r="BP208" s="64">
        <f t="shared" ref="BP208:BP216" si="35">IFERROR(1/J208*(Y208/H208),"0")</f>
        <v>0.359375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180</v>
      </c>
      <c r="Y210" s="584">
        <f t="shared" si="31"/>
        <v>182.7</v>
      </c>
      <c r="Z210" s="36">
        <f>IFERROR(IF(Y210=0,"",ROUNDUP(Y210/H210,0)*0.01898),"")</f>
        <v>0.39857999999999999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190.73793103448276</v>
      </c>
      <c r="BN210" s="64">
        <f t="shared" si="33"/>
        <v>193.59899999999999</v>
      </c>
      <c r="BO210" s="64">
        <f t="shared" si="34"/>
        <v>0.32327586206896552</v>
      </c>
      <c r="BP210" s="64">
        <f t="shared" si="35"/>
        <v>0.328125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336</v>
      </c>
      <c r="Y211" s="584">
        <f t="shared" si="31"/>
        <v>336</v>
      </c>
      <c r="Z211" s="36">
        <f t="shared" ref="Z211:Z216" si="36">IFERROR(IF(Y211=0,"",ROUNDUP(Y211/H211,0)*0.00651),"")</f>
        <v>0.91139999999999999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373.8</v>
      </c>
      <c r="BN211" s="64">
        <f t="shared" si="33"/>
        <v>373.8</v>
      </c>
      <c r="BO211" s="64">
        <f t="shared" si="34"/>
        <v>0.76923076923076927</v>
      </c>
      <c r="BP211" s="64">
        <f t="shared" si="35"/>
        <v>0.76923076923076927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336</v>
      </c>
      <c r="Y213" s="584">
        <f t="shared" si="31"/>
        <v>336</v>
      </c>
      <c r="Z213" s="36">
        <f t="shared" si="36"/>
        <v>0.91139999999999999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371.28000000000003</v>
      </c>
      <c r="BN213" s="64">
        <f t="shared" si="33"/>
        <v>371.28000000000003</v>
      </c>
      <c r="BO213" s="64">
        <f t="shared" si="34"/>
        <v>0.76923076923076927</v>
      </c>
      <c r="BP213" s="64">
        <f t="shared" si="35"/>
        <v>0.76923076923076927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240</v>
      </c>
      <c r="Y214" s="584">
        <f t="shared" si="31"/>
        <v>240</v>
      </c>
      <c r="Z214" s="36">
        <f t="shared" si="36"/>
        <v>0.65100000000000002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265.20000000000005</v>
      </c>
      <c r="BN214" s="64">
        <f t="shared" si="33"/>
        <v>265.20000000000005</v>
      </c>
      <c r="BO214" s="64">
        <f t="shared" si="34"/>
        <v>0.5494505494505495</v>
      </c>
      <c r="BP214" s="64">
        <f t="shared" si="35"/>
        <v>0.5494505494505495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240</v>
      </c>
      <c r="Y215" s="584">
        <f t="shared" si="31"/>
        <v>240</v>
      </c>
      <c r="Z215" s="36">
        <f t="shared" si="36"/>
        <v>0.65100000000000002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265.20000000000005</v>
      </c>
      <c r="BN215" s="64">
        <f t="shared" si="33"/>
        <v>265.20000000000005</v>
      </c>
      <c r="BO215" s="64">
        <f t="shared" si="34"/>
        <v>0.5494505494505495</v>
      </c>
      <c r="BP215" s="64">
        <f t="shared" si="35"/>
        <v>0.5494505494505495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240</v>
      </c>
      <c r="Y216" s="584">
        <f t="shared" si="31"/>
        <v>240</v>
      </c>
      <c r="Z216" s="36">
        <f t="shared" si="36"/>
        <v>0.65100000000000002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265.8</v>
      </c>
      <c r="BN216" s="64">
        <f t="shared" si="33"/>
        <v>265.8</v>
      </c>
      <c r="BO216" s="64">
        <f t="shared" si="34"/>
        <v>0.5494505494505495</v>
      </c>
      <c r="BP216" s="64">
        <f t="shared" si="35"/>
        <v>0.5494505494505495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20" t="s">
        <v>71</v>
      </c>
      <c r="Q217" s="613"/>
      <c r="R217" s="613"/>
      <c r="S217" s="613"/>
      <c r="T217" s="613"/>
      <c r="U217" s="613"/>
      <c r="V217" s="614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622.91187739463601</v>
      </c>
      <c r="Y217" s="585">
        <f>IFERROR(Y208/H208,"0")+IFERROR(Y209/H209,"0")+IFERROR(Y210/H210,"0")+IFERROR(Y211/H211,"0")+IFERROR(Y212/H212,"0")+IFERROR(Y213/H213,"0")+IFERROR(Y214/H214,"0")+IFERROR(Y215/H215,"0")+IFERROR(Y216/H216,"0")</f>
        <v>624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4.6109199999999992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20" t="s">
        <v>71</v>
      </c>
      <c r="Q218" s="613"/>
      <c r="R218" s="613"/>
      <c r="S218" s="613"/>
      <c r="T218" s="613"/>
      <c r="U218" s="613"/>
      <c r="V218" s="614"/>
      <c r="W218" s="37" t="s">
        <v>69</v>
      </c>
      <c r="X218" s="585">
        <f>IFERROR(SUM(X208:X216),"0")</f>
        <v>1752</v>
      </c>
      <c r="Y218" s="585">
        <f>IFERROR(SUM(Y208:Y216),"0")</f>
        <v>1761</v>
      </c>
      <c r="Z218" s="37"/>
      <c r="AA218" s="586"/>
      <c r="AB218" s="586"/>
      <c r="AC218" s="586"/>
    </row>
    <row r="219" spans="1:68" ht="14.25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24</v>
      </c>
      <c r="Y220" s="584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14.4</v>
      </c>
      <c r="Y221" s="584">
        <f>IFERROR(IF(X221="",0,CEILING((X221/$H221),1)*$H221),"")</f>
        <v>14.399999999999999</v>
      </c>
      <c r="Z221" s="36">
        <f>IFERROR(IF(Y221=0,"",ROUNDUP(Y221/H221,0)*0.00651),"")</f>
        <v>3.9059999999999997E-2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15.912000000000001</v>
      </c>
      <c r="BN221" s="64">
        <f>IFERROR(Y221*I221/H221,"0")</f>
        <v>15.912000000000001</v>
      </c>
      <c r="BO221" s="64">
        <f>IFERROR(1/J221*(X221/H221),"0")</f>
        <v>3.2967032967032968E-2</v>
      </c>
      <c r="BP221" s="64">
        <f>IFERROR(1/J221*(Y221/H221),"0")</f>
        <v>3.2967032967032968E-2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20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85">
        <f>IFERROR(X220/H220,"0")+IFERROR(X221/H221,"0")</f>
        <v>16</v>
      </c>
      <c r="Y222" s="585">
        <f>IFERROR(Y220/H220,"0")+IFERROR(Y221/H221,"0")</f>
        <v>16</v>
      </c>
      <c r="Z222" s="585">
        <f>IFERROR(IF(Z220="",0,Z220),"0")+IFERROR(IF(Z221="",0,Z221),"0")</f>
        <v>0.10416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20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85">
        <f>IFERROR(SUM(X220:X221),"0")</f>
        <v>38.4</v>
      </c>
      <c r="Y223" s="585">
        <f>IFERROR(SUM(Y220:Y221),"0")</f>
        <v>38.4</v>
      </c>
      <c r="Z223" s="37"/>
      <c r="AA223" s="586"/>
      <c r="AB223" s="586"/>
      <c r="AC223" s="586"/>
    </row>
    <row r="224" spans="1:68" ht="16.5" customHeight="1" x14ac:dyDescent="0.25">
      <c r="A224" s="622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20" t="s">
        <v>71</v>
      </c>
      <c r="Q233" s="613"/>
      <c r="R233" s="613"/>
      <c r="S233" s="613"/>
      <c r="T233" s="613"/>
      <c r="U233" s="613"/>
      <c r="V233" s="614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20" t="s">
        <v>71</v>
      </c>
      <c r="Q234" s="613"/>
      <c r="R234" s="613"/>
      <c r="S234" s="613"/>
      <c r="T234" s="613"/>
      <c r="U234" s="613"/>
      <c r="V234" s="614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87">
        <v>4680115885981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87">
        <v>4680115885721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20" t="s">
        <v>71</v>
      </c>
      <c r="Q238" s="613"/>
      <c r="R238" s="613"/>
      <c r="S238" s="613"/>
      <c r="T238" s="613"/>
      <c r="U238" s="613"/>
      <c r="V238" s="614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20" t="s">
        <v>71</v>
      </c>
      <c r="Q239" s="613"/>
      <c r="R239" s="613"/>
      <c r="S239" s="613"/>
      <c r="T239" s="613"/>
      <c r="U239" s="613"/>
      <c r="V239" s="614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3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20" t="s">
        <v>71</v>
      </c>
      <c r="Q243" s="613"/>
      <c r="R243" s="613"/>
      <c r="S243" s="613"/>
      <c r="T243" s="613"/>
      <c r="U243" s="613"/>
      <c r="V243" s="614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20" t="s">
        <v>71</v>
      </c>
      <c r="Q244" s="613"/>
      <c r="R244" s="613"/>
      <c r="S244" s="613"/>
      <c r="T244" s="613"/>
      <c r="U244" s="613"/>
      <c r="V244" s="614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1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5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20" t="s">
        <v>71</v>
      </c>
      <c r="Q252" s="613"/>
      <c r="R252" s="613"/>
      <c r="S252" s="613"/>
      <c r="T252" s="613"/>
      <c r="U252" s="613"/>
      <c r="V252" s="614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20" t="s">
        <v>71</v>
      </c>
      <c r="Q253" s="613"/>
      <c r="R253" s="613"/>
      <c r="S253" s="613"/>
      <c r="T253" s="613"/>
      <c r="U253" s="613"/>
      <c r="V253" s="614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22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20" t="s">
        <v>71</v>
      </c>
      <c r="Q261" s="613"/>
      <c r="R261" s="613"/>
      <c r="S261" s="613"/>
      <c r="T261" s="613"/>
      <c r="U261" s="613"/>
      <c r="V261" s="614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20" t="s">
        <v>71</v>
      </c>
      <c r="Q262" s="613"/>
      <c r="R262" s="613"/>
      <c r="S262" s="613"/>
      <c r="T262" s="613"/>
      <c r="U262" s="613"/>
      <c r="V262" s="614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22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79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20" t="s">
        <v>71</v>
      </c>
      <c r="Q269" s="613"/>
      <c r="R269" s="613"/>
      <c r="S269" s="613"/>
      <c r="T269" s="613"/>
      <c r="U269" s="613"/>
      <c r="V269" s="614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20" t="s">
        <v>71</v>
      </c>
      <c r="Q270" s="613"/>
      <c r="R270" s="613"/>
      <c r="S270" s="613"/>
      <c r="T270" s="613"/>
      <c r="U270" s="613"/>
      <c r="V270" s="614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22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20" t="s">
        <v>71</v>
      </c>
      <c r="Q276" s="613"/>
      <c r="R276" s="613"/>
      <c r="S276" s="613"/>
      <c r="T276" s="613"/>
      <c r="U276" s="613"/>
      <c r="V276" s="614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20" t="s">
        <v>71</v>
      </c>
      <c r="Q277" s="613"/>
      <c r="R277" s="613"/>
      <c r="S277" s="613"/>
      <c r="T277" s="613"/>
      <c r="U277" s="613"/>
      <c r="V277" s="614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22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20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20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20" t="s">
        <v>71</v>
      </c>
      <c r="Q285" s="613"/>
      <c r="R285" s="613"/>
      <c r="S285" s="613"/>
      <c r="T285" s="613"/>
      <c r="U285" s="613"/>
      <c r="V285" s="614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20" t="s">
        <v>71</v>
      </c>
      <c r="Q286" s="613"/>
      <c r="R286" s="613"/>
      <c r="S286" s="613"/>
      <c r="T286" s="613"/>
      <c r="U286" s="613"/>
      <c r="V286" s="614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22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20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20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22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20" t="s">
        <v>71</v>
      </c>
      <c r="Q300" s="613"/>
      <c r="R300" s="613"/>
      <c r="S300" s="613"/>
      <c r="T300" s="613"/>
      <c r="U300" s="613"/>
      <c r="V300" s="614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20" t="s">
        <v>71</v>
      </c>
      <c r="Q301" s="613"/>
      <c r="R301" s="613"/>
      <c r="S301" s="613"/>
      <c r="T301" s="613"/>
      <c r="U301" s="613"/>
      <c r="V301" s="614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20" t="s">
        <v>71</v>
      </c>
      <c r="Q310" s="613"/>
      <c r="R310" s="613"/>
      <c r="S310" s="613"/>
      <c r="T310" s="613"/>
      <c r="U310" s="613"/>
      <c r="V310" s="614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20" t="s">
        <v>71</v>
      </c>
      <c r="Q311" s="613"/>
      <c r="R311" s="613"/>
      <c r="S311" s="613"/>
      <c r="T311" s="613"/>
      <c r="U311" s="613"/>
      <c r="V311" s="614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9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20" t="s">
        <v>71</v>
      </c>
      <c r="Q318" s="613"/>
      <c r="R318" s="613"/>
      <c r="S318" s="613"/>
      <c r="T318" s="613"/>
      <c r="U318" s="613"/>
      <c r="V318" s="614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20" t="s">
        <v>71</v>
      </c>
      <c r="Q319" s="613"/>
      <c r="R319" s="613"/>
      <c r="S319" s="613"/>
      <c r="T319" s="613"/>
      <c r="U319" s="613"/>
      <c r="V319" s="614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200</v>
      </c>
      <c r="Y321" s="584">
        <f>IFERROR(IF(X321="",0,CEILING((X321/$H321),1)*$H321),"")</f>
        <v>201.60000000000002</v>
      </c>
      <c r="Z321" s="36">
        <f>IFERROR(IF(Y321=0,"",ROUNDUP(Y321/H321,0)*0.01898),"")</f>
        <v>0.45552000000000004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212.35714285714286</v>
      </c>
      <c r="BN321" s="64">
        <f>IFERROR(Y321*I321/H321,"0")</f>
        <v>214.05600000000001</v>
      </c>
      <c r="BO321" s="64">
        <f>IFERROR(1/J321*(X321/H321),"0")</f>
        <v>0.37202380952380953</v>
      </c>
      <c r="BP321" s="64">
        <f>IFERROR(1/J321*(Y321/H321),"0")</f>
        <v>0.375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120</v>
      </c>
      <c r="Y322" s="584">
        <f>IFERROR(IF(X322="",0,CEILING((X322/$H322),1)*$H322),"")</f>
        <v>124.8</v>
      </c>
      <c r="Z322" s="36">
        <f>IFERROR(IF(Y322=0,"",ROUNDUP(Y322/H322,0)*0.01898),"")</f>
        <v>0.30368000000000001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127.9846153846154</v>
      </c>
      <c r="BN322" s="64">
        <f>IFERROR(Y322*I322/H322,"0")</f>
        <v>133.10400000000001</v>
      </c>
      <c r="BO322" s="64">
        <f>IFERROR(1/J322*(X322/H322),"0")</f>
        <v>0.24038461538461539</v>
      </c>
      <c r="BP322" s="64">
        <f>IFERROR(1/J322*(Y322/H322),"0")</f>
        <v>0.25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20" t="s">
        <v>71</v>
      </c>
      <c r="Q324" s="613"/>
      <c r="R324" s="613"/>
      <c r="S324" s="613"/>
      <c r="T324" s="613"/>
      <c r="U324" s="613"/>
      <c r="V324" s="614"/>
      <c r="W324" s="37" t="s">
        <v>72</v>
      </c>
      <c r="X324" s="585">
        <f>IFERROR(X321/H321,"0")+IFERROR(X322/H322,"0")+IFERROR(X323/H323,"0")</f>
        <v>39.194139194139197</v>
      </c>
      <c r="Y324" s="585">
        <f>IFERROR(Y321/H321,"0")+IFERROR(Y322/H322,"0")+IFERROR(Y323/H323,"0")</f>
        <v>40</v>
      </c>
      <c r="Z324" s="585">
        <f>IFERROR(IF(Z321="",0,Z321),"0")+IFERROR(IF(Z322="",0,Z322),"0")+IFERROR(IF(Z323="",0,Z323),"0")</f>
        <v>0.7592000000000001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20" t="s">
        <v>71</v>
      </c>
      <c r="Q325" s="613"/>
      <c r="R325" s="613"/>
      <c r="S325" s="613"/>
      <c r="T325" s="613"/>
      <c r="U325" s="613"/>
      <c r="V325" s="614"/>
      <c r="W325" s="37" t="s">
        <v>69</v>
      </c>
      <c r="X325" s="585">
        <f>IFERROR(SUM(X321:X323),"0")</f>
        <v>320</v>
      </c>
      <c r="Y325" s="585">
        <f>IFERROR(SUM(Y321:Y323),"0")</f>
        <v>326.40000000000003</v>
      </c>
      <c r="Z325" s="37"/>
      <c r="AA325" s="586"/>
      <c r="AB325" s="586"/>
      <c r="AC325" s="586"/>
    </row>
    <row r="326" spans="1:68" ht="14.25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87">
        <v>4680115886476</v>
      </c>
      <c r="E327" s="588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45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87">
        <v>4607091388381</v>
      </c>
      <c r="E328" s="588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21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2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20" t="s">
        <v>71</v>
      </c>
      <c r="Q332" s="613"/>
      <c r="R332" s="613"/>
      <c r="S332" s="613"/>
      <c r="T332" s="613"/>
      <c r="U332" s="613"/>
      <c r="V332" s="614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20" t="s">
        <v>71</v>
      </c>
      <c r="Q333" s="613"/>
      <c r="R333" s="613"/>
      <c r="S333" s="613"/>
      <c r="T333" s="613"/>
      <c r="U333" s="613"/>
      <c r="V333" s="614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20" t="s">
        <v>71</v>
      </c>
      <c r="Q338" s="613"/>
      <c r="R338" s="613"/>
      <c r="S338" s="613"/>
      <c r="T338" s="613"/>
      <c r="U338" s="613"/>
      <c r="V338" s="614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20" t="s">
        <v>71</v>
      </c>
      <c r="Q339" s="613"/>
      <c r="R339" s="613"/>
      <c r="S339" s="613"/>
      <c r="T339" s="613"/>
      <c r="U339" s="613"/>
      <c r="V339" s="614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22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7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20" t="s">
        <v>71</v>
      </c>
      <c r="Q345" s="613"/>
      <c r="R345" s="613"/>
      <c r="S345" s="613"/>
      <c r="T345" s="613"/>
      <c r="U345" s="613"/>
      <c r="V345" s="614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20" t="s">
        <v>71</v>
      </c>
      <c r="Q346" s="613"/>
      <c r="R346" s="613"/>
      <c r="S346" s="613"/>
      <c r="T346" s="613"/>
      <c r="U346" s="613"/>
      <c r="V346" s="614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customHeight="1" x14ac:dyDescent="0.25">
      <c r="A348" s="622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2500</v>
      </c>
      <c r="Y350" s="584">
        <f t="shared" ref="Y350:Y356" si="58">IFERROR(IF(X350="",0,CEILING((X350/$H350),1)*$H350),"")</f>
        <v>2505</v>
      </c>
      <c r="Z350" s="36">
        <f>IFERROR(IF(Y350=0,"",ROUNDUP(Y350/H350,0)*0.02175),"")</f>
        <v>3.6322499999999995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2580</v>
      </c>
      <c r="BN350" s="64">
        <f t="shared" ref="BN350:BN356" si="60">IFERROR(Y350*I350/H350,"0")</f>
        <v>2585.1600000000003</v>
      </c>
      <c r="BO350" s="64">
        <f t="shared" ref="BO350:BO356" si="61">IFERROR(1/J350*(X350/H350),"0")</f>
        <v>3.4722222222222219</v>
      </c>
      <c r="BP350" s="64">
        <f t="shared" ref="BP350:BP356" si="62">IFERROR(1/J350*(Y350/H350),"0")</f>
        <v>3.4791666666666665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87">
        <v>4680115884830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1500</v>
      </c>
      <c r="Y352" s="584">
        <f t="shared" si="58"/>
        <v>1500</v>
      </c>
      <c r="Z352" s="36">
        <f>IFERROR(IF(Y352=0,"",ROUNDUP(Y352/H352,0)*0.02175),"")</f>
        <v>2.1749999999999998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1548</v>
      </c>
      <c r="BN352" s="64">
        <f t="shared" si="60"/>
        <v>1548</v>
      </c>
      <c r="BO352" s="64">
        <f t="shared" si="61"/>
        <v>2.083333333333333</v>
      </c>
      <c r="BP352" s="64">
        <f t="shared" si="62"/>
        <v>2.083333333333333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87">
        <v>4607091383997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20" t="s">
        <v>71</v>
      </c>
      <c r="Q357" s="613"/>
      <c r="R357" s="613"/>
      <c r="S357" s="613"/>
      <c r="T357" s="613"/>
      <c r="U357" s="613"/>
      <c r="V357" s="614"/>
      <c r="W357" s="37" t="s">
        <v>72</v>
      </c>
      <c r="X357" s="585">
        <f>IFERROR(X350/H350,"0")+IFERROR(X351/H351,"0")+IFERROR(X352/H352,"0")+IFERROR(X353/H353,"0")+IFERROR(X354/H354,"0")+IFERROR(X355/H355,"0")+IFERROR(X356/H356,"0")</f>
        <v>266.66666666666663</v>
      </c>
      <c r="Y357" s="585">
        <f>IFERROR(Y350/H350,"0")+IFERROR(Y351/H351,"0")+IFERROR(Y352/H352,"0")+IFERROR(Y353/H353,"0")+IFERROR(Y354/H354,"0")+IFERROR(Y355/H355,"0")+IFERROR(Y356/H356,"0")</f>
        <v>267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5.8072499999999998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20" t="s">
        <v>71</v>
      </c>
      <c r="Q358" s="613"/>
      <c r="R358" s="613"/>
      <c r="S358" s="613"/>
      <c r="T358" s="613"/>
      <c r="U358" s="613"/>
      <c r="V358" s="614"/>
      <c r="W358" s="37" t="s">
        <v>69</v>
      </c>
      <c r="X358" s="585">
        <f>IFERROR(SUM(X350:X356),"0")</f>
        <v>4000</v>
      </c>
      <c r="Y358" s="585">
        <f>IFERROR(SUM(Y350:Y356),"0")</f>
        <v>4005</v>
      </c>
      <c r="Z358" s="37"/>
      <c r="AA358" s="586"/>
      <c r="AB358" s="586"/>
      <c r="AC358" s="586"/>
    </row>
    <row r="359" spans="1:68" ht="14.25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5000</v>
      </c>
      <c r="Y360" s="584">
        <f>IFERROR(IF(X360="",0,CEILING((X360/$H360),1)*$H360),"")</f>
        <v>5010</v>
      </c>
      <c r="Z360" s="36">
        <f>IFERROR(IF(Y360=0,"",ROUNDUP(Y360/H360,0)*0.02175),"")</f>
        <v>7.2644999999999991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5160</v>
      </c>
      <c r="BN360" s="64">
        <f>IFERROR(Y360*I360/H360,"0")</f>
        <v>5170.3200000000006</v>
      </c>
      <c r="BO360" s="64">
        <f>IFERROR(1/J360*(X360/H360),"0")</f>
        <v>6.9444444444444438</v>
      </c>
      <c r="BP360" s="64">
        <f>IFERROR(1/J360*(Y360/H360),"0")</f>
        <v>6.958333333333333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20" t="s">
        <v>71</v>
      </c>
      <c r="Q362" s="613"/>
      <c r="R362" s="613"/>
      <c r="S362" s="613"/>
      <c r="T362" s="613"/>
      <c r="U362" s="613"/>
      <c r="V362" s="614"/>
      <c r="W362" s="37" t="s">
        <v>72</v>
      </c>
      <c r="X362" s="585">
        <f>IFERROR(X360/H360,"0")+IFERROR(X361/H361,"0")</f>
        <v>333.33333333333331</v>
      </c>
      <c r="Y362" s="585">
        <f>IFERROR(Y360/H360,"0")+IFERROR(Y361/H361,"0")</f>
        <v>334</v>
      </c>
      <c r="Z362" s="585">
        <f>IFERROR(IF(Z360="",0,Z360),"0")+IFERROR(IF(Z361="",0,Z361),"0")</f>
        <v>7.2644999999999991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20" t="s">
        <v>71</v>
      </c>
      <c r="Q363" s="613"/>
      <c r="R363" s="613"/>
      <c r="S363" s="613"/>
      <c r="T363" s="613"/>
      <c r="U363" s="613"/>
      <c r="V363" s="614"/>
      <c r="W363" s="37" t="s">
        <v>69</v>
      </c>
      <c r="X363" s="585">
        <f>IFERROR(SUM(X360:X361),"0")</f>
        <v>5000</v>
      </c>
      <c r="Y363" s="585">
        <f>IFERROR(SUM(Y360:Y361),"0")</f>
        <v>5010</v>
      </c>
      <c r="Z363" s="37"/>
      <c r="AA363" s="586"/>
      <c r="AB363" s="586"/>
      <c r="AC363" s="586"/>
    </row>
    <row r="364" spans="1:68" ht="14.25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20" t="s">
        <v>71</v>
      </c>
      <c r="Q367" s="613"/>
      <c r="R367" s="613"/>
      <c r="S367" s="613"/>
      <c r="T367" s="613"/>
      <c r="U367" s="613"/>
      <c r="V367" s="614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20" t="s">
        <v>71</v>
      </c>
      <c r="Q368" s="613"/>
      <c r="R368" s="613"/>
      <c r="S368" s="613"/>
      <c r="T368" s="613"/>
      <c r="U368" s="613"/>
      <c r="V368" s="614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400</v>
      </c>
      <c r="Y370" s="584">
        <f>IFERROR(IF(X370="",0,CEILING((X370/$H370),1)*$H370),"")</f>
        <v>405</v>
      </c>
      <c r="Z370" s="36">
        <f>IFERROR(IF(Y370=0,"",ROUNDUP(Y370/H370,0)*0.01898),"")</f>
        <v>0.85409999999999997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423.06666666666666</v>
      </c>
      <c r="BN370" s="64">
        <f>IFERROR(Y370*I370/H370,"0")</f>
        <v>428.35500000000002</v>
      </c>
      <c r="BO370" s="64">
        <f>IFERROR(1/J370*(X370/H370),"0")</f>
        <v>0.69444444444444442</v>
      </c>
      <c r="BP370" s="64">
        <f>IFERROR(1/J370*(Y370/H370),"0")</f>
        <v>0.703125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20" t="s">
        <v>71</v>
      </c>
      <c r="Q371" s="613"/>
      <c r="R371" s="613"/>
      <c r="S371" s="613"/>
      <c r="T371" s="613"/>
      <c r="U371" s="613"/>
      <c r="V371" s="614"/>
      <c r="W371" s="37" t="s">
        <v>72</v>
      </c>
      <c r="X371" s="585">
        <f>IFERROR(X370/H370,"0")</f>
        <v>44.444444444444443</v>
      </c>
      <c r="Y371" s="585">
        <f>IFERROR(Y370/H370,"0")</f>
        <v>45</v>
      </c>
      <c r="Z371" s="585">
        <f>IFERROR(IF(Z370="",0,Z370),"0")</f>
        <v>0.85409999999999997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20" t="s">
        <v>71</v>
      </c>
      <c r="Q372" s="613"/>
      <c r="R372" s="613"/>
      <c r="S372" s="613"/>
      <c r="T372" s="613"/>
      <c r="U372" s="613"/>
      <c r="V372" s="614"/>
      <c r="W372" s="37" t="s">
        <v>69</v>
      </c>
      <c r="X372" s="585">
        <f>IFERROR(SUM(X370:X370),"0")</f>
        <v>400</v>
      </c>
      <c r="Y372" s="585">
        <f>IFERROR(SUM(Y370:Y370),"0")</f>
        <v>405</v>
      </c>
      <c r="Z372" s="37"/>
      <c r="AA372" s="586"/>
      <c r="AB372" s="586"/>
      <c r="AC372" s="586"/>
    </row>
    <row r="373" spans="1:68" ht="16.5" customHeight="1" x14ac:dyDescent="0.25">
      <c r="A373" s="622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20" t="s">
        <v>71</v>
      </c>
      <c r="Q379" s="613"/>
      <c r="R379" s="613"/>
      <c r="S379" s="613"/>
      <c r="T379" s="613"/>
      <c r="U379" s="613"/>
      <c r="V379" s="614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20" t="s">
        <v>71</v>
      </c>
      <c r="Q380" s="613"/>
      <c r="R380" s="613"/>
      <c r="S380" s="613"/>
      <c r="T380" s="613"/>
      <c r="U380" s="613"/>
      <c r="V380" s="614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20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20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30</v>
      </c>
      <c r="Y386" s="584">
        <f>IFERROR(IF(X386="",0,CEILING((X386/$H386),1)*$H386),"")</f>
        <v>36</v>
      </c>
      <c r="Z386" s="36">
        <f>IFERROR(IF(Y386=0,"",ROUNDUP(Y386/H386,0)*0.01898),"")</f>
        <v>7.5920000000000001E-2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31.73</v>
      </c>
      <c r="BN386" s="64">
        <f>IFERROR(Y386*I386/H386,"0")</f>
        <v>38.076000000000001</v>
      </c>
      <c r="BO386" s="64">
        <f>IFERROR(1/J386*(X386/H386),"0")</f>
        <v>5.2083333333333336E-2</v>
      </c>
      <c r="BP386" s="64">
        <f>IFERROR(1/J386*(Y386/H386),"0")</f>
        <v>6.25E-2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20" t="s">
        <v>71</v>
      </c>
      <c r="Q388" s="613"/>
      <c r="R388" s="613"/>
      <c r="S388" s="613"/>
      <c r="T388" s="613"/>
      <c r="U388" s="613"/>
      <c r="V388" s="614"/>
      <c r="W388" s="37" t="s">
        <v>72</v>
      </c>
      <c r="X388" s="585">
        <f>IFERROR(X386/H386,"0")+IFERROR(X387/H387,"0")</f>
        <v>3.3333333333333335</v>
      </c>
      <c r="Y388" s="585">
        <f>IFERROR(Y386/H386,"0")+IFERROR(Y387/H387,"0")</f>
        <v>4</v>
      </c>
      <c r="Z388" s="585">
        <f>IFERROR(IF(Z386="",0,Z386),"0")+IFERROR(IF(Z387="",0,Z387),"0")</f>
        <v>7.5920000000000001E-2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20" t="s">
        <v>71</v>
      </c>
      <c r="Q389" s="613"/>
      <c r="R389" s="613"/>
      <c r="S389" s="613"/>
      <c r="T389" s="613"/>
      <c r="U389" s="613"/>
      <c r="V389" s="614"/>
      <c r="W389" s="37" t="s">
        <v>69</v>
      </c>
      <c r="X389" s="585">
        <f>IFERROR(SUM(X386:X387),"0")</f>
        <v>30</v>
      </c>
      <c r="Y389" s="585">
        <f>IFERROR(SUM(Y386:Y387),"0")</f>
        <v>36</v>
      </c>
      <c r="Z389" s="37"/>
      <c r="AA389" s="586"/>
      <c r="AB389" s="586"/>
      <c r="AC389" s="586"/>
    </row>
    <row r="390" spans="1:68" ht="14.25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1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20" t="s">
        <v>71</v>
      </c>
      <c r="Q392" s="613"/>
      <c r="R392" s="613"/>
      <c r="S392" s="613"/>
      <c r="T392" s="613"/>
      <c r="U392" s="613"/>
      <c r="V392" s="614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20" t="s">
        <v>71</v>
      </c>
      <c r="Q393" s="613"/>
      <c r="R393" s="613"/>
      <c r="S393" s="613"/>
      <c r="T393" s="613"/>
      <c r="U393" s="613"/>
      <c r="V393" s="614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customHeight="1" x14ac:dyDescent="0.25">
      <c r="A395" s="622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8.3999999999999986</v>
      </c>
      <c r="Y405" s="584">
        <f t="shared" si="63"/>
        <v>8.4</v>
      </c>
      <c r="Z405" s="36">
        <f t="shared" si="68"/>
        <v>2.0080000000000001E-2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8.9199999999999982</v>
      </c>
      <c r="BN405" s="64">
        <f t="shared" si="65"/>
        <v>8.92</v>
      </c>
      <c r="BO405" s="64">
        <f t="shared" si="66"/>
        <v>1.7094017094017092E-2</v>
      </c>
      <c r="BP405" s="64">
        <f t="shared" si="67"/>
        <v>1.7094017094017096E-2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20" t="s">
        <v>71</v>
      </c>
      <c r="Q407" s="613"/>
      <c r="R407" s="613"/>
      <c r="S407" s="613"/>
      <c r="T407" s="613"/>
      <c r="U407" s="613"/>
      <c r="V407" s="614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3.9999999999999991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4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2.0080000000000001E-2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20" t="s">
        <v>71</v>
      </c>
      <c r="Q408" s="613"/>
      <c r="R408" s="613"/>
      <c r="S408" s="613"/>
      <c r="T408" s="613"/>
      <c r="U408" s="613"/>
      <c r="V408" s="614"/>
      <c r="W408" s="37" t="s">
        <v>69</v>
      </c>
      <c r="X408" s="585">
        <f>IFERROR(SUM(X397:X406),"0")</f>
        <v>8.3999999999999986</v>
      </c>
      <c r="Y408" s="585">
        <f>IFERROR(SUM(Y397:Y406),"0")</f>
        <v>8.4</v>
      </c>
      <c r="Z408" s="37"/>
      <c r="AA408" s="586"/>
      <c r="AB408" s="586"/>
      <c r="AC408" s="586"/>
    </row>
    <row r="409" spans="1:68" ht="14.25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20" t="s">
        <v>71</v>
      </c>
      <c r="Q412" s="613"/>
      <c r="R412" s="613"/>
      <c r="S412" s="613"/>
      <c r="T412" s="613"/>
      <c r="U412" s="613"/>
      <c r="V412" s="614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20" t="s">
        <v>71</v>
      </c>
      <c r="Q413" s="613"/>
      <c r="R413" s="613"/>
      <c r="S413" s="613"/>
      <c r="T413" s="613"/>
      <c r="U413" s="613"/>
      <c r="V413" s="614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22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6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20" t="s">
        <v>71</v>
      </c>
      <c r="Q418" s="613"/>
      <c r="R418" s="613"/>
      <c r="S418" s="613"/>
      <c r="T418" s="613"/>
      <c r="U418" s="613"/>
      <c r="V418" s="614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20" t="s">
        <v>71</v>
      </c>
      <c r="Q419" s="613"/>
      <c r="R419" s="613"/>
      <c r="S419" s="613"/>
      <c r="T419" s="613"/>
      <c r="U419" s="613"/>
      <c r="V419" s="614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20" t="s">
        <v>71</v>
      </c>
      <c r="Q425" s="613"/>
      <c r="R425" s="613"/>
      <c r="S425" s="613"/>
      <c r="T425" s="613"/>
      <c r="U425" s="613"/>
      <c r="V425" s="614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20" t="s">
        <v>71</v>
      </c>
      <c r="Q426" s="613"/>
      <c r="R426" s="613"/>
      <c r="S426" s="613"/>
      <c r="T426" s="613"/>
      <c r="U426" s="613"/>
      <c r="V426" s="614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22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20" t="s">
        <v>71</v>
      </c>
      <c r="Q430" s="613"/>
      <c r="R430" s="613"/>
      <c r="S430" s="613"/>
      <c r="T430" s="613"/>
      <c r="U430" s="613"/>
      <c r="V430" s="614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20" t="s">
        <v>71</v>
      </c>
      <c r="Q431" s="613"/>
      <c r="R431" s="613"/>
      <c r="S431" s="613"/>
      <c r="T431" s="613"/>
      <c r="U431" s="613"/>
      <c r="V431" s="614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22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20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20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customHeight="1" x14ac:dyDescent="0.25">
      <c r="A438" s="622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87">
        <v>4607091383522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30" t="s">
        <v>675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7">
        <v>4680115885226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9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300</v>
      </c>
      <c r="Y445" s="584">
        <f t="shared" si="69"/>
        <v>300.96000000000004</v>
      </c>
      <c r="Z445" s="36">
        <f t="shared" si="70"/>
        <v>0.68171999999999999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320.45454545454544</v>
      </c>
      <c r="BN445" s="64">
        <f t="shared" si="72"/>
        <v>321.48</v>
      </c>
      <c r="BO445" s="64">
        <f t="shared" si="73"/>
        <v>0.54632867132867136</v>
      </c>
      <c r="BP445" s="64">
        <f t="shared" si="74"/>
        <v>0.54807692307692313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87">
        <v>4680115880603</v>
      </c>
      <c r="E448" s="588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87">
        <v>4680115880603</v>
      </c>
      <c r="E449" s="588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5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87">
        <v>4607091389982</v>
      </c>
      <c r="E453" s="588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87">
        <v>4607091389982</v>
      </c>
      <c r="E454" s="588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9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20" t="s">
        <v>71</v>
      </c>
      <c r="Q455" s="613"/>
      <c r="R455" s="613"/>
      <c r="S455" s="613"/>
      <c r="T455" s="613"/>
      <c r="U455" s="613"/>
      <c r="V455" s="614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56.818181818181813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57.000000000000007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0.68171999999999999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20" t="s">
        <v>71</v>
      </c>
      <c r="Q456" s="613"/>
      <c r="R456" s="613"/>
      <c r="S456" s="613"/>
      <c r="T456" s="613"/>
      <c r="U456" s="613"/>
      <c r="V456" s="614"/>
      <c r="W456" s="37" t="s">
        <v>69</v>
      </c>
      <c r="X456" s="585">
        <f>IFERROR(SUM(X440:X454),"0")</f>
        <v>300</v>
      </c>
      <c r="Y456" s="585">
        <f>IFERROR(SUM(Y440:Y454),"0")</f>
        <v>300.96000000000004</v>
      </c>
      <c r="Z456" s="37"/>
      <c r="AA456" s="586"/>
      <c r="AB456" s="586"/>
      <c r="AC456" s="586"/>
    </row>
    <row r="457" spans="1:68" ht="14.25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300</v>
      </c>
      <c r="Y458" s="584">
        <f>IFERROR(IF(X458="",0,CEILING((X458/$H458),1)*$H458),"")</f>
        <v>300.96000000000004</v>
      </c>
      <c r="Z458" s="36">
        <f>IFERROR(IF(Y458=0,"",ROUNDUP(Y458/H458,0)*0.01196),"")</f>
        <v>0.68171999999999999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320.45454545454544</v>
      </c>
      <c r="BN458" s="64">
        <f>IFERROR(Y458*I458/H458,"0")</f>
        <v>321.48</v>
      </c>
      <c r="BO458" s="64">
        <f>IFERROR(1/J458*(X458/H458),"0")</f>
        <v>0.54632867132867136</v>
      </c>
      <c r="BP458" s="64">
        <f>IFERROR(1/J458*(Y458/H458),"0")</f>
        <v>0.54807692307692313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4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20" t="s">
        <v>71</v>
      </c>
      <c r="Q461" s="613"/>
      <c r="R461" s="613"/>
      <c r="S461" s="613"/>
      <c r="T461" s="613"/>
      <c r="U461" s="613"/>
      <c r="V461" s="614"/>
      <c r="W461" s="37" t="s">
        <v>72</v>
      </c>
      <c r="X461" s="585">
        <f>IFERROR(X458/H458,"0")+IFERROR(X459/H459,"0")+IFERROR(X460/H460,"0")</f>
        <v>56.818181818181813</v>
      </c>
      <c r="Y461" s="585">
        <f>IFERROR(Y458/H458,"0")+IFERROR(Y459/H459,"0")+IFERROR(Y460/H460,"0")</f>
        <v>57.000000000000007</v>
      </c>
      <c r="Z461" s="585">
        <f>IFERROR(IF(Z458="",0,Z458),"0")+IFERROR(IF(Z459="",0,Z459),"0")+IFERROR(IF(Z460="",0,Z460),"0")</f>
        <v>0.68171999999999999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20" t="s">
        <v>71</v>
      </c>
      <c r="Q462" s="613"/>
      <c r="R462" s="613"/>
      <c r="S462" s="613"/>
      <c r="T462" s="613"/>
      <c r="U462" s="613"/>
      <c r="V462" s="614"/>
      <c r="W462" s="37" t="s">
        <v>69</v>
      </c>
      <c r="X462" s="585">
        <f>IFERROR(SUM(X458:X460),"0")</f>
        <v>300</v>
      </c>
      <c r="Y462" s="585">
        <f>IFERROR(SUM(Y458:Y460),"0")</f>
        <v>300.96000000000004</v>
      </c>
      <c r="Z462" s="37"/>
      <c r="AA462" s="586"/>
      <c r="AB462" s="586"/>
      <c r="AC462" s="586"/>
    </row>
    <row r="463" spans="1:68" ht="14.25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150</v>
      </c>
      <c r="Y464" s="584">
        <f t="shared" ref="Y464:Y470" si="75">IFERROR(IF(X464="",0,CEILING((X464/$H464),1)*$H464),"")</f>
        <v>153.12</v>
      </c>
      <c r="Z464" s="36">
        <f>IFERROR(IF(Y464=0,"",ROUNDUP(Y464/H464,0)*0.01196),"")</f>
        <v>0.34683999999999998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160.22727272727272</v>
      </c>
      <c r="BN464" s="64">
        <f t="shared" ref="BN464:BN470" si="77">IFERROR(Y464*I464/H464,"0")</f>
        <v>163.56</v>
      </c>
      <c r="BO464" s="64">
        <f t="shared" ref="BO464:BO470" si="78">IFERROR(1/J464*(X464/H464),"0")</f>
        <v>0.27316433566433568</v>
      </c>
      <c r="BP464" s="64">
        <f t="shared" ref="BP464:BP470" si="79">IFERROR(1/J464*(Y464/H464),"0")</f>
        <v>0.27884615384615385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50</v>
      </c>
      <c r="Y465" s="584">
        <f t="shared" si="75"/>
        <v>52.800000000000004</v>
      </c>
      <c r="Z465" s="36">
        <f>IFERROR(IF(Y465=0,"",ROUNDUP(Y465/H465,0)*0.01196),"")</f>
        <v>0.1196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53.409090909090907</v>
      </c>
      <c r="BN465" s="64">
        <f t="shared" si="77"/>
        <v>56.400000000000006</v>
      </c>
      <c r="BO465" s="64">
        <f t="shared" si="78"/>
        <v>9.1054778554778545E-2</v>
      </c>
      <c r="BP465" s="64">
        <f t="shared" si="79"/>
        <v>9.6153846153846159E-2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87">
        <v>4680115882072</v>
      </c>
      <c r="E467" s="588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87">
        <v>4680115882072</v>
      </c>
      <c r="E468" s="588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20" t="s">
        <v>71</v>
      </c>
      <c r="Q471" s="613"/>
      <c r="R471" s="613"/>
      <c r="S471" s="613"/>
      <c r="T471" s="613"/>
      <c r="U471" s="613"/>
      <c r="V471" s="614"/>
      <c r="W471" s="37" t="s">
        <v>72</v>
      </c>
      <c r="X471" s="585">
        <f>IFERROR(X464/H464,"0")+IFERROR(X465/H465,"0")+IFERROR(X466/H466,"0")+IFERROR(X467/H467,"0")+IFERROR(X468/H468,"0")+IFERROR(X469/H469,"0")+IFERROR(X470/H470,"0")</f>
        <v>56.818181818181813</v>
      </c>
      <c r="Y471" s="585">
        <f>IFERROR(Y464/H464,"0")+IFERROR(Y465/H465,"0")+IFERROR(Y466/H466,"0")+IFERROR(Y467/H467,"0")+IFERROR(Y468/H468,"0")+IFERROR(Y469/H469,"0")+IFERROR(Y470/H470,"0")</f>
        <v>58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0.69367999999999996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20" t="s">
        <v>71</v>
      </c>
      <c r="Q472" s="613"/>
      <c r="R472" s="613"/>
      <c r="S472" s="613"/>
      <c r="T472" s="613"/>
      <c r="U472" s="613"/>
      <c r="V472" s="614"/>
      <c r="W472" s="37" t="s">
        <v>69</v>
      </c>
      <c r="X472" s="585">
        <f>IFERROR(SUM(X464:X470),"0")</f>
        <v>300</v>
      </c>
      <c r="Y472" s="585">
        <f>IFERROR(SUM(Y464:Y470),"0")</f>
        <v>306.24</v>
      </c>
      <c r="Z472" s="37"/>
      <c r="AA472" s="586"/>
      <c r="AB472" s="586"/>
      <c r="AC472" s="586"/>
    </row>
    <row r="473" spans="1:68" ht="14.25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20" t="s">
        <v>71</v>
      </c>
      <c r="Q477" s="613"/>
      <c r="R477" s="613"/>
      <c r="S477" s="613"/>
      <c r="T477" s="613"/>
      <c r="U477" s="613"/>
      <c r="V477" s="614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20" t="s">
        <v>71</v>
      </c>
      <c r="Q478" s="613"/>
      <c r="R478" s="613"/>
      <c r="S478" s="613"/>
      <c r="T478" s="613"/>
      <c r="U478" s="613"/>
      <c r="V478" s="614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customHeight="1" x14ac:dyDescent="0.25">
      <c r="A480" s="622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74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7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45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1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20" t="s">
        <v>71</v>
      </c>
      <c r="Q486" s="613"/>
      <c r="R486" s="613"/>
      <c r="S486" s="613"/>
      <c r="T486" s="613"/>
      <c r="U486" s="613"/>
      <c r="V486" s="614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20" t="s">
        <v>71</v>
      </c>
      <c r="Q487" s="613"/>
      <c r="R487" s="613"/>
      <c r="S487" s="613"/>
      <c r="T487" s="613"/>
      <c r="U487" s="613"/>
      <c r="V487" s="614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87">
        <v>4640242180519</v>
      </c>
      <c r="E489" s="588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91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87">
        <v>4640242180519</v>
      </c>
      <c r="E490" s="588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698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1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5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20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20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1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60</v>
      </c>
      <c r="Y496" s="584">
        <f>IFERROR(IF(X496="",0,CEILING((X496/$H496),1)*$H496),"")</f>
        <v>63</v>
      </c>
      <c r="Z496" s="36">
        <f>IFERROR(IF(Y496=0,"",ROUNDUP(Y496/H496,0)*0.00902),"")</f>
        <v>0.1353</v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63.857142857142854</v>
      </c>
      <c r="BN496" s="64">
        <f>IFERROR(Y496*I496/H496,"0")</f>
        <v>67.049999999999983</v>
      </c>
      <c r="BO496" s="64">
        <f>IFERROR(1/J496*(X496/H496),"0")</f>
        <v>0.10822510822510822</v>
      </c>
      <c r="BP496" s="64">
        <f>IFERROR(1/J496*(Y496/H496),"0")</f>
        <v>0.11363636363636365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44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20" t="s">
        <v>71</v>
      </c>
      <c r="Q498" s="613"/>
      <c r="R498" s="613"/>
      <c r="S498" s="613"/>
      <c r="T498" s="613"/>
      <c r="U498" s="613"/>
      <c r="V498" s="614"/>
      <c r="W498" s="37" t="s">
        <v>72</v>
      </c>
      <c r="X498" s="585">
        <f>IFERROR(X496/H496,"0")+IFERROR(X497/H497,"0")</f>
        <v>14.285714285714285</v>
      </c>
      <c r="Y498" s="585">
        <f>IFERROR(Y496/H496,"0")+IFERROR(Y497/H497,"0")</f>
        <v>15</v>
      </c>
      <c r="Z498" s="585">
        <f>IFERROR(IF(Z496="",0,Z496),"0")+IFERROR(IF(Z497="",0,Z497),"0")</f>
        <v>0.1353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20" t="s">
        <v>71</v>
      </c>
      <c r="Q499" s="613"/>
      <c r="R499" s="613"/>
      <c r="S499" s="613"/>
      <c r="T499" s="613"/>
      <c r="U499" s="613"/>
      <c r="V499" s="614"/>
      <c r="W499" s="37" t="s">
        <v>69</v>
      </c>
      <c r="X499" s="585">
        <f>IFERROR(SUM(X496:X497),"0")</f>
        <v>60</v>
      </c>
      <c r="Y499" s="585">
        <f>IFERROR(SUM(Y496:Y497),"0")</f>
        <v>63</v>
      </c>
      <c r="Z499" s="37"/>
      <c r="AA499" s="586"/>
      <c r="AB499" s="586"/>
      <c r="AC499" s="586"/>
    </row>
    <row r="500" spans="1:68" ht="14.25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0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7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40" t="s">
        <v>781</v>
      </c>
      <c r="Q503" s="599"/>
      <c r="R503" s="599"/>
      <c r="S503" s="599"/>
      <c r="T503" s="600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20" t="s">
        <v>71</v>
      </c>
      <c r="Q504" s="613"/>
      <c r="R504" s="613"/>
      <c r="S504" s="613"/>
      <c r="T504" s="613"/>
      <c r="U504" s="613"/>
      <c r="V504" s="614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20" t="s">
        <v>71</v>
      </c>
      <c r="Q505" s="613"/>
      <c r="R505" s="613"/>
      <c r="S505" s="613"/>
      <c r="T505" s="613"/>
      <c r="U505" s="613"/>
      <c r="V505" s="614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87">
        <v>4640242180120</v>
      </c>
      <c r="E507" s="588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21" t="s">
        <v>784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87">
        <v>4640242180120</v>
      </c>
      <c r="E508" s="588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62" t="s">
        <v>787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87">
        <v>4640242180137</v>
      </c>
      <c r="E509" s="588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47" t="s">
        <v>790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87">
        <v>4640242180137</v>
      </c>
      <c r="E510" s="588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630" t="s">
        <v>793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20" t="s">
        <v>71</v>
      </c>
      <c r="Q511" s="613"/>
      <c r="R511" s="613"/>
      <c r="S511" s="613"/>
      <c r="T511" s="613"/>
      <c r="U511" s="613"/>
      <c r="V511" s="614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20" t="s">
        <v>71</v>
      </c>
      <c r="Q512" s="613"/>
      <c r="R512" s="613"/>
      <c r="S512" s="613"/>
      <c r="T512" s="613"/>
      <c r="U512" s="613"/>
      <c r="V512" s="614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22" t="s">
        <v>794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2" t="s">
        <v>797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20" t="s">
        <v>71</v>
      </c>
      <c r="Q516" s="613"/>
      <c r="R516" s="613"/>
      <c r="S516" s="613"/>
      <c r="T516" s="613"/>
      <c r="U516" s="613"/>
      <c r="V516" s="614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20" t="s">
        <v>71</v>
      </c>
      <c r="Q517" s="613"/>
      <c r="R517" s="613"/>
      <c r="S517" s="613"/>
      <c r="T517" s="613"/>
      <c r="U517" s="613"/>
      <c r="V517" s="614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3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68"/>
      <c r="P518" s="632" t="s">
        <v>799</v>
      </c>
      <c r="Q518" s="633"/>
      <c r="R518" s="633"/>
      <c r="S518" s="633"/>
      <c r="T518" s="633"/>
      <c r="U518" s="633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13638.8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13712.76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68"/>
      <c r="P519" s="632" t="s">
        <v>800</v>
      </c>
      <c r="Q519" s="633"/>
      <c r="R519" s="633"/>
      <c r="S519" s="633"/>
      <c r="T519" s="633"/>
      <c r="U519" s="633"/>
      <c r="V519" s="611"/>
      <c r="W519" s="37" t="s">
        <v>69</v>
      </c>
      <c r="X519" s="585">
        <f>IFERROR(SUM(BM22:BM515),"0")</f>
        <v>14261.064055798608</v>
      </c>
      <c r="Y519" s="585">
        <f>IFERROR(SUM(BN22:BN515),"0")</f>
        <v>14338.818999999996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68"/>
      <c r="P520" s="632" t="s">
        <v>801</v>
      </c>
      <c r="Q520" s="633"/>
      <c r="R520" s="633"/>
      <c r="S520" s="633"/>
      <c r="T520" s="633"/>
      <c r="U520" s="633"/>
      <c r="V520" s="611"/>
      <c r="W520" s="37" t="s">
        <v>802</v>
      </c>
      <c r="X520" s="38">
        <f>ROUNDUP(SUM(BO22:BO515),0)</f>
        <v>22</v>
      </c>
      <c r="Y520" s="38">
        <f>ROUNDUP(SUM(BP22:BP515),0)</f>
        <v>22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68"/>
      <c r="P521" s="632" t="s">
        <v>803</v>
      </c>
      <c r="Q521" s="633"/>
      <c r="R521" s="633"/>
      <c r="S521" s="633"/>
      <c r="T521" s="633"/>
      <c r="U521" s="633"/>
      <c r="V521" s="611"/>
      <c r="W521" s="37" t="s">
        <v>69</v>
      </c>
      <c r="X521" s="585">
        <f>GrossWeightTotal+PalletQtyTotal*25</f>
        <v>14811.064055798608</v>
      </c>
      <c r="Y521" s="585">
        <f>GrossWeightTotalR+PalletQtyTotalR*25</f>
        <v>14888.818999999996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68"/>
      <c r="P522" s="632" t="s">
        <v>804</v>
      </c>
      <c r="Q522" s="633"/>
      <c r="R522" s="633"/>
      <c r="S522" s="633"/>
      <c r="T522" s="633"/>
      <c r="U522" s="633"/>
      <c r="V522" s="611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1733.4071228898808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1744</v>
      </c>
      <c r="Z522" s="37"/>
      <c r="AA522" s="586"/>
      <c r="AB522" s="586"/>
      <c r="AC522" s="586"/>
    </row>
    <row r="523" spans="1:68" ht="14.25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68"/>
      <c r="P523" s="632" t="s">
        <v>805</v>
      </c>
      <c r="Q523" s="633"/>
      <c r="R523" s="633"/>
      <c r="S523" s="633"/>
      <c r="T523" s="633"/>
      <c r="U523" s="633"/>
      <c r="V523" s="611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23.700009999999995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616" t="s">
        <v>100</v>
      </c>
      <c r="D525" s="642"/>
      <c r="E525" s="642"/>
      <c r="F525" s="642"/>
      <c r="G525" s="642"/>
      <c r="H525" s="643"/>
      <c r="I525" s="616" t="s">
        <v>258</v>
      </c>
      <c r="J525" s="642"/>
      <c r="K525" s="642"/>
      <c r="L525" s="642"/>
      <c r="M525" s="642"/>
      <c r="N525" s="642"/>
      <c r="O525" s="642"/>
      <c r="P525" s="642"/>
      <c r="Q525" s="642"/>
      <c r="R525" s="642"/>
      <c r="S525" s="643"/>
      <c r="T525" s="616" t="s">
        <v>550</v>
      </c>
      <c r="U525" s="643"/>
      <c r="V525" s="616" t="s">
        <v>607</v>
      </c>
      <c r="W525" s="642"/>
      <c r="X525" s="642"/>
      <c r="Y525" s="643"/>
      <c r="Z525" s="580" t="s">
        <v>666</v>
      </c>
      <c r="AA525" s="616" t="s">
        <v>736</v>
      </c>
      <c r="AB525" s="643"/>
      <c r="AC525" s="52"/>
      <c r="AF525" s="581"/>
    </row>
    <row r="526" spans="1:68" ht="14.25" customHeight="1" thickTop="1" x14ac:dyDescent="0.2">
      <c r="A526" s="694" t="s">
        <v>808</v>
      </c>
      <c r="B526" s="616" t="s">
        <v>62</v>
      </c>
      <c r="C526" s="616" t="s">
        <v>101</v>
      </c>
      <c r="D526" s="616" t="s">
        <v>116</v>
      </c>
      <c r="E526" s="616" t="s">
        <v>176</v>
      </c>
      <c r="F526" s="616" t="s">
        <v>199</v>
      </c>
      <c r="G526" s="616" t="s">
        <v>234</v>
      </c>
      <c r="H526" s="616" t="s">
        <v>100</v>
      </c>
      <c r="I526" s="616" t="s">
        <v>259</v>
      </c>
      <c r="J526" s="616" t="s">
        <v>299</v>
      </c>
      <c r="K526" s="616" t="s">
        <v>360</v>
      </c>
      <c r="L526" s="616" t="s">
        <v>403</v>
      </c>
      <c r="M526" s="616" t="s">
        <v>419</v>
      </c>
      <c r="N526" s="581"/>
      <c r="O526" s="616" t="s">
        <v>432</v>
      </c>
      <c r="P526" s="616" t="s">
        <v>442</v>
      </c>
      <c r="Q526" s="616" t="s">
        <v>449</v>
      </c>
      <c r="R526" s="616" t="s">
        <v>454</v>
      </c>
      <c r="S526" s="616" t="s">
        <v>540</v>
      </c>
      <c r="T526" s="616" t="s">
        <v>551</v>
      </c>
      <c r="U526" s="616" t="s">
        <v>585</v>
      </c>
      <c r="V526" s="616" t="s">
        <v>608</v>
      </c>
      <c r="W526" s="616" t="s">
        <v>640</v>
      </c>
      <c r="X526" s="616" t="s">
        <v>658</v>
      </c>
      <c r="Y526" s="616" t="s">
        <v>662</v>
      </c>
      <c r="Z526" s="616" t="s">
        <v>666</v>
      </c>
      <c r="AA526" s="616" t="s">
        <v>736</v>
      </c>
      <c r="AB526" s="616" t="s">
        <v>794</v>
      </c>
      <c r="AC526" s="52"/>
      <c r="AF526" s="581"/>
    </row>
    <row r="527" spans="1:68" ht="13.5" customHeight="1" thickBot="1" x14ac:dyDescent="0.25">
      <c r="A527" s="695"/>
      <c r="B527" s="617"/>
      <c r="C527" s="617"/>
      <c r="D527" s="617"/>
      <c r="E527" s="617"/>
      <c r="F527" s="617"/>
      <c r="G527" s="617"/>
      <c r="H527" s="617"/>
      <c r="I527" s="617"/>
      <c r="J527" s="617"/>
      <c r="K527" s="617"/>
      <c r="L527" s="617"/>
      <c r="M527" s="617"/>
      <c r="N527" s="581"/>
      <c r="O527" s="617"/>
      <c r="P527" s="617"/>
      <c r="Q527" s="617"/>
      <c r="R527" s="617"/>
      <c r="S527" s="617"/>
      <c r="T527" s="617"/>
      <c r="U527" s="617"/>
      <c r="V527" s="617"/>
      <c r="W527" s="617"/>
      <c r="X527" s="617"/>
      <c r="Y527" s="617"/>
      <c r="Z527" s="617"/>
      <c r="AA527" s="617"/>
      <c r="AB527" s="617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184.8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2766.0000000000005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326.40000000000003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9420</v>
      </c>
      <c r="U528" s="46">
        <f>IFERROR(Y375*1,"0")+IFERROR(Y376*1,"0")+IFERROR(Y377*1,"0")+IFERROR(Y378*1,"0")+IFERROR(Y382*1,"0")+IFERROR(Y386*1,"0")+IFERROR(Y387*1,"0")+IFERROR(Y391*1,"0")</f>
        <v>36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8.4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908.16000000000008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63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80:O81"/>
    <mergeCell ref="A141:Z141"/>
    <mergeCell ref="A144:O145"/>
    <mergeCell ref="P79:T79"/>
    <mergeCell ref="D187:E187"/>
    <mergeCell ref="P315:T315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184:V184"/>
    <mergeCell ref="P413:V413"/>
    <mergeCell ref="P407:V407"/>
    <mergeCell ref="P256:T256"/>
    <mergeCell ref="P521:V521"/>
    <mergeCell ref="D509:E509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2025-06-26T06:17:24Z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