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E0D1F36A-105D-43DE-B4F6-63925310DA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Y222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Y155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Y80" i="1"/>
  <c r="Y86" i="1"/>
  <c r="Y93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Z173" i="1" s="1"/>
  <c r="BP169" i="1"/>
  <c r="BN169" i="1"/>
  <c r="Z169" i="1"/>
  <c r="Y173" i="1"/>
  <c r="BP177" i="1"/>
  <c r="BN177" i="1"/>
  <c r="Z177" i="1"/>
  <c r="Z179" i="1" s="1"/>
  <c r="BP198" i="1"/>
  <c r="BN198" i="1"/>
  <c r="Z198" i="1"/>
  <c r="Z205" i="1" s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Z233" i="1" s="1"/>
  <c r="BP231" i="1"/>
  <c r="BN231" i="1"/>
  <c r="Z231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F528" i="1"/>
  <c r="F9" i="1"/>
  <c r="J9" i="1"/>
  <c r="B528" i="1"/>
  <c r="X519" i="1"/>
  <c r="X521" i="1" s="1"/>
  <c r="X520" i="1"/>
  <c r="X522" i="1"/>
  <c r="Y24" i="1"/>
  <c r="Z27" i="1"/>
  <c r="Z32" i="1" s="1"/>
  <c r="BN27" i="1"/>
  <c r="Y519" i="1" s="1"/>
  <c r="Z29" i="1"/>
  <c r="BN29" i="1"/>
  <c r="Z31" i="1"/>
  <c r="BN31" i="1"/>
  <c r="Z35" i="1"/>
  <c r="Z36" i="1" s="1"/>
  <c r="BN35" i="1"/>
  <c r="BP35" i="1"/>
  <c r="Y520" i="1" s="1"/>
  <c r="Z41" i="1"/>
  <c r="BN41" i="1"/>
  <c r="BP41" i="1"/>
  <c r="Z43" i="1"/>
  <c r="BN43" i="1"/>
  <c r="Y44" i="1"/>
  <c r="Y522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Y101" i="1"/>
  <c r="Z96" i="1"/>
  <c r="Z101" i="1" s="1"/>
  <c r="BN96" i="1"/>
  <c r="BP98" i="1"/>
  <c r="BN98" i="1"/>
  <c r="Z98" i="1"/>
  <c r="BP107" i="1"/>
  <c r="BN107" i="1"/>
  <c r="Z107" i="1"/>
  <c r="Y116" i="1"/>
  <c r="Y115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Y144" i="1"/>
  <c r="BP153" i="1"/>
  <c r="BN153" i="1"/>
  <c r="Z153" i="1"/>
  <c r="Z155" i="1" s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Y243" i="1"/>
  <c r="BP241" i="1"/>
  <c r="BN241" i="1"/>
  <c r="Z241" i="1"/>
  <c r="Z243" i="1" s="1"/>
  <c r="BP306" i="1"/>
  <c r="BN306" i="1"/>
  <c r="Z306" i="1"/>
  <c r="Y310" i="1"/>
  <c r="BP314" i="1"/>
  <c r="BN314" i="1"/>
  <c r="Z314" i="1"/>
  <c r="Z318" i="1" s="1"/>
  <c r="Y318" i="1"/>
  <c r="Z324" i="1"/>
  <c r="BP322" i="1"/>
  <c r="BN322" i="1"/>
  <c r="Z322" i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Z269" i="1" s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BP308" i="1"/>
  <c r="BN308" i="1"/>
  <c r="Z308" i="1"/>
  <c r="Z310" i="1" s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Y521" i="1" l="1"/>
  <c r="Z407" i="1"/>
  <c r="Z332" i="1"/>
  <c r="Z261" i="1"/>
  <c r="Z504" i="1"/>
  <c r="Z455" i="1"/>
  <c r="Z217" i="1"/>
  <c r="Z80" i="1"/>
  <c r="Z44" i="1"/>
  <c r="Z523" i="1" s="1"/>
  <c r="Y518" i="1"/>
  <c r="Z379" i="1"/>
  <c r="Z357" i="1"/>
  <c r="Z338" i="1"/>
  <c r="Z109" i="1"/>
  <c r="Z477" i="1"/>
  <c r="Z461" i="1"/>
  <c r="Z300" i="1"/>
  <c r="Z252" i="1"/>
</calcChain>
</file>

<file path=xl/sharedStrings.xml><?xml version="1.0" encoding="utf-8"?>
<sst xmlns="http://schemas.openxmlformats.org/spreadsheetml/2006/main" count="2342" uniqueCount="830">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</sst>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6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45841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Четверг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customHeight="1" x14ac:dyDescent="0.25">
      <c r="A60" s="596" t="s">
        <v>139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174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181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83">
        <v>200</v>
      </c>
      <c r="Y95" s="58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315</v>
      </c>
      <c r="Y99" s="584">
        <f t="shared" si="16"/>
        <v>315.90000000000003</v>
      </c>
      <c r="Z99" s="36">
        <f>IFERROR(IF(Y99=0,"",ROUNDUP(Y99/H99,0)*0.00651),"")</f>
        <v>0.76167000000000007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344.4</v>
      </c>
      <c r="BN99" s="64">
        <f t="shared" si="18"/>
        <v>345.38400000000001</v>
      </c>
      <c r="BO99" s="64">
        <f t="shared" si="19"/>
        <v>0.64102564102564097</v>
      </c>
      <c r="BP99" s="64">
        <f t="shared" si="20"/>
        <v>0.6428571428571429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141.35802469135803</v>
      </c>
      <c r="Y101" s="585">
        <f>IFERROR(Y95/H95,"0")+IFERROR(Y96/H96,"0")+IFERROR(Y97/H97,"0")+IFERROR(Y98/H98,"0")+IFERROR(Y99/H99,"0")+IFERROR(Y100/H100,"0")</f>
        <v>142</v>
      </c>
      <c r="Z101" s="585">
        <f>IFERROR(IF(Z95="",0,Z95),"0")+IFERROR(IF(Z96="",0,Z96),"0")+IFERROR(IF(Z97="",0,Z97),"0")+IFERROR(IF(Z98="",0,Z98),"0")+IFERROR(IF(Z99="",0,Z99),"0")+IFERROR(IF(Z100="",0,Z100),"0")</f>
        <v>1.23617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515</v>
      </c>
      <c r="Y102" s="585">
        <f>IFERROR(SUM(Y95:Y100),"0")</f>
        <v>518.40000000000009</v>
      </c>
      <c r="Z102" s="37"/>
      <c r="AA102" s="586"/>
      <c r="AB102" s="586"/>
      <c r="AC102" s="586"/>
    </row>
    <row r="103" spans="1:68" ht="16.5" customHeight="1" x14ac:dyDescent="0.25">
      <c r="A103" s="643" t="s">
        <v>204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139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221</v>
      </c>
      <c r="B118" s="54" t="s">
        <v>222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221</v>
      </c>
      <c r="B119" s="54" t="s">
        <v>224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360</v>
      </c>
      <c r="Y121" s="584">
        <f>IFERROR(IF(X121="",0,CEILING((X121/$H121),1)*$H121),"")</f>
        <v>361.8</v>
      </c>
      <c r="Z121" s="36">
        <f>IFERROR(IF(Y121=0,"",ROUNDUP(Y121/H121,0)*0.00651),"")</f>
        <v>0.87234</v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393.59999999999997</v>
      </c>
      <c r="BN121" s="64">
        <f>IFERROR(Y121*I121/H121,"0")</f>
        <v>395.56799999999998</v>
      </c>
      <c r="BO121" s="64">
        <f>IFERROR(1/J121*(X121/H121),"0")</f>
        <v>0.73260073260073255</v>
      </c>
      <c r="BP121" s="64">
        <f>IFERROR(1/J121*(Y121/H121),"0")</f>
        <v>0.73626373626373631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133.33333333333331</v>
      </c>
      <c r="Y123" s="585">
        <f>IFERROR(Y118/H118,"0")+IFERROR(Y119/H119,"0")+IFERROR(Y120/H120,"0")+IFERROR(Y121/H121,"0")+IFERROR(Y122/H122,"0")</f>
        <v>134</v>
      </c>
      <c r="Z123" s="585">
        <f>IFERROR(IF(Z118="",0,Z118),"0")+IFERROR(IF(Z119="",0,Z119),"0")+IFERROR(IF(Z120="",0,Z120),"0")+IFERROR(IF(Z121="",0,Z121),"0")+IFERROR(IF(Z122="",0,Z122),"0")</f>
        <v>0.87234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360</v>
      </c>
      <c r="Y124" s="585">
        <f>IFERROR(SUM(Y118:Y122),"0")</f>
        <v>361.8</v>
      </c>
      <c r="Z124" s="37"/>
      <c r="AA124" s="586"/>
      <c r="AB124" s="586"/>
      <c r="AC124" s="586"/>
    </row>
    <row r="125" spans="1:68" ht="14.25" customHeight="1" x14ac:dyDescent="0.25">
      <c r="A125" s="596" t="s">
        <v>174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239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263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264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139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301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304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139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customHeight="1" x14ac:dyDescent="0.25">
      <c r="A219" s="596" t="s">
        <v>174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365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139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388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4301040361</v>
      </c>
      <c r="D241" s="590">
        <v>4680115886803</v>
      </c>
      <c r="E241" s="591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392</v>
      </c>
      <c r="C242" s="31">
        <v>4301040362</v>
      </c>
      <c r="D242" s="590">
        <v>4680115886803</v>
      </c>
      <c r="E242" s="591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">
        <v>393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394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4" t="s">
        <v>400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408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424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435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437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447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454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459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174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168</v>
      </c>
      <c r="Y343" s="584">
        <f>IFERROR(IF(X343="",0,CEILING((X343/$H343),1)*$H343),"")</f>
        <v>168</v>
      </c>
      <c r="Z343" s="36">
        <f>IFERROR(IF(Y343=0,"",ROUNDUP(Y343/H343,0)*0.00651),"")</f>
        <v>0.52080000000000004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188.15999999999997</v>
      </c>
      <c r="BN343" s="64">
        <f>IFERROR(Y343*I343/H343,"0")</f>
        <v>188.15999999999997</v>
      </c>
      <c r="BO343" s="64">
        <f>IFERROR(1/J343*(X343/H343),"0")</f>
        <v>0.43956043956043961</v>
      </c>
      <c r="BP343" s="64">
        <f>IFERROR(1/J343*(Y343/H343),"0")</f>
        <v>0.43956043956043961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84</v>
      </c>
      <c r="Y344" s="584">
        <f>IFERROR(IF(X344="",0,CEILING((X344/$H344),1)*$H344),"")</f>
        <v>84</v>
      </c>
      <c r="Z344" s="36">
        <f>IFERROR(IF(Y344=0,"",ROUNDUP(Y344/H344,0)*0.00651),"")</f>
        <v>0.26040000000000002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93.6</v>
      </c>
      <c r="BN344" s="64">
        <f>IFERROR(Y344*I344/H344,"0")</f>
        <v>93.6</v>
      </c>
      <c r="BO344" s="64">
        <f>IFERROR(1/J344*(X344/H344),"0")</f>
        <v>0.2197802197802198</v>
      </c>
      <c r="BP344" s="64">
        <f>IFERROR(1/J344*(Y344/H344),"0")</f>
        <v>0.2197802197802198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120</v>
      </c>
      <c r="Y345" s="585">
        <f>IFERROR(Y342/H342,"0")+IFERROR(Y343/H343,"0")+IFERROR(Y344/H344,"0")</f>
        <v>120</v>
      </c>
      <c r="Z345" s="585">
        <f>IFERROR(IF(Z342="",0,Z342),"0")+IFERROR(IF(Z343="",0,Z343),"0")+IFERROR(IF(Z344="",0,Z344),"0")</f>
        <v>0.78120000000000012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252</v>
      </c>
      <c r="Y346" s="585">
        <f>IFERROR(SUM(Y342:Y344),"0")</f>
        <v>252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2000</v>
      </c>
      <c r="Y350" s="584">
        <f t="shared" ref="Y350:Y356" si="58">IFERROR(IF(X350="",0,CEILING((X350/$H350),1)*$H350),"")</f>
        <v>2010</v>
      </c>
      <c r="Z350" s="36">
        <f>IFERROR(IF(Y350=0,"",ROUNDUP(Y350/H350,0)*0.02175),"")</f>
        <v>2.9144999999999999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2064</v>
      </c>
      <c r="BN350" s="64">
        <f t="shared" ref="BN350:BN356" si="60">IFERROR(Y350*I350/H350,"0")</f>
        <v>2074.3200000000002</v>
      </c>
      <c r="BO350" s="64">
        <f t="shared" ref="BO350:BO356" si="61">IFERROR(1/J350*(X350/H350),"0")</f>
        <v>2.7777777777777777</v>
      </c>
      <c r="BP350" s="64">
        <f t="shared" ref="BP350:BP356" si="62">IFERROR(1/J350*(Y350/H350),"0")</f>
        <v>2.7916666666666665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1000</v>
      </c>
      <c r="Y351" s="584">
        <f t="shared" si="58"/>
        <v>1005</v>
      </c>
      <c r="Z351" s="36">
        <f>IFERROR(IF(Y351=0,"",ROUNDUP(Y351/H351,0)*0.02175),"")</f>
        <v>1.4572499999999999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1032</v>
      </c>
      <c r="BN351" s="64">
        <f t="shared" si="60"/>
        <v>1037.1600000000001</v>
      </c>
      <c r="BO351" s="64">
        <f t="shared" si="61"/>
        <v>1.3888888888888888</v>
      </c>
      <c r="BP351" s="64">
        <f t="shared" si="62"/>
        <v>1.3958333333333333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1000</v>
      </c>
      <c r="Y353" s="584">
        <f t="shared" si="58"/>
        <v>1005</v>
      </c>
      <c r="Z353" s="36">
        <f>IFERROR(IF(Y353=0,"",ROUNDUP(Y353/H353,0)*0.02175),"")</f>
        <v>1.4572499999999999</v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1032</v>
      </c>
      <c r="BN353" s="64">
        <f t="shared" si="60"/>
        <v>1037.1600000000001</v>
      </c>
      <c r="BO353" s="64">
        <f t="shared" si="61"/>
        <v>1.3888888888888888</v>
      </c>
      <c r="BP353" s="64">
        <f t="shared" si="62"/>
        <v>1.3958333333333333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266.66666666666669</v>
      </c>
      <c r="Y357" s="585">
        <f>IFERROR(Y350/H350,"0")+IFERROR(Y351/H351,"0")+IFERROR(Y352/H352,"0")+IFERROR(Y353/H353,"0")+IFERROR(Y354/H354,"0")+IFERROR(Y355/H355,"0")+IFERROR(Y356/H356,"0")</f>
        <v>268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5.8289999999999997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4000</v>
      </c>
      <c r="Y358" s="585">
        <f>IFERROR(SUM(Y350:Y356),"0")</f>
        <v>4020</v>
      </c>
      <c r="Z358" s="37"/>
      <c r="AA358" s="586"/>
      <c r="AB358" s="586"/>
      <c r="AC358" s="586"/>
    </row>
    <row r="359" spans="1:68" ht="14.25" customHeight="1" x14ac:dyDescent="0.25">
      <c r="A359" s="596" t="s">
        <v>139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1000</v>
      </c>
      <c r="Y360" s="584">
        <f>IFERROR(IF(X360="",0,CEILING((X360/$H360),1)*$H360),"")</f>
        <v>1005</v>
      </c>
      <c r="Z360" s="36">
        <f>IFERROR(IF(Y360=0,"",ROUNDUP(Y360/H360,0)*0.02175),"")</f>
        <v>1.4572499999999999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1032</v>
      </c>
      <c r="BN360" s="64">
        <f>IFERROR(Y360*I360/H360,"0")</f>
        <v>1037.1600000000001</v>
      </c>
      <c r="BO360" s="64">
        <f>IFERROR(1/J360*(X360/H360),"0")</f>
        <v>1.3888888888888888</v>
      </c>
      <c r="BP360" s="64">
        <f>IFERROR(1/J360*(Y360/H360),"0")</f>
        <v>1.3958333333333333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66.666666666666671</v>
      </c>
      <c r="Y362" s="585">
        <f>IFERROR(Y360/H360,"0")+IFERROR(Y361/H361,"0")</f>
        <v>67</v>
      </c>
      <c r="Z362" s="585">
        <f>IFERROR(IF(Z360="",0,Z360),"0")+IFERROR(IF(Z361="",0,Z361),"0")</f>
        <v>1.4572499999999999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1000</v>
      </c>
      <c r="Y363" s="585">
        <f>IFERROR(SUM(Y360:Y361),"0")</f>
        <v>1005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174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6000</v>
      </c>
      <c r="Y386" s="584">
        <f>IFERROR(IF(X386="",0,CEILING((X386/$H386),1)*$H386),"")</f>
        <v>6003</v>
      </c>
      <c r="Z386" s="36">
        <f>IFERROR(IF(Y386=0,"",ROUNDUP(Y386/H386,0)*0.01898),"")</f>
        <v>12.659660000000001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6346</v>
      </c>
      <c r="BN386" s="64">
        <f>IFERROR(Y386*I386/H386,"0")</f>
        <v>6349.1729999999998</v>
      </c>
      <c r="BO386" s="64">
        <f>IFERROR(1/J386*(X386/H386),"0")</f>
        <v>10.416666666666666</v>
      </c>
      <c r="BP386" s="64">
        <f>IFERROR(1/J386*(Y386/H386),"0")</f>
        <v>10.421875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200</v>
      </c>
      <c r="Y387" s="584">
        <f>IFERROR(IF(X387="",0,CEILING((X387/$H387),1)*$H387),"")</f>
        <v>201.6</v>
      </c>
      <c r="Z387" s="36">
        <f>IFERROR(IF(Y387=0,"",ROUNDUP(Y387/H387,0)*0.00651),"")</f>
        <v>0.54683999999999999</v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222.00000000000003</v>
      </c>
      <c r="BN387" s="64">
        <f>IFERROR(Y387*I387/H387,"0")</f>
        <v>223.77600000000001</v>
      </c>
      <c r="BO387" s="64">
        <f>IFERROR(1/J387*(X387/H387),"0")</f>
        <v>0.45787545787545797</v>
      </c>
      <c r="BP387" s="64">
        <f>IFERROR(1/J387*(Y387/H387),"0")</f>
        <v>0.46153846153846156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750</v>
      </c>
      <c r="Y388" s="585">
        <f>IFERROR(Y386/H386,"0")+IFERROR(Y387/H387,"0")</f>
        <v>751</v>
      </c>
      <c r="Z388" s="585">
        <f>IFERROR(IF(Z386="",0,Z386),"0")+IFERROR(IF(Z387="",0,Z387),"0")</f>
        <v>13.2065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6200</v>
      </c>
      <c r="Y389" s="585">
        <f>IFERROR(SUM(Y386:Y387),"0")</f>
        <v>6204.6</v>
      </c>
      <c r="Z389" s="37"/>
      <c r="AA389" s="586"/>
      <c r="AB389" s="586"/>
      <c r="AC389" s="586"/>
    </row>
    <row r="390" spans="1:68" ht="14.25" customHeight="1" x14ac:dyDescent="0.25">
      <c r="A390" s="596" t="s">
        <v>174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4301031382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4301031406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139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3000</v>
      </c>
      <c r="Y442" s="584">
        <f t="shared" si="69"/>
        <v>3004.32</v>
      </c>
      <c r="Z442" s="36">
        <f t="shared" si="70"/>
        <v>6.8052400000000004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3204.5454545454545</v>
      </c>
      <c r="BN442" s="64">
        <f t="shared" si="72"/>
        <v>3209.16</v>
      </c>
      <c r="BO442" s="64">
        <f t="shared" si="73"/>
        <v>5.4632867132867133</v>
      </c>
      <c r="BP442" s="64">
        <f t="shared" si="74"/>
        <v>5.4711538461538467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568.18181818181813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569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6.8052400000000004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3000</v>
      </c>
      <c r="Y456" s="585">
        <f>IFERROR(SUM(Y440:Y454),"0")</f>
        <v>3004.32</v>
      </c>
      <c r="Z456" s="37"/>
      <c r="AA456" s="586"/>
      <c r="AB456" s="586"/>
      <c r="AC456" s="586"/>
    </row>
    <row r="457" spans="1:68" ht="14.25" customHeight="1" x14ac:dyDescent="0.25">
      <c r="A457" s="596" t="s">
        <v>139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1000</v>
      </c>
      <c r="Y466" s="584">
        <f t="shared" si="75"/>
        <v>1003.2</v>
      </c>
      <c r="Z466" s="36">
        <f>IFERROR(IF(Y466=0,"",ROUNDUP(Y466/H466,0)*0.01196),"")</f>
        <v>2.2724000000000002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1068.1818181818182</v>
      </c>
      <c r="BN466" s="64">
        <f t="shared" si="77"/>
        <v>1071.5999999999999</v>
      </c>
      <c r="BO466" s="64">
        <f t="shared" si="78"/>
        <v>1.821095571095571</v>
      </c>
      <c r="BP466" s="64">
        <f t="shared" si="79"/>
        <v>1.8269230769230771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189.39393939393938</v>
      </c>
      <c r="Y471" s="585">
        <f>IFERROR(Y464/H464,"0")+IFERROR(Y465/H465,"0")+IFERROR(Y466/H466,"0")+IFERROR(Y467/H467,"0")+IFERROR(Y468/H468,"0")+IFERROR(Y469/H469,"0")+IFERROR(Y470/H470,"0")</f>
        <v>190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2.2724000000000002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1000</v>
      </c>
      <c r="Y472" s="585">
        <f>IFERROR(SUM(Y464:Y470),"0")</f>
        <v>1003.2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250</v>
      </c>
      <c r="Y484" s="584">
        <f>IFERROR(IF(X484="",0,CEILING((X484/$H484),1)*$H484),"")</f>
        <v>252</v>
      </c>
      <c r="Z484" s="36">
        <f>IFERROR(IF(Y484=0,"",ROUNDUP(Y484/H484,0)*0.01898),"")</f>
        <v>0.39857999999999999</v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259.0625</v>
      </c>
      <c r="BN484" s="64">
        <f>IFERROR(Y484*I484/H484,"0")</f>
        <v>261.13500000000005</v>
      </c>
      <c r="BO484" s="64">
        <f>IFERROR(1/J484*(X484/H484),"0")</f>
        <v>0.32552083333333331</v>
      </c>
      <c r="BP484" s="64">
        <f>IFERROR(1/J484*(Y484/H484),"0")</f>
        <v>0.328125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20.833333333333332</v>
      </c>
      <c r="Y486" s="585">
        <f>IFERROR(Y482/H482,"0")+IFERROR(Y483/H483,"0")+IFERROR(Y484/H484,"0")+IFERROR(Y485/H485,"0")</f>
        <v>21</v>
      </c>
      <c r="Z486" s="585">
        <f>IFERROR(IF(Z482="",0,Z482),"0")+IFERROR(IF(Z483="",0,Z483),"0")+IFERROR(IF(Z484="",0,Z484),"0")+IFERROR(IF(Z485="",0,Z485),"0")</f>
        <v>0.39857999999999999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250</v>
      </c>
      <c r="Y487" s="585">
        <f>IFERROR(SUM(Y482:Y485),"0")</f>
        <v>252</v>
      </c>
      <c r="Z487" s="37"/>
      <c r="AA487" s="586"/>
      <c r="AB487" s="586"/>
      <c r="AC487" s="586"/>
    </row>
    <row r="488" spans="1:68" ht="14.25" customHeight="1" x14ac:dyDescent="0.25">
      <c r="A488" s="596" t="s">
        <v>139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174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787</v>
      </c>
      <c r="B507" s="54" t="s">
        <v>788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789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787</v>
      </c>
      <c r="B508" s="54" t="s">
        <v>791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792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793</v>
      </c>
      <c r="B509" s="54" t="s">
        <v>794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795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793</v>
      </c>
      <c r="B510" s="54" t="s">
        <v>797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798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799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139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800</v>
      </c>
      <c r="B515" s="54" t="s">
        <v>801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802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804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16577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16621.32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805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17492.364587542088</v>
      </c>
      <c r="Y519" s="585">
        <f>IFERROR(SUM(BN22:BN515),"0")</f>
        <v>17538.830999999998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806</v>
      </c>
      <c r="Q520" s="716"/>
      <c r="R520" s="716"/>
      <c r="S520" s="716"/>
      <c r="T520" s="716"/>
      <c r="U520" s="716"/>
      <c r="V520" s="717"/>
      <c r="W520" s="37" t="s">
        <v>807</v>
      </c>
      <c r="X520" s="38">
        <f>ROUNDUP(SUM(BO22:BO515),0)</f>
        <v>28</v>
      </c>
      <c r="Y520" s="38">
        <f>ROUNDUP(SUM(BP22:BP515),0)</f>
        <v>28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808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18192.364587542088</v>
      </c>
      <c r="Y521" s="585">
        <f>GrossWeightTotalR+PalletQtyTotalR*25</f>
        <v>18238.830999999998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809</v>
      </c>
      <c r="Q522" s="716"/>
      <c r="R522" s="716"/>
      <c r="S522" s="716"/>
      <c r="T522" s="716"/>
      <c r="U522" s="716"/>
      <c r="V522" s="717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2256.4337822671155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2262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810</v>
      </c>
      <c r="Q523" s="716"/>
      <c r="R523" s="716"/>
      <c r="S523" s="716"/>
      <c r="T523" s="716"/>
      <c r="U523" s="716"/>
      <c r="V523" s="717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32.858680000000007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263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813</v>
      </c>
      <c r="B526" s="593" t="s">
        <v>63</v>
      </c>
      <c r="C526" s="593" t="s">
        <v>102</v>
      </c>
      <c r="D526" s="593" t="s">
        <v>119</v>
      </c>
      <c r="E526" s="593" t="s">
        <v>181</v>
      </c>
      <c r="F526" s="593" t="s">
        <v>204</v>
      </c>
      <c r="G526" s="593" t="s">
        <v>239</v>
      </c>
      <c r="H526" s="593" t="s">
        <v>101</v>
      </c>
      <c r="I526" s="593" t="s">
        <v>264</v>
      </c>
      <c r="J526" s="593" t="s">
        <v>304</v>
      </c>
      <c r="K526" s="593" t="s">
        <v>365</v>
      </c>
      <c r="L526" s="593" t="s">
        <v>408</v>
      </c>
      <c r="M526" s="593" t="s">
        <v>424</v>
      </c>
      <c r="N526" s="581"/>
      <c r="O526" s="593" t="s">
        <v>437</v>
      </c>
      <c r="P526" s="593" t="s">
        <v>447</v>
      </c>
      <c r="Q526" s="593" t="s">
        <v>454</v>
      </c>
      <c r="R526" s="593" t="s">
        <v>459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799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518.40000000000009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361.8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252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5025</v>
      </c>
      <c r="U528" s="46">
        <f>IFERROR(Y375*1,"0")+IFERROR(Y376*1,"0")+IFERROR(Y377*1,"0")+IFERROR(Y378*1,"0")+IFERROR(Y382*1,"0")+IFERROR(Y386*1,"0")+IFERROR(Y387*1,"0")+IFERROR(Y391*1,"0")</f>
        <v>6204.6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4007.5200000000004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252</v>
      </c>
      <c r="AB528" s="46">
        <f>IFERROR(Y515*1,"0")</f>
        <v>0</v>
      </c>
      <c r="AC528" s="52"/>
      <c r="AF528" s="58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2025-06-26T07:55:46Z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