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D8AB98-86B2-454D-A408-334833CAC2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22" i="1" l="1"/>
  <c r="Z23" i="1" s="1"/>
  <c r="BN22" i="1"/>
  <c r="BP22" i="1"/>
  <c r="Z26" i="1"/>
  <c r="BN26" i="1"/>
  <c r="Z53" i="1"/>
  <c r="BN53" i="1"/>
  <c r="Z63" i="1"/>
  <c r="BN63" i="1"/>
  <c r="Z79" i="1"/>
  <c r="BN79" i="1"/>
  <c r="Z99" i="1"/>
  <c r="BN99" i="1"/>
  <c r="Z114" i="1"/>
  <c r="BN114" i="1"/>
  <c r="Y124" i="1"/>
  <c r="Z126" i="1"/>
  <c r="BN126" i="1"/>
  <c r="Z154" i="1"/>
  <c r="BN154" i="1"/>
  <c r="Z168" i="1"/>
  <c r="BN168" i="1"/>
  <c r="Z178" i="1"/>
  <c r="BN178" i="1"/>
  <c r="Z201" i="1"/>
  <c r="BN201" i="1"/>
  <c r="Z213" i="1"/>
  <c r="BN213" i="1"/>
  <c r="Z230" i="1"/>
  <c r="BN230" i="1"/>
  <c r="Z250" i="1"/>
  <c r="BN250" i="1"/>
  <c r="Z299" i="1"/>
  <c r="BN299" i="1"/>
  <c r="Z309" i="1"/>
  <c r="BN309" i="1"/>
  <c r="Z321" i="1"/>
  <c r="BN321" i="1"/>
  <c r="Z336" i="1"/>
  <c r="BN336" i="1"/>
  <c r="Z355" i="1"/>
  <c r="BN355" i="1"/>
  <c r="Z382" i="1"/>
  <c r="Z383" i="1" s="1"/>
  <c r="BN382" i="1"/>
  <c r="BP382" i="1"/>
  <c r="Y383" i="1"/>
  <c r="Z386" i="1"/>
  <c r="BN386" i="1"/>
  <c r="Z404" i="1"/>
  <c r="BN404" i="1"/>
  <c r="Z421" i="1"/>
  <c r="BN421" i="1"/>
  <c r="Z448" i="1"/>
  <c r="BN448" i="1"/>
  <c r="Z451" i="1"/>
  <c r="BN451" i="1"/>
  <c r="Z467" i="1"/>
  <c r="BN467" i="1"/>
  <c r="Y155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8" i="1"/>
  <c r="Z97" i="1"/>
  <c r="BN97" i="1"/>
  <c r="Z106" i="1"/>
  <c r="BN106" i="1"/>
  <c r="Z112" i="1"/>
  <c r="BN112" i="1"/>
  <c r="Z118" i="1"/>
  <c r="BN118" i="1"/>
  <c r="BP118" i="1"/>
  <c r="Z122" i="1"/>
  <c r="BN122" i="1"/>
  <c r="Y128" i="1"/>
  <c r="Z133" i="1"/>
  <c r="BN133" i="1"/>
  <c r="Z137" i="1"/>
  <c r="BN137" i="1"/>
  <c r="Z148" i="1"/>
  <c r="Z149" i="1" s="1"/>
  <c r="BN148" i="1"/>
  <c r="BP148" i="1"/>
  <c r="Z152" i="1"/>
  <c r="BN152" i="1"/>
  <c r="BP152" i="1"/>
  <c r="Z166" i="1"/>
  <c r="BN166" i="1"/>
  <c r="Z170" i="1"/>
  <c r="BN170" i="1"/>
  <c r="Z176" i="1"/>
  <c r="BN176" i="1"/>
  <c r="Z182" i="1"/>
  <c r="Z183" i="1" s="1"/>
  <c r="BN182" i="1"/>
  <c r="BP182" i="1"/>
  <c r="Y183" i="1"/>
  <c r="Z187" i="1"/>
  <c r="BN187" i="1"/>
  <c r="Z199" i="1"/>
  <c r="BN199" i="1"/>
  <c r="Z203" i="1"/>
  <c r="BN203" i="1"/>
  <c r="Z211" i="1"/>
  <c r="BN211" i="1"/>
  <c r="Z215" i="1"/>
  <c r="BN215" i="1"/>
  <c r="Z228" i="1"/>
  <c r="BN228" i="1"/>
  <c r="Z232" i="1"/>
  <c r="BN232" i="1"/>
  <c r="Y238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425" i="1"/>
  <c r="H9" i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528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Y101" i="1"/>
  <c r="Z96" i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25" i="1" l="1"/>
  <c r="Z276" i="1"/>
  <c r="Z243" i="1"/>
  <c r="Z189" i="1"/>
  <c r="Z92" i="1"/>
  <c r="Z85" i="1"/>
  <c r="Z71" i="1"/>
  <c r="Z58" i="1"/>
  <c r="Z179" i="1"/>
  <c r="Z269" i="1"/>
  <c r="Z318" i="1"/>
  <c r="Z101" i="1"/>
  <c r="Y519" i="1"/>
  <c r="Z233" i="1"/>
  <c r="Z205" i="1"/>
  <c r="Z173" i="1"/>
  <c r="Z511" i="1"/>
  <c r="Z498" i="1"/>
  <c r="Z65" i="1"/>
  <c r="Y522" i="1"/>
  <c r="Y520" i="1"/>
  <c r="Y521" i="1" s="1"/>
  <c r="Z32" i="1"/>
  <c r="X521" i="1"/>
  <c r="Z407" i="1"/>
  <c r="Z332" i="1"/>
  <c r="Z261" i="1"/>
  <c r="Z504" i="1"/>
  <c r="Z455" i="1"/>
  <c r="Z217" i="1"/>
  <c r="Z80" i="1"/>
  <c r="Z44" i="1"/>
  <c r="Y518" i="1"/>
  <c r="Z379" i="1"/>
  <c r="Z357" i="1"/>
  <c r="Z338" i="1"/>
  <c r="Z109" i="1"/>
  <c r="Z477" i="1"/>
  <c r="Z461" i="1"/>
  <c r="Z300" i="1"/>
  <c r="Z252" i="1"/>
  <c r="Z523" i="1" l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<sst xmlns="http://schemas.openxmlformats.org/spreadsheetml/2006/main" count="2343" uniqueCount="831">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</sst>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45836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0.41666666666666669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315</v>
      </c>
      <c r="Y99" s="584">
        <f t="shared" si="16"/>
        <v>315.90000000000003</v>
      </c>
      <c r="Z99" s="36">
        <f>IFERROR(IF(Y99=0,"",ROUNDUP(Y99/H99,0)*0.00651),"")</f>
        <v>0.76167000000000007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344.4</v>
      </c>
      <c r="BN99" s="64">
        <f t="shared" si="18"/>
        <v>345.38400000000001</v>
      </c>
      <c r="BO99" s="64">
        <f t="shared" si="19"/>
        <v>0.64102564102564097</v>
      </c>
      <c r="BP99" s="64">
        <f t="shared" si="20"/>
        <v>0.6428571428571429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141.35802469135803</v>
      </c>
      <c r="Y101" s="585">
        <f>IFERROR(Y95/H95,"0")+IFERROR(Y96/H96,"0")+IFERROR(Y97/H97,"0")+IFERROR(Y98/H98,"0")+IFERROR(Y99/H99,"0")+IFERROR(Y100/H100,"0")</f>
        <v>142</v>
      </c>
      <c r="Z101" s="585">
        <f>IFERROR(IF(Z95="",0,Z95),"0")+IFERROR(IF(Z96="",0,Z96),"0")+IFERROR(IF(Z97="",0,Z97),"0")+IFERROR(IF(Z98="",0,Z98),"0")+IFERROR(IF(Z99="",0,Z99),"0")+IFERROR(IF(Z100="",0,Z100),"0")</f>
        <v>1.23617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515</v>
      </c>
      <c r="Y102" s="585">
        <f>IFERROR(SUM(Y95:Y100),"0")</f>
        <v>518.40000000000009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221</v>
      </c>
      <c r="B119" s="54" t="s">
        <v>224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360</v>
      </c>
      <c r="Y121" s="584">
        <f>IFERROR(IF(X121="",0,CEILING((X121/$H121),1)*$H121),"")</f>
        <v>361.8</v>
      </c>
      <c r="Z121" s="36">
        <f>IFERROR(IF(Y121=0,"",ROUNDUP(Y121/H121,0)*0.00651),"")</f>
        <v>0.87234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393.59999999999997</v>
      </c>
      <c r="BN121" s="64">
        <f>IFERROR(Y121*I121/H121,"0")</f>
        <v>395.56799999999998</v>
      </c>
      <c r="BO121" s="64">
        <f>IFERROR(1/J121*(X121/H121),"0")</f>
        <v>0.73260073260073255</v>
      </c>
      <c r="BP121" s="64">
        <f>IFERROR(1/J121*(Y121/H121),"0")</f>
        <v>0.73626373626373631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133.33333333333331</v>
      </c>
      <c r="Y123" s="585">
        <f>IFERROR(Y118/H118,"0")+IFERROR(Y119/H119,"0")+IFERROR(Y120/H120,"0")+IFERROR(Y121/H121,"0")+IFERROR(Y122/H122,"0")</f>
        <v>134</v>
      </c>
      <c r="Z123" s="585">
        <f>IFERROR(IF(Z118="",0,Z118),"0")+IFERROR(IF(Z119="",0,Z119),"0")+IFERROR(IF(Z120="",0,Z120),"0")+IFERROR(IF(Z121="",0,Z121),"0")+IFERROR(IF(Z122="",0,Z122),"0")</f>
        <v>0.87234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360</v>
      </c>
      <c r="Y124" s="585">
        <f>IFERROR(SUM(Y118:Y122),"0")</f>
        <v>361.8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392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">
        <v>393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168</v>
      </c>
      <c r="Y343" s="584">
        <f>IFERROR(IF(X343="",0,CEILING((X343/$H343),1)*$H343),"")</f>
        <v>168</v>
      </c>
      <c r="Z343" s="36">
        <f>IFERROR(IF(Y343=0,"",ROUNDUP(Y343/H343,0)*0.00651),"")</f>
        <v>0.52080000000000004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188.15999999999997</v>
      </c>
      <c r="BN343" s="64">
        <f>IFERROR(Y343*I343/H343,"0")</f>
        <v>188.15999999999997</v>
      </c>
      <c r="BO343" s="64">
        <f>IFERROR(1/J343*(X343/H343),"0")</f>
        <v>0.43956043956043961</v>
      </c>
      <c r="BP343" s="64">
        <f>IFERROR(1/J343*(Y343/H343),"0")</f>
        <v>0.43956043956043961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84</v>
      </c>
      <c r="Y344" s="584">
        <f>IFERROR(IF(X344="",0,CEILING((X344/$H344),1)*$H344),"")</f>
        <v>84</v>
      </c>
      <c r="Z344" s="36">
        <f>IFERROR(IF(Y344=0,"",ROUNDUP(Y344/H344,0)*0.00651),"")</f>
        <v>0.26040000000000002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93.6</v>
      </c>
      <c r="BN344" s="64">
        <f>IFERROR(Y344*I344/H344,"0")</f>
        <v>93.6</v>
      </c>
      <c r="BO344" s="64">
        <f>IFERROR(1/J344*(X344/H344),"0")</f>
        <v>0.2197802197802198</v>
      </c>
      <c r="BP344" s="64">
        <f>IFERROR(1/J344*(Y344/H344),"0")</f>
        <v>0.2197802197802198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120</v>
      </c>
      <c r="Y345" s="585">
        <f>IFERROR(Y342/H342,"0")+IFERROR(Y343/H343,"0")+IFERROR(Y344/H344,"0")</f>
        <v>120</v>
      </c>
      <c r="Z345" s="585">
        <f>IFERROR(IF(Z342="",0,Z342),"0")+IFERROR(IF(Z343="",0,Z343),"0")+IFERROR(IF(Z344="",0,Z344),"0")</f>
        <v>0.78120000000000012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252</v>
      </c>
      <c r="Y346" s="585">
        <f>IFERROR(SUM(Y342:Y344),"0")</f>
        <v>252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2000</v>
      </c>
      <c r="Y350" s="584">
        <f t="shared" ref="Y350:Y356" si="58">IFERROR(IF(X350="",0,CEILING((X350/$H350),1)*$H350),"")</f>
        <v>2010</v>
      </c>
      <c r="Z350" s="36">
        <f>IFERROR(IF(Y350=0,"",ROUNDUP(Y350/H350,0)*0.02175),"")</f>
        <v>2.9144999999999999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2064</v>
      </c>
      <c r="BN350" s="64">
        <f t="shared" ref="BN350:BN356" si="60">IFERROR(Y350*I350/H350,"0")</f>
        <v>2074.3200000000002</v>
      </c>
      <c r="BO350" s="64">
        <f t="shared" ref="BO350:BO356" si="61">IFERROR(1/J350*(X350/H350),"0")</f>
        <v>2.7777777777777777</v>
      </c>
      <c r="BP350" s="64">
        <f t="shared" ref="BP350:BP356" si="62">IFERROR(1/J350*(Y350/H350),"0")</f>
        <v>2.7916666666666665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1000</v>
      </c>
      <c r="Y351" s="584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1000</v>
      </c>
      <c r="Y353" s="584">
        <f t="shared" si="58"/>
        <v>1005</v>
      </c>
      <c r="Z353" s="36">
        <f>IFERROR(IF(Y353=0,"",ROUNDUP(Y353/H353,0)*0.02175),"")</f>
        <v>1.4572499999999999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1032</v>
      </c>
      <c r="BN353" s="64">
        <f t="shared" si="60"/>
        <v>1037.1600000000001</v>
      </c>
      <c r="BO353" s="64">
        <f t="shared" si="61"/>
        <v>1.3888888888888888</v>
      </c>
      <c r="BP353" s="64">
        <f t="shared" si="62"/>
        <v>1.3958333333333333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266.66666666666669</v>
      </c>
      <c r="Y357" s="585">
        <f>IFERROR(Y350/H350,"0")+IFERROR(Y351/H351,"0")+IFERROR(Y352/H352,"0")+IFERROR(Y353/H353,"0")+IFERROR(Y354/H354,"0")+IFERROR(Y355/H355,"0")+IFERROR(Y356/H356,"0")</f>
        <v>268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5.8289999999999997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4000</v>
      </c>
      <c r="Y358" s="585">
        <f>IFERROR(SUM(Y350:Y356),"0")</f>
        <v>4020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66.666666666666671</v>
      </c>
      <c r="Y362" s="585">
        <f>IFERROR(Y360/H360,"0")+IFERROR(Y361/H361,"0")</f>
        <v>67</v>
      </c>
      <c r="Z362" s="585">
        <f>IFERROR(IF(Z360="",0,Z360),"0")+IFERROR(IF(Z361="",0,Z361),"0")</f>
        <v>1.4572499999999999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1000</v>
      </c>
      <c r="Y363" s="585">
        <f>IFERROR(SUM(Y360:Y361),"0")</f>
        <v>1005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6000</v>
      </c>
      <c r="Y386" s="584">
        <f>IFERROR(IF(X386="",0,CEILING((X386/$H386),1)*$H386),"")</f>
        <v>6003</v>
      </c>
      <c r="Z386" s="36">
        <f>IFERROR(IF(Y386=0,"",ROUNDUP(Y386/H386,0)*0.01898),"")</f>
        <v>12.659660000000001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6346</v>
      </c>
      <c r="BN386" s="64">
        <f>IFERROR(Y386*I386/H386,"0")</f>
        <v>6349.1729999999998</v>
      </c>
      <c r="BO386" s="64">
        <f>IFERROR(1/J386*(X386/H386),"0")</f>
        <v>10.416666666666666</v>
      </c>
      <c r="BP386" s="64">
        <f>IFERROR(1/J386*(Y386/H386),"0")</f>
        <v>10.421875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200</v>
      </c>
      <c r="Y387" s="584">
        <f>IFERROR(IF(X387="",0,CEILING((X387/$H387),1)*$H387),"")</f>
        <v>201.6</v>
      </c>
      <c r="Z387" s="36">
        <f>IFERROR(IF(Y387=0,"",ROUNDUP(Y387/H387,0)*0.00651),"")</f>
        <v>0.54683999999999999</v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222.00000000000003</v>
      </c>
      <c r="BN387" s="64">
        <f>IFERROR(Y387*I387/H387,"0")</f>
        <v>223.77600000000001</v>
      </c>
      <c r="BO387" s="64">
        <f>IFERROR(1/J387*(X387/H387),"0")</f>
        <v>0.45787545787545797</v>
      </c>
      <c r="BP387" s="64">
        <f>IFERROR(1/J387*(Y387/H387),"0")</f>
        <v>0.46153846153846156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750</v>
      </c>
      <c r="Y388" s="585">
        <f>IFERROR(Y386/H386,"0")+IFERROR(Y387/H387,"0")</f>
        <v>751</v>
      </c>
      <c r="Z388" s="585">
        <f>IFERROR(IF(Z386="",0,Z386),"0")+IFERROR(IF(Z387="",0,Z387),"0")</f>
        <v>13.2065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6200</v>
      </c>
      <c r="Y389" s="585">
        <f>IFERROR(SUM(Y386:Y387),"0")</f>
        <v>6204.6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3000</v>
      </c>
      <c r="Y442" s="584">
        <f t="shared" si="69"/>
        <v>3004.32</v>
      </c>
      <c r="Z442" s="36">
        <f t="shared" si="70"/>
        <v>6.8052400000000004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3204.5454545454545</v>
      </c>
      <c r="BN442" s="64">
        <f t="shared" si="72"/>
        <v>3209.16</v>
      </c>
      <c r="BO442" s="64">
        <f t="shared" si="73"/>
        <v>5.4632867132867133</v>
      </c>
      <c r="BP442" s="64">
        <f t="shared" si="74"/>
        <v>5.4711538461538467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568.18181818181813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569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6.8052400000000004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3000</v>
      </c>
      <c r="Y456" s="585">
        <f>IFERROR(SUM(Y440:Y454),"0")</f>
        <v>3004.32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1000</v>
      </c>
      <c r="Y466" s="584">
        <f t="shared" si="75"/>
        <v>1003.2</v>
      </c>
      <c r="Z466" s="36">
        <f>IFERROR(IF(Y466=0,"",ROUNDUP(Y466/H466,0)*0.01196),"")</f>
        <v>2.2724000000000002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1068.1818181818182</v>
      </c>
      <c r="BN466" s="64">
        <f t="shared" si="77"/>
        <v>1071.5999999999999</v>
      </c>
      <c r="BO466" s="64">
        <f t="shared" si="78"/>
        <v>1.821095571095571</v>
      </c>
      <c r="BP466" s="64">
        <f t="shared" si="79"/>
        <v>1.8269230769230771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189.39393939393938</v>
      </c>
      <c r="Y471" s="585">
        <f>IFERROR(Y464/H464,"0")+IFERROR(Y465/H465,"0")+IFERROR(Y466/H466,"0")+IFERROR(Y467/H467,"0")+IFERROR(Y468/H468,"0")+IFERROR(Y469/H469,"0")+IFERROR(Y470/H470,"0")</f>
        <v>190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2.2724000000000002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1000</v>
      </c>
      <c r="Y472" s="585">
        <f>IFERROR(SUM(Y464:Y470),"0")</f>
        <v>1003.2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250</v>
      </c>
      <c r="Y484" s="584">
        <f>IFERROR(IF(X484="",0,CEILING((X484/$H484),1)*$H484),"")</f>
        <v>252</v>
      </c>
      <c r="Z484" s="36">
        <f>IFERROR(IF(Y484=0,"",ROUNDUP(Y484/H484,0)*0.01898),"")</f>
        <v>0.39857999999999999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259.0625</v>
      </c>
      <c r="BN484" s="64">
        <f>IFERROR(Y484*I484/H484,"0")</f>
        <v>261.13500000000005</v>
      </c>
      <c r="BO484" s="64">
        <f>IFERROR(1/J484*(X484/H484),"0")</f>
        <v>0.32552083333333331</v>
      </c>
      <c r="BP484" s="64">
        <f>IFERROR(1/J484*(Y484/H484),"0")</f>
        <v>0.328125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20.833333333333332</v>
      </c>
      <c r="Y486" s="585">
        <f>IFERROR(Y482/H482,"0")+IFERROR(Y483/H483,"0")+IFERROR(Y484/H484,"0")+IFERROR(Y485/H485,"0")</f>
        <v>21</v>
      </c>
      <c r="Z486" s="585">
        <f>IFERROR(IF(Z482="",0,Z482),"0")+IFERROR(IF(Z483="",0,Z483),"0")+IFERROR(IF(Z484="",0,Z484),"0")+IFERROR(IF(Z485="",0,Z485),"0")</f>
        <v>0.39857999999999999</v>
      </c>
      <c r="AA486" s="586"/>
      <c r="AB486" s="586"/>
      <c r="AC486" s="586"/>
    </row>
    <row r="487" spans="1:68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250</v>
      </c>
      <c r="Y487" s="585">
        <f>IFERROR(SUM(Y482:Y485),"0")</f>
        <v>252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16577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16621.32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17492.364587542088</v>
      </c>
      <c r="Y519" s="585">
        <f>IFERROR(SUM(BN22:BN515),"0")</f>
        <v>17538.830999999998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28</v>
      </c>
      <c r="Y520" s="38">
        <f>ROUNDUP(SUM(BP22:BP515),0)</f>
        <v>28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18192.364587542088</v>
      </c>
      <c r="Y521" s="585">
        <f>GrossWeightTotalR+PalletQtyTotalR*25</f>
        <v>18238.830999999998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2256.4337822671155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2262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32.858680000000007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518.40000000000009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361.8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252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5025</v>
      </c>
      <c r="U528" s="46">
        <f>IFERROR(Y375*1,"0")+IFERROR(Y376*1,"0")+IFERROR(Y377*1,"0")+IFERROR(Y378*1,"0")+IFERROR(Y382*1,"0")+IFERROR(Y386*1,"0")+IFERROR(Y387*1,"0")+IFERROR(Y391*1,"0")</f>
        <v>6204.6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4007.5200000000004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252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20,00"/>
        <filter val="133,33"/>
        <filter val="141,36"/>
        <filter val="16 577,00"/>
        <filter val="168,00"/>
        <filter val="17 492,36"/>
        <filter val="18 192,36"/>
        <filter val="189,39"/>
        <filter val="2 000,00"/>
        <filter val="2 256,43"/>
        <filter val="20,83"/>
        <filter val="200,00"/>
        <filter val="250,00"/>
        <filter val="252,00"/>
        <filter val="266,67"/>
        <filter val="28"/>
        <filter val="3 000,00"/>
        <filter val="315,00"/>
        <filter val="360,00"/>
        <filter val="4 000,00"/>
        <filter val="515,00"/>
        <filter val="568,18"/>
        <filter val="6 000,00"/>
        <filter val="6 200,00"/>
        <filter val="66,67"/>
        <filter val="750,00"/>
        <filter val="84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2025-06-26T10:46:50Z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