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ПРС КИ ЛП\"/>
    </mc:Choice>
  </mc:AlternateContent>
  <xr:revisionPtr revIDLastSave="0" documentId="13_ncr:1_{0D0EA126-19E1-487B-A7C9-CC91DC7425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Y333" i="1" s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Y310" i="1" s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Y243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3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Y144" i="1"/>
  <c r="Y155" i="1"/>
  <c r="Y173" i="1"/>
  <c r="Y179" i="1"/>
  <c r="Y190" i="1"/>
  <c r="Y194" i="1"/>
  <c r="Y206" i="1"/>
  <c r="Y218" i="1"/>
  <c r="Y222" i="1"/>
  <c r="Y239" i="1"/>
  <c r="BP242" i="1"/>
  <c r="BN242" i="1"/>
  <c r="Z242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BP314" i="1"/>
  <c r="BN314" i="1"/>
  <c r="Z314" i="1"/>
  <c r="Z318" i="1" s="1"/>
  <c r="Y318" i="1"/>
  <c r="Z324" i="1"/>
  <c r="BP322" i="1"/>
  <c r="BN322" i="1"/>
  <c r="Z322" i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9" i="1"/>
  <c r="J9" i="1"/>
  <c r="B528" i="1"/>
  <c r="X519" i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Z123" i="1" s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H528" i="1"/>
  <c r="Y150" i="1"/>
  <c r="Z153" i="1"/>
  <c r="Z155" i="1" s="1"/>
  <c r="BN153" i="1"/>
  <c r="I528" i="1"/>
  <c r="Y162" i="1"/>
  <c r="Z165" i="1"/>
  <c r="Z173" i="1" s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Z189" i="1" s="1"/>
  <c r="BN188" i="1"/>
  <c r="Y189" i="1"/>
  <c r="Z192" i="1"/>
  <c r="Z194" i="1" s="1"/>
  <c r="BN192" i="1"/>
  <c r="BP192" i="1"/>
  <c r="Z198" i="1"/>
  <c r="Z205" i="1" s="1"/>
  <c r="BN198" i="1"/>
  <c r="Z200" i="1"/>
  <c r="BN200" i="1"/>
  <c r="Z202" i="1"/>
  <c r="BN202" i="1"/>
  <c r="Z204" i="1"/>
  <c r="BN204" i="1"/>
  <c r="Z208" i="1"/>
  <c r="Z217" i="1" s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8" i="1"/>
  <c r="Z227" i="1"/>
  <c r="Z233" i="1" s="1"/>
  <c r="BN227" i="1"/>
  <c r="Z229" i="1"/>
  <c r="BN229" i="1"/>
  <c r="Z231" i="1"/>
  <c r="BN231" i="1"/>
  <c r="Y234" i="1"/>
  <c r="Z237" i="1"/>
  <c r="Z238" i="1" s="1"/>
  <c r="BN237" i="1"/>
  <c r="Z241" i="1"/>
  <c r="Z243" i="1" s="1"/>
  <c r="BN241" i="1"/>
  <c r="BP241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O528" i="1"/>
  <c r="BP296" i="1"/>
  <c r="BN296" i="1"/>
  <c r="Z296" i="1"/>
  <c r="Y300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24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1" i="1" l="1"/>
  <c r="Z493" i="1"/>
  <c r="Z471" i="1"/>
  <c r="Z504" i="1"/>
  <c r="Z477" i="1"/>
  <c r="Z461" i="1"/>
  <c r="Z332" i="1"/>
  <c r="Z269" i="1"/>
  <c r="Z80" i="1"/>
  <c r="Z44" i="1"/>
  <c r="Z523" i="1" s="1"/>
  <c r="Y518" i="1"/>
  <c r="Z357" i="1"/>
  <c r="Z300" i="1"/>
  <c r="Z407" i="1"/>
  <c r="Z455" i="1"/>
  <c r="X521" i="1"/>
  <c r="Z379" i="1"/>
  <c r="Z338" i="1"/>
  <c r="Z252" i="1"/>
</calcChain>
</file>

<file path=xl/sharedStrings.xml><?xml version="1.0" encoding="utf-8"?>
<sst xmlns="http://schemas.openxmlformats.org/spreadsheetml/2006/main" count="2342" uniqueCount="830">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</sst>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5" t="s">
        <v>0</v>
      </c>
      <c r="E1" s="634"/>
      <c r="F1" s="634"/>
      <c r="G1" s="12" t="s">
        <v>1</v>
      </c>
      <c r="H1" s="875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08" t="s">
        <v>3</v>
      </c>
      <c r="S1" s="634"/>
      <c r="T1" s="6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7" t="s">
        <v>8</v>
      </c>
      <c r="B5" s="633"/>
      <c r="C5" s="611"/>
      <c r="D5" s="699"/>
      <c r="E5" s="701"/>
      <c r="F5" s="646" t="s">
        <v>9</v>
      </c>
      <c r="G5" s="611"/>
      <c r="H5" s="699"/>
      <c r="I5" s="700"/>
      <c r="J5" s="700"/>
      <c r="K5" s="700"/>
      <c r="L5" s="700"/>
      <c r="M5" s="701"/>
      <c r="N5" s="58"/>
      <c r="P5" s="24" t="s">
        <v>10</v>
      </c>
      <c r="Q5" s="635">
        <v>45841</v>
      </c>
      <c r="R5" s="636"/>
      <c r="T5" s="767" t="s">
        <v>11</v>
      </c>
      <c r="U5" s="768"/>
      <c r="V5" s="770" t="s">
        <v>12</v>
      </c>
      <c r="W5" s="636"/>
      <c r="AB5" s="51"/>
      <c r="AC5" s="51"/>
      <c r="AD5" s="51"/>
      <c r="AE5" s="51"/>
    </row>
    <row r="6" spans="1:32" s="577" customFormat="1" ht="24" customHeight="1" x14ac:dyDescent="0.2">
      <c r="A6" s="807" t="s">
        <v>13</v>
      </c>
      <c r="B6" s="633"/>
      <c r="C6" s="611"/>
      <c r="D6" s="703" t="s">
        <v>14</v>
      </c>
      <c r="E6" s="704"/>
      <c r="F6" s="704"/>
      <c r="G6" s="704"/>
      <c r="H6" s="704"/>
      <c r="I6" s="704"/>
      <c r="J6" s="704"/>
      <c r="K6" s="704"/>
      <c r="L6" s="704"/>
      <c r="M6" s="636"/>
      <c r="N6" s="59"/>
      <c r="P6" s="24" t="s">
        <v>15</v>
      </c>
      <c r="Q6" s="627" t="str">
        <f>IF(Q5=0," ",CHOOSE(WEEKDAY(Q5,2),"Понедельник","Вторник","Среда","Четверг","Пятница","Суббота","Воскресенье"))</f>
        <v>Четверг</v>
      </c>
      <c r="R6" s="588"/>
      <c r="T6" s="778" t="s">
        <v>16</v>
      </c>
      <c r="U6" s="768"/>
      <c r="V6" s="715" t="s">
        <v>17</v>
      </c>
      <c r="W6" s="716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0" t="str">
        <f>IFERROR(VLOOKUP(DeliveryAddress,Table,3,0),1)</f>
        <v>1</v>
      </c>
      <c r="E7" s="881"/>
      <c r="F7" s="881"/>
      <c r="G7" s="881"/>
      <c r="H7" s="881"/>
      <c r="I7" s="881"/>
      <c r="J7" s="881"/>
      <c r="K7" s="881"/>
      <c r="L7" s="881"/>
      <c r="M7" s="775"/>
      <c r="N7" s="60"/>
      <c r="P7" s="24"/>
      <c r="Q7" s="42"/>
      <c r="R7" s="42"/>
      <c r="T7" s="590"/>
      <c r="U7" s="768"/>
      <c r="V7" s="717"/>
      <c r="W7" s="718"/>
      <c r="AB7" s="51"/>
      <c r="AC7" s="51"/>
      <c r="AD7" s="51"/>
      <c r="AE7" s="51"/>
    </row>
    <row r="8" spans="1:32" s="577" customFormat="1" ht="25.5" customHeight="1" x14ac:dyDescent="0.2">
      <c r="A8" s="612" t="s">
        <v>18</v>
      </c>
      <c r="B8" s="613"/>
      <c r="C8" s="614"/>
      <c r="D8" s="887" t="s">
        <v>19</v>
      </c>
      <c r="E8" s="888"/>
      <c r="F8" s="888"/>
      <c r="G8" s="888"/>
      <c r="H8" s="888"/>
      <c r="I8" s="888"/>
      <c r="J8" s="888"/>
      <c r="K8" s="888"/>
      <c r="L8" s="888"/>
      <c r="M8" s="889"/>
      <c r="N8" s="61"/>
      <c r="P8" s="24" t="s">
        <v>20</v>
      </c>
      <c r="Q8" s="774">
        <v>0.41666666666666669</v>
      </c>
      <c r="R8" s="775"/>
      <c r="T8" s="590"/>
      <c r="U8" s="768"/>
      <c r="V8" s="717"/>
      <c r="W8" s="718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2"/>
      <c r="E9" s="673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673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3"/>
      <c r="L9" s="673"/>
      <c r="M9" s="673"/>
      <c r="N9" s="575"/>
      <c r="P9" s="26" t="s">
        <v>21</v>
      </c>
      <c r="Q9" s="825"/>
      <c r="R9" s="649"/>
      <c r="T9" s="590"/>
      <c r="U9" s="768"/>
      <c r="V9" s="719"/>
      <c r="W9" s="720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2"/>
      <c r="E10" s="673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2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22</v>
      </c>
      <c r="Q10" s="779"/>
      <c r="R10" s="780"/>
      <c r="U10" s="24" t="s">
        <v>23</v>
      </c>
      <c r="V10" s="898" t="s">
        <v>24</v>
      </c>
      <c r="W10" s="716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28"/>
      <c r="R11" s="636"/>
      <c r="U11" s="24" t="s">
        <v>27</v>
      </c>
      <c r="V11" s="648" t="s">
        <v>28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4" t="s">
        <v>29</v>
      </c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3"/>
      <c r="M12" s="611"/>
      <c r="N12" s="62"/>
      <c r="P12" s="24" t="s">
        <v>30</v>
      </c>
      <c r="Q12" s="774"/>
      <c r="R12" s="775"/>
      <c r="S12" s="23"/>
      <c r="U12" s="24"/>
      <c r="V12" s="634"/>
      <c r="W12" s="590"/>
      <c r="AB12" s="51"/>
      <c r="AC12" s="51"/>
      <c r="AD12" s="51"/>
      <c r="AE12" s="51"/>
    </row>
    <row r="13" spans="1:32" s="577" customFormat="1" ht="23.25" customHeight="1" x14ac:dyDescent="0.2">
      <c r="A13" s="754" t="s">
        <v>31</v>
      </c>
      <c r="B13" s="633"/>
      <c r="C13" s="633"/>
      <c r="D13" s="633"/>
      <c r="E13" s="633"/>
      <c r="F13" s="633"/>
      <c r="G13" s="633"/>
      <c r="H13" s="633"/>
      <c r="I13" s="633"/>
      <c r="J13" s="633"/>
      <c r="K13" s="633"/>
      <c r="L13" s="633"/>
      <c r="M13" s="611"/>
      <c r="N13" s="62"/>
      <c r="O13" s="26"/>
      <c r="P13" s="26" t="s">
        <v>32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4" t="s">
        <v>33</v>
      </c>
      <c r="B14" s="633"/>
      <c r="C14" s="633"/>
      <c r="D14" s="633"/>
      <c r="E14" s="633"/>
      <c r="F14" s="633"/>
      <c r="G14" s="633"/>
      <c r="H14" s="633"/>
      <c r="I14" s="633"/>
      <c r="J14" s="633"/>
      <c r="K14" s="633"/>
      <c r="L14" s="633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5" t="s">
        <v>34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11"/>
      <c r="N15" s="63"/>
      <c r="P15" s="793" t="s">
        <v>35</v>
      </c>
      <c r="Q15" s="634"/>
      <c r="R15" s="634"/>
      <c r="S15" s="634"/>
      <c r="T15" s="6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4"/>
      <c r="Q16" s="794"/>
      <c r="R16" s="794"/>
      <c r="S16" s="794"/>
      <c r="T16" s="7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809" t="s">
        <v>38</v>
      </c>
      <c r="D17" s="593" t="s">
        <v>39</v>
      </c>
      <c r="E17" s="59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841"/>
      <c r="R17" s="841"/>
      <c r="S17" s="841"/>
      <c r="T17" s="594"/>
      <c r="U17" s="610" t="s">
        <v>51</v>
      </c>
      <c r="V17" s="611"/>
      <c r="W17" s="593" t="s">
        <v>52</v>
      </c>
      <c r="X17" s="593" t="s">
        <v>53</v>
      </c>
      <c r="Y17" s="608" t="s">
        <v>54</v>
      </c>
      <c r="Z17" s="727" t="s">
        <v>55</v>
      </c>
      <c r="AA17" s="656" t="s">
        <v>56</v>
      </c>
      <c r="AB17" s="656" t="s">
        <v>57</v>
      </c>
      <c r="AC17" s="656" t="s">
        <v>58</v>
      </c>
      <c r="AD17" s="656" t="s">
        <v>59</v>
      </c>
      <c r="AE17" s="657"/>
      <c r="AF17" s="658"/>
      <c r="AG17" s="66"/>
      <c r="BD17" s="65" t="s">
        <v>60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2"/>
      <c r="R18" s="842"/>
      <c r="S18" s="842"/>
      <c r="T18" s="596"/>
      <c r="U18" s="67" t="s">
        <v>61</v>
      </c>
      <c r="V18" s="67" t="s">
        <v>62</v>
      </c>
      <c r="W18" s="606"/>
      <c r="X18" s="606"/>
      <c r="Y18" s="609"/>
      <c r="Z18" s="728"/>
      <c r="AA18" s="730"/>
      <c r="AB18" s="730"/>
      <c r="AC18" s="730"/>
      <c r="AD18" s="659"/>
      <c r="AE18" s="660"/>
      <c r="AF18" s="661"/>
      <c r="AG18" s="66"/>
      <c r="BD18" s="65"/>
    </row>
    <row r="19" spans="1:68" ht="27.75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customHeight="1" x14ac:dyDescent="0.25">
      <c r="A20" s="622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customHeight="1" x14ac:dyDescent="0.25">
      <c r="A21" s="597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4" t="s">
        <v>69</v>
      </c>
      <c r="Q22" s="599"/>
      <c r="R22" s="599"/>
      <c r="S22" s="599"/>
      <c r="T22" s="600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20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20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7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9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8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70</v>
      </c>
      <c r="X30" s="583">
        <v>60</v>
      </c>
      <c r="Y30" s="584">
        <f t="shared" si="0"/>
        <v>61.2</v>
      </c>
      <c r="Z30" s="36">
        <f t="shared" si="1"/>
        <v>0.22134000000000001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106</v>
      </c>
      <c r="BN30" s="64">
        <f t="shared" si="3"/>
        <v>108.12</v>
      </c>
      <c r="BO30" s="64">
        <f t="shared" si="4"/>
        <v>0.18315018315018317</v>
      </c>
      <c r="BP30" s="64">
        <f t="shared" si="5"/>
        <v>0.18681318681318682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20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85">
        <f>IFERROR(X26/H26,"0")+IFERROR(X27/H27,"0")+IFERROR(X28/H28,"0")+IFERROR(X29/H29,"0")+IFERROR(X30/H30,"0")+IFERROR(X31/H31,"0")</f>
        <v>33.333333333333336</v>
      </c>
      <c r="Y32" s="585">
        <f>IFERROR(Y26/H26,"0")+IFERROR(Y27/H27,"0")+IFERROR(Y28/H28,"0")+IFERROR(Y29/H29,"0")+IFERROR(Y30/H30,"0")+IFERROR(Y31/H31,"0")</f>
        <v>34</v>
      </c>
      <c r="Z32" s="585">
        <f>IFERROR(IF(Z26="",0,Z26),"0")+IFERROR(IF(Z27="",0,Z27),"0")+IFERROR(IF(Z28="",0,Z28),"0")+IFERROR(IF(Z29="",0,Z29),"0")+IFERROR(IF(Z30="",0,Z30),"0")+IFERROR(IF(Z31="",0,Z31),"0")</f>
        <v>0.22134000000000001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20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85">
        <f>IFERROR(SUM(X26:X31),"0")</f>
        <v>60</v>
      </c>
      <c r="Y33" s="585">
        <f>IFERROR(SUM(Y26:Y31),"0")</f>
        <v>61.2</v>
      </c>
      <c r="Z33" s="37"/>
      <c r="AA33" s="586"/>
      <c r="AB33" s="586"/>
      <c r="AC33" s="586"/>
    </row>
    <row r="34" spans="1:68" ht="14.25" customHeight="1" x14ac:dyDescent="0.25">
      <c r="A34" s="597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20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20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customHeight="1" x14ac:dyDescent="0.25">
      <c r="A39" s="622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customHeight="1" x14ac:dyDescent="0.25">
      <c r="A40" s="597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7">
        <v>4607091385687</v>
      </c>
      <c r="E42" s="588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9"/>
      <c r="R42" s="599"/>
      <c r="S42" s="599"/>
      <c r="T42" s="600"/>
      <c r="U42" s="34"/>
      <c r="V42" s="34"/>
      <c r="W42" s="35" t="s">
        <v>70</v>
      </c>
      <c r="X42" s="583">
        <v>120</v>
      </c>
      <c r="Y42" s="58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7">
        <v>4680115882539</v>
      </c>
      <c r="E43" s="588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9"/>
      <c r="R43" s="599"/>
      <c r="S43" s="599"/>
      <c r="T43" s="600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20" t="s">
        <v>72</v>
      </c>
      <c r="Q44" s="613"/>
      <c r="R44" s="613"/>
      <c r="S44" s="613"/>
      <c r="T44" s="613"/>
      <c r="U44" s="613"/>
      <c r="V44" s="614"/>
      <c r="W44" s="37" t="s">
        <v>73</v>
      </c>
      <c r="X44" s="585">
        <f>IFERROR(X41/H41,"0")+IFERROR(X42/H42,"0")+IFERROR(X43/H43,"0")</f>
        <v>30</v>
      </c>
      <c r="Y44" s="585">
        <f>IFERROR(Y41/H41,"0")+IFERROR(Y42/H42,"0")+IFERROR(Y43/H43,"0")</f>
        <v>30</v>
      </c>
      <c r="Z44" s="585">
        <f>IFERROR(IF(Z41="",0,Z41),"0")+IFERROR(IF(Z42="",0,Z42),"0")+IFERROR(IF(Z43="",0,Z43),"0")</f>
        <v>0.27060000000000001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20" t="s">
        <v>72</v>
      </c>
      <c r="Q45" s="613"/>
      <c r="R45" s="613"/>
      <c r="S45" s="613"/>
      <c r="T45" s="613"/>
      <c r="U45" s="613"/>
      <c r="V45" s="614"/>
      <c r="W45" s="37" t="s">
        <v>70</v>
      </c>
      <c r="X45" s="585">
        <f>IFERROR(SUM(X41:X43),"0")</f>
        <v>120</v>
      </c>
      <c r="Y45" s="585">
        <f>IFERROR(SUM(Y41:Y43),"0")</f>
        <v>120</v>
      </c>
      <c r="Z45" s="37"/>
      <c r="AA45" s="586"/>
      <c r="AB45" s="586"/>
      <c r="AC45" s="586"/>
    </row>
    <row r="46" spans="1:68" ht="14.25" customHeight="1" x14ac:dyDescent="0.25">
      <c r="A46" s="597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70</v>
      </c>
      <c r="X47" s="583">
        <v>90</v>
      </c>
      <c r="Y47" s="584">
        <f>IFERROR(IF(X47="",0,CEILING((X47/$H47),1)*$H47),"")</f>
        <v>90</v>
      </c>
      <c r="Z47" s="36">
        <f>IFERROR(IF(Y47=0,"",ROUNDUP(Y47/H47,0)*0.00651),"")</f>
        <v>0.32550000000000001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98.999999999999986</v>
      </c>
      <c r="BN47" s="64">
        <f>IFERROR(Y47*I47/H47,"0")</f>
        <v>98.999999999999986</v>
      </c>
      <c r="BO47" s="64">
        <f>IFERROR(1/J47*(X47/H47),"0")</f>
        <v>0.27472527472527475</v>
      </c>
      <c r="BP47" s="64">
        <f>IFERROR(1/J47*(Y47/H47),"0")</f>
        <v>0.27472527472527475</v>
      </c>
    </row>
    <row r="48" spans="1:68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20" t="s">
        <v>72</v>
      </c>
      <c r="Q48" s="613"/>
      <c r="R48" s="613"/>
      <c r="S48" s="613"/>
      <c r="T48" s="613"/>
      <c r="U48" s="613"/>
      <c r="V48" s="614"/>
      <c r="W48" s="37" t="s">
        <v>73</v>
      </c>
      <c r="X48" s="585">
        <f>IFERROR(X47/H47,"0")</f>
        <v>50</v>
      </c>
      <c r="Y48" s="585">
        <f>IFERROR(Y47/H47,"0")</f>
        <v>50</v>
      </c>
      <c r="Z48" s="585">
        <f>IFERROR(IF(Z47="",0,Z47),"0")</f>
        <v>0.32550000000000001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20" t="s">
        <v>72</v>
      </c>
      <c r="Q49" s="613"/>
      <c r="R49" s="613"/>
      <c r="S49" s="613"/>
      <c r="T49" s="613"/>
      <c r="U49" s="613"/>
      <c r="V49" s="614"/>
      <c r="W49" s="37" t="s">
        <v>70</v>
      </c>
      <c r="X49" s="585">
        <f>IFERROR(SUM(X47:X47),"0")</f>
        <v>90</v>
      </c>
      <c r="Y49" s="585">
        <f>IFERROR(SUM(Y47:Y47),"0")</f>
        <v>90</v>
      </c>
      <c r="Z49" s="37"/>
      <c r="AA49" s="586"/>
      <c r="AB49" s="586"/>
      <c r="AC49" s="586"/>
    </row>
    <row r="50" spans="1:68" ht="16.5" customHeight="1" x14ac:dyDescent="0.25">
      <c r="A50" s="622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customHeight="1" x14ac:dyDescent="0.25">
      <c r="A51" s="597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9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20" t="s">
        <v>72</v>
      </c>
      <c r="Q58" s="613"/>
      <c r="R58" s="613"/>
      <c r="S58" s="613"/>
      <c r="T58" s="613"/>
      <c r="U58" s="613"/>
      <c r="V58" s="614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20" t="s">
        <v>72</v>
      </c>
      <c r="Q59" s="613"/>
      <c r="R59" s="613"/>
      <c r="S59" s="613"/>
      <c r="T59" s="613"/>
      <c r="U59" s="613"/>
      <c r="V59" s="614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7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70</v>
      </c>
      <c r="X64" s="583">
        <v>105.75</v>
      </c>
      <c r="Y64" s="584">
        <f>IFERROR(IF(X64="",0,CEILING((X64/$H64),1)*$H64),"")</f>
        <v>108</v>
      </c>
      <c r="Z64" s="36">
        <f>IFERROR(IF(Y64=0,"",ROUNDUP(Y64/H64,0)*0.00651),"")</f>
        <v>0.26040000000000002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112.8</v>
      </c>
      <c r="BN64" s="64">
        <f>IFERROR(Y64*I64/H64,"0")</f>
        <v>115.19999999999997</v>
      </c>
      <c r="BO64" s="64">
        <f>IFERROR(1/J64*(X64/H64),"0")</f>
        <v>0.21520146520146521</v>
      </c>
      <c r="BP64" s="64">
        <f>IFERROR(1/J64*(Y64/H64),"0")</f>
        <v>0.2197802197802198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20" t="s">
        <v>72</v>
      </c>
      <c r="Q65" s="613"/>
      <c r="R65" s="613"/>
      <c r="S65" s="613"/>
      <c r="T65" s="613"/>
      <c r="U65" s="613"/>
      <c r="V65" s="614"/>
      <c r="W65" s="37" t="s">
        <v>73</v>
      </c>
      <c r="X65" s="585">
        <f>IFERROR(X61/H61,"0")+IFERROR(X62/H62,"0")+IFERROR(X63/H63,"0")+IFERROR(X64/H64,"0")</f>
        <v>39.166666666666664</v>
      </c>
      <c r="Y65" s="585">
        <f>IFERROR(Y61/H61,"0")+IFERROR(Y62/H62,"0")+IFERROR(Y63/H63,"0")+IFERROR(Y64/H64,"0")</f>
        <v>40</v>
      </c>
      <c r="Z65" s="585">
        <f>IFERROR(IF(Z61="",0,Z61),"0")+IFERROR(IF(Z62="",0,Z62),"0")+IFERROR(IF(Z63="",0,Z63),"0")+IFERROR(IF(Z64="",0,Z64),"0")</f>
        <v>0.26040000000000002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20" t="s">
        <v>72</v>
      </c>
      <c r="Q66" s="613"/>
      <c r="R66" s="613"/>
      <c r="S66" s="613"/>
      <c r="T66" s="613"/>
      <c r="U66" s="613"/>
      <c r="V66" s="614"/>
      <c r="W66" s="37" t="s">
        <v>70</v>
      </c>
      <c r="X66" s="585">
        <f>IFERROR(SUM(X61:X64),"0")</f>
        <v>105.75</v>
      </c>
      <c r="Y66" s="585">
        <f>IFERROR(SUM(Y61:Y64),"0")</f>
        <v>108</v>
      </c>
      <c r="Z66" s="37"/>
      <c r="AA66" s="586"/>
      <c r="AB66" s="586"/>
      <c r="AC66" s="586"/>
    </row>
    <row r="67" spans="1:68" ht="14.25" customHeight="1" x14ac:dyDescent="0.25">
      <c r="A67" s="597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20" t="s">
        <v>72</v>
      </c>
      <c r="Q71" s="613"/>
      <c r="R71" s="613"/>
      <c r="S71" s="613"/>
      <c r="T71" s="613"/>
      <c r="U71" s="613"/>
      <c r="V71" s="614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20" t="s">
        <v>72</v>
      </c>
      <c r="Q72" s="613"/>
      <c r="R72" s="613"/>
      <c r="S72" s="613"/>
      <c r="T72" s="613"/>
      <c r="U72" s="613"/>
      <c r="V72" s="614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7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70</v>
      </c>
      <c r="X77" s="583">
        <v>75</v>
      </c>
      <c r="Y77" s="584">
        <f t="shared" si="11"/>
        <v>75.600000000000009</v>
      </c>
      <c r="Z77" s="36">
        <f>IFERROR(IF(Y77=0,"",ROUNDUP(Y77/H77,0)*0.00651),"")</f>
        <v>0.27342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85.249999999999986</v>
      </c>
      <c r="BN77" s="64">
        <f t="shared" si="13"/>
        <v>85.932000000000002</v>
      </c>
      <c r="BO77" s="64">
        <f t="shared" si="14"/>
        <v>0.22893772893772893</v>
      </c>
      <c r="BP77" s="64">
        <f t="shared" si="15"/>
        <v>0.23076923076923084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70</v>
      </c>
      <c r="X79" s="583">
        <v>75</v>
      </c>
      <c r="Y79" s="584">
        <f t="shared" si="11"/>
        <v>75.600000000000009</v>
      </c>
      <c r="Z79" s="36">
        <f>IFERROR(IF(Y79=0,"",ROUNDUP(Y79/H79,0)*0.00651),"")</f>
        <v>0.27342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82.5</v>
      </c>
      <c r="BN79" s="64">
        <f t="shared" si="13"/>
        <v>83.160000000000011</v>
      </c>
      <c r="BO79" s="64">
        <f t="shared" si="14"/>
        <v>0.22893772893772893</v>
      </c>
      <c r="BP79" s="64">
        <f t="shared" si="15"/>
        <v>0.23076923076923084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20" t="s">
        <v>72</v>
      </c>
      <c r="Q80" s="613"/>
      <c r="R80" s="613"/>
      <c r="S80" s="613"/>
      <c r="T80" s="613"/>
      <c r="U80" s="613"/>
      <c r="V80" s="614"/>
      <c r="W80" s="37" t="s">
        <v>73</v>
      </c>
      <c r="X80" s="585">
        <f>IFERROR(X74/H74,"0")+IFERROR(X75/H75,"0")+IFERROR(X76/H76,"0")+IFERROR(X77/H77,"0")+IFERROR(X78/H78,"0")+IFERROR(X79/H79,"0")</f>
        <v>83.333333333333329</v>
      </c>
      <c r="Y80" s="585">
        <f>IFERROR(Y74/H74,"0")+IFERROR(Y75/H75,"0")+IFERROR(Y76/H76,"0")+IFERROR(Y77/H77,"0")+IFERROR(Y78/H78,"0")+IFERROR(Y79/H79,"0")</f>
        <v>84.000000000000014</v>
      </c>
      <c r="Z80" s="585">
        <f>IFERROR(IF(Z74="",0,Z74),"0")+IFERROR(IF(Z75="",0,Z75),"0")+IFERROR(IF(Z76="",0,Z76),"0")+IFERROR(IF(Z77="",0,Z77),"0")+IFERROR(IF(Z78="",0,Z78),"0")+IFERROR(IF(Z79="",0,Z79),"0")</f>
        <v>0.54683999999999999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20" t="s">
        <v>72</v>
      </c>
      <c r="Q81" s="613"/>
      <c r="R81" s="613"/>
      <c r="S81" s="613"/>
      <c r="T81" s="613"/>
      <c r="U81" s="613"/>
      <c r="V81" s="614"/>
      <c r="W81" s="37" t="s">
        <v>70</v>
      </c>
      <c r="X81" s="585">
        <f>IFERROR(SUM(X74:X79),"0")</f>
        <v>150</v>
      </c>
      <c r="Y81" s="585">
        <f>IFERROR(SUM(Y74:Y79),"0")</f>
        <v>151.20000000000002</v>
      </c>
      <c r="Z81" s="37"/>
      <c r="AA81" s="586"/>
      <c r="AB81" s="586"/>
      <c r="AC81" s="586"/>
    </row>
    <row r="82" spans="1:68" ht="14.25" customHeight="1" x14ac:dyDescent="0.25">
      <c r="A82" s="597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70</v>
      </c>
      <c r="X84" s="583">
        <v>100</v>
      </c>
      <c r="Y84" s="584">
        <f>IFERROR(IF(X84="",0,CEILING((X84/$H84),1)*$H84),"")</f>
        <v>100.8</v>
      </c>
      <c r="Z84" s="36">
        <f>IFERROR(IF(Y84=0,"",ROUNDUP(Y84/H84,0)*0.00902),"")</f>
        <v>0.37884000000000001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108.75</v>
      </c>
      <c r="BN84" s="64">
        <f>IFERROR(Y84*I84/H84,"0")</f>
        <v>109.61999999999999</v>
      </c>
      <c r="BO84" s="64">
        <f>IFERROR(1/J84*(X84/H84),"0")</f>
        <v>0.31565656565656569</v>
      </c>
      <c r="BP84" s="64">
        <f>IFERROR(1/J84*(Y84/H84),"0")</f>
        <v>0.31818181818181818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20" t="s">
        <v>72</v>
      </c>
      <c r="Q85" s="613"/>
      <c r="R85" s="613"/>
      <c r="S85" s="613"/>
      <c r="T85" s="613"/>
      <c r="U85" s="613"/>
      <c r="V85" s="614"/>
      <c r="W85" s="37" t="s">
        <v>73</v>
      </c>
      <c r="X85" s="585">
        <f>IFERROR(X83/H83,"0")+IFERROR(X84/H84,"0")</f>
        <v>41.666666666666671</v>
      </c>
      <c r="Y85" s="585">
        <f>IFERROR(Y83/H83,"0")+IFERROR(Y84/H84,"0")</f>
        <v>42</v>
      </c>
      <c r="Z85" s="585">
        <f>IFERROR(IF(Z83="",0,Z83),"0")+IFERROR(IF(Z84="",0,Z84),"0")</f>
        <v>0.37884000000000001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20" t="s">
        <v>72</v>
      </c>
      <c r="Q86" s="613"/>
      <c r="R86" s="613"/>
      <c r="S86" s="613"/>
      <c r="T86" s="613"/>
      <c r="U86" s="613"/>
      <c r="V86" s="614"/>
      <c r="W86" s="37" t="s">
        <v>70</v>
      </c>
      <c r="X86" s="585">
        <f>IFERROR(SUM(X83:X84),"0")</f>
        <v>100</v>
      </c>
      <c r="Y86" s="585">
        <f>IFERROR(SUM(Y83:Y84),"0")</f>
        <v>100.8</v>
      </c>
      <c r="Z86" s="37"/>
      <c r="AA86" s="586"/>
      <c r="AB86" s="586"/>
      <c r="AC86" s="586"/>
    </row>
    <row r="87" spans="1:68" ht="16.5" customHeight="1" x14ac:dyDescent="0.25">
      <c r="A87" s="622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customHeight="1" x14ac:dyDescent="0.25">
      <c r="A88" s="597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8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20" t="s">
        <v>72</v>
      </c>
      <c r="Q92" s="613"/>
      <c r="R92" s="613"/>
      <c r="S92" s="613"/>
      <c r="T92" s="613"/>
      <c r="U92" s="613"/>
      <c r="V92" s="614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20" t="s">
        <v>72</v>
      </c>
      <c r="Q93" s="613"/>
      <c r="R93" s="613"/>
      <c r="S93" s="613"/>
      <c r="T93" s="613"/>
      <c r="U93" s="613"/>
      <c r="V93" s="614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7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96" t="s">
        <v>191</v>
      </c>
      <c r="Q95" s="599"/>
      <c r="R95" s="599"/>
      <c r="S95" s="599"/>
      <c r="T95" s="600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8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20" t="s">
        <v>72</v>
      </c>
      <c r="Q101" s="613"/>
      <c r="R101" s="613"/>
      <c r="S101" s="613"/>
      <c r="T101" s="613"/>
      <c r="U101" s="613"/>
      <c r="V101" s="614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20" t="s">
        <v>72</v>
      </c>
      <c r="Q102" s="613"/>
      <c r="R102" s="613"/>
      <c r="S102" s="613"/>
      <c r="T102" s="613"/>
      <c r="U102" s="613"/>
      <c r="V102" s="614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22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customHeight="1" x14ac:dyDescent="0.25">
      <c r="A104" s="597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20" t="s">
        <v>72</v>
      </c>
      <c r="Q109" s="613"/>
      <c r="R109" s="613"/>
      <c r="S109" s="613"/>
      <c r="T109" s="613"/>
      <c r="U109" s="613"/>
      <c r="V109" s="614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20" t="s">
        <v>72</v>
      </c>
      <c r="Q110" s="613"/>
      <c r="R110" s="613"/>
      <c r="S110" s="613"/>
      <c r="T110" s="613"/>
      <c r="U110" s="613"/>
      <c r="V110" s="614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7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20" t="s">
        <v>72</v>
      </c>
      <c r="Q115" s="613"/>
      <c r="R115" s="613"/>
      <c r="S115" s="613"/>
      <c r="T115" s="613"/>
      <c r="U115" s="613"/>
      <c r="V115" s="614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20" t="s">
        <v>72</v>
      </c>
      <c r="Q116" s="613"/>
      <c r="R116" s="613"/>
      <c r="S116" s="613"/>
      <c r="T116" s="613"/>
      <c r="U116" s="613"/>
      <c r="V116" s="614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7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8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9"/>
      <c r="R118" s="599"/>
      <c r="S118" s="599"/>
      <c r="T118" s="600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8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9"/>
      <c r="R119" s="599"/>
      <c r="S119" s="599"/>
      <c r="T119" s="600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5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70</v>
      </c>
      <c r="X122" s="583">
        <v>75</v>
      </c>
      <c r="Y122" s="584">
        <f>IFERROR(IF(X122="",0,CEILING((X122/$H122),1)*$H122),"")</f>
        <v>75.600000000000009</v>
      </c>
      <c r="Z122" s="36">
        <f>IFERROR(IF(Y122=0,"",ROUNDUP(Y122/H122,0)*0.00651),"")</f>
        <v>0.27342</v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82.5</v>
      </c>
      <c r="BN122" s="64">
        <f>IFERROR(Y122*I122/H122,"0")</f>
        <v>83.160000000000011</v>
      </c>
      <c r="BO122" s="64">
        <f>IFERROR(1/J122*(X122/H122),"0")</f>
        <v>0.22893772893772893</v>
      </c>
      <c r="BP122" s="64">
        <f>IFERROR(1/J122*(Y122/H122),"0")</f>
        <v>0.23076923076923084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20" t="s">
        <v>72</v>
      </c>
      <c r="Q123" s="613"/>
      <c r="R123" s="613"/>
      <c r="S123" s="613"/>
      <c r="T123" s="613"/>
      <c r="U123" s="613"/>
      <c r="V123" s="614"/>
      <c r="W123" s="37" t="s">
        <v>73</v>
      </c>
      <c r="X123" s="585">
        <f>IFERROR(X118/H118,"0")+IFERROR(X119/H119,"0")+IFERROR(X120/H120,"0")+IFERROR(X121/H121,"0")+IFERROR(X122/H122,"0")</f>
        <v>41.666666666666664</v>
      </c>
      <c r="Y123" s="585">
        <f>IFERROR(Y118/H118,"0")+IFERROR(Y119/H119,"0")+IFERROR(Y120/H120,"0")+IFERROR(Y121/H121,"0")+IFERROR(Y122/H122,"0")</f>
        <v>42.000000000000007</v>
      </c>
      <c r="Z123" s="585">
        <f>IFERROR(IF(Z118="",0,Z118),"0")+IFERROR(IF(Z119="",0,Z119),"0")+IFERROR(IF(Z120="",0,Z120),"0")+IFERROR(IF(Z121="",0,Z121),"0")+IFERROR(IF(Z122="",0,Z122),"0")</f>
        <v>0.27342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20" t="s">
        <v>72</v>
      </c>
      <c r="Q124" s="613"/>
      <c r="R124" s="613"/>
      <c r="S124" s="613"/>
      <c r="T124" s="613"/>
      <c r="U124" s="613"/>
      <c r="V124" s="614"/>
      <c r="W124" s="37" t="s">
        <v>70</v>
      </c>
      <c r="X124" s="585">
        <f>IFERROR(SUM(X118:X122),"0")</f>
        <v>75</v>
      </c>
      <c r="Y124" s="585">
        <f>IFERROR(SUM(Y118:Y122),"0")</f>
        <v>75.600000000000009</v>
      </c>
      <c r="Z124" s="37"/>
      <c r="AA124" s="586"/>
      <c r="AB124" s="586"/>
      <c r="AC124" s="586"/>
    </row>
    <row r="125" spans="1:68" ht="14.25" customHeight="1" x14ac:dyDescent="0.25">
      <c r="A125" s="597" t="s">
        <v>174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70</v>
      </c>
      <c r="X127" s="583">
        <v>82.5</v>
      </c>
      <c r="Y127" s="584">
        <f>IFERROR(IF(X127="",0,CEILING((X127/$H127),1)*$H127),"")</f>
        <v>83.16</v>
      </c>
      <c r="Z127" s="36">
        <f>IFERROR(IF(Y127=0,"",ROUNDUP(Y127/H127,0)*0.00651),"")</f>
        <v>0.27342</v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93.25</v>
      </c>
      <c r="BN127" s="64">
        <f>IFERROR(Y127*I127/H127,"0")</f>
        <v>93.995999999999995</v>
      </c>
      <c r="BO127" s="64">
        <f>IFERROR(1/J127*(X127/H127),"0")</f>
        <v>0.22893772893772893</v>
      </c>
      <c r="BP127" s="64">
        <f>IFERROR(1/J127*(Y127/H127),"0")</f>
        <v>0.23076923076923078</v>
      </c>
    </row>
    <row r="128" spans="1:68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20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85">
        <f>IFERROR(X126/H126,"0")+IFERROR(X127/H127,"0")</f>
        <v>41.666666666666664</v>
      </c>
      <c r="Y128" s="585">
        <f>IFERROR(Y126/H126,"0")+IFERROR(Y127/H127,"0")</f>
        <v>42</v>
      </c>
      <c r="Z128" s="585">
        <f>IFERROR(IF(Z126="",0,Z126),"0")+IFERROR(IF(Z127="",0,Z127),"0")</f>
        <v>0.27342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20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85">
        <f>IFERROR(SUM(X126:X127),"0")</f>
        <v>82.5</v>
      </c>
      <c r="Y129" s="585">
        <f>IFERROR(SUM(Y126:Y127),"0")</f>
        <v>83.16</v>
      </c>
      <c r="Z129" s="37"/>
      <c r="AA129" s="586"/>
      <c r="AB129" s="586"/>
      <c r="AC129" s="586"/>
    </row>
    <row r="130" spans="1:68" ht="16.5" customHeight="1" x14ac:dyDescent="0.25">
      <c r="A130" s="622" t="s">
        <v>239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customHeight="1" x14ac:dyDescent="0.25">
      <c r="A131" s="597" t="s">
        <v>103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20" t="s">
        <v>72</v>
      </c>
      <c r="Q134" s="613"/>
      <c r="R134" s="613"/>
      <c r="S134" s="613"/>
      <c r="T134" s="613"/>
      <c r="U134" s="613"/>
      <c r="V134" s="614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20" t="s">
        <v>72</v>
      </c>
      <c r="Q135" s="613"/>
      <c r="R135" s="613"/>
      <c r="S135" s="613"/>
      <c r="T135" s="613"/>
      <c r="U135" s="613"/>
      <c r="V135" s="614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7" t="s">
        <v>64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1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4301031235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8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20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20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7" t="s">
        <v>74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20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20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22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customHeight="1" x14ac:dyDescent="0.25">
      <c r="A147" s="597" t="s">
        <v>103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20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20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7" t="s">
        <v>64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9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20" t="s">
        <v>72</v>
      </c>
      <c r="Q155" s="613"/>
      <c r="R155" s="613"/>
      <c r="S155" s="613"/>
      <c r="T155" s="613"/>
      <c r="U155" s="613"/>
      <c r="V155" s="614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20" t="s">
        <v>72</v>
      </c>
      <c r="Q156" s="613"/>
      <c r="R156" s="613"/>
      <c r="S156" s="613"/>
      <c r="T156" s="613"/>
      <c r="U156" s="613"/>
      <c r="V156" s="614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591" t="s">
        <v>263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customHeight="1" x14ac:dyDescent="0.25">
      <c r="A158" s="622" t="s">
        <v>264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customHeight="1" x14ac:dyDescent="0.25">
      <c r="A159" s="597" t="s">
        <v>139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90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20" t="s">
        <v>72</v>
      </c>
      <c r="Q161" s="613"/>
      <c r="R161" s="613"/>
      <c r="S161" s="613"/>
      <c r="T161" s="613"/>
      <c r="U161" s="613"/>
      <c r="V161" s="614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20" t="s">
        <v>72</v>
      </c>
      <c r="Q162" s="613"/>
      <c r="R162" s="613"/>
      <c r="S162" s="613"/>
      <c r="T162" s="613"/>
      <c r="U162" s="613"/>
      <c r="V162" s="614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7" t="s">
        <v>64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8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20" t="s">
        <v>72</v>
      </c>
      <c r="Q173" s="613"/>
      <c r="R173" s="613"/>
      <c r="S173" s="613"/>
      <c r="T173" s="613"/>
      <c r="U173" s="613"/>
      <c r="V173" s="614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20" t="s">
        <v>72</v>
      </c>
      <c r="Q174" s="613"/>
      <c r="R174" s="613"/>
      <c r="S174" s="613"/>
      <c r="T174" s="613"/>
      <c r="U174" s="613"/>
      <c r="V174" s="614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7" t="s">
        <v>95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69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20" t="s">
        <v>72</v>
      </c>
      <c r="Q179" s="613"/>
      <c r="R179" s="613"/>
      <c r="S179" s="613"/>
      <c r="T179" s="613"/>
      <c r="U179" s="613"/>
      <c r="V179" s="614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20" t="s">
        <v>72</v>
      </c>
      <c r="Q180" s="613"/>
      <c r="R180" s="613"/>
      <c r="S180" s="613"/>
      <c r="T180" s="613"/>
      <c r="U180" s="613"/>
      <c r="V180" s="614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7" t="s">
        <v>301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20" t="s">
        <v>72</v>
      </c>
      <c r="Q183" s="613"/>
      <c r="R183" s="613"/>
      <c r="S183" s="613"/>
      <c r="T183" s="613"/>
      <c r="U183" s="613"/>
      <c r="V183" s="614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20" t="s">
        <v>72</v>
      </c>
      <c r="Q184" s="613"/>
      <c r="R184" s="613"/>
      <c r="S184" s="613"/>
      <c r="T184" s="613"/>
      <c r="U184" s="613"/>
      <c r="V184" s="614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22" t="s">
        <v>304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customHeight="1" x14ac:dyDescent="0.25">
      <c r="A186" s="597" t="s">
        <v>103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20" t="s">
        <v>72</v>
      </c>
      <c r="Q189" s="613"/>
      <c r="R189" s="613"/>
      <c r="S189" s="613"/>
      <c r="T189" s="613"/>
      <c r="U189" s="613"/>
      <c r="V189" s="614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20" t="s">
        <v>72</v>
      </c>
      <c r="Q190" s="613"/>
      <c r="R190" s="613"/>
      <c r="S190" s="613"/>
      <c r="T190" s="613"/>
      <c r="U190" s="613"/>
      <c r="V190" s="614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7" t="s">
        <v>139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20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20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7" t="s">
        <v>64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20" t="s">
        <v>72</v>
      </c>
      <c r="Q205" s="613"/>
      <c r="R205" s="613"/>
      <c r="S205" s="613"/>
      <c r="T205" s="613"/>
      <c r="U205" s="613"/>
      <c r="V205" s="614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20" t="s">
        <v>72</v>
      </c>
      <c r="Q206" s="613"/>
      <c r="R206" s="613"/>
      <c r="S206" s="613"/>
      <c r="T206" s="613"/>
      <c r="U206" s="613"/>
      <c r="V206" s="614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7" t="s">
        <v>74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70</v>
      </c>
      <c r="X213" s="583">
        <v>100</v>
      </c>
      <c r="Y213" s="584">
        <f t="shared" si="31"/>
        <v>100.8</v>
      </c>
      <c r="Z213" s="36">
        <f t="shared" si="36"/>
        <v>0.27342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110.5</v>
      </c>
      <c r="BN213" s="64">
        <f t="shared" si="33"/>
        <v>111.384</v>
      </c>
      <c r="BO213" s="64">
        <f t="shared" si="34"/>
        <v>0.22893772893772898</v>
      </c>
      <c r="BP213" s="64">
        <f t="shared" si="35"/>
        <v>0.23076923076923078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70</v>
      </c>
      <c r="X214" s="583">
        <v>100</v>
      </c>
      <c r="Y214" s="584">
        <f t="shared" si="31"/>
        <v>100.8</v>
      </c>
      <c r="Z214" s="36">
        <f t="shared" si="36"/>
        <v>0.27342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110.5</v>
      </c>
      <c r="BN214" s="64">
        <f t="shared" si="33"/>
        <v>111.384</v>
      </c>
      <c r="BO214" s="64">
        <f t="shared" si="34"/>
        <v>0.22893772893772898</v>
      </c>
      <c r="BP214" s="64">
        <f t="shared" si="35"/>
        <v>0.23076923076923078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9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20" t="s">
        <v>72</v>
      </c>
      <c r="Q217" s="613"/>
      <c r="R217" s="613"/>
      <c r="S217" s="613"/>
      <c r="T217" s="613"/>
      <c r="U217" s="613"/>
      <c r="V217" s="614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83.333333333333343</v>
      </c>
      <c r="Y217" s="585">
        <f>IFERROR(Y208/H208,"0")+IFERROR(Y209/H209,"0")+IFERROR(Y210/H210,"0")+IFERROR(Y211/H211,"0")+IFERROR(Y212/H212,"0")+IFERROR(Y213/H213,"0")+IFERROR(Y214/H214,"0")+IFERROR(Y215/H215,"0")+IFERROR(Y216/H216,"0")</f>
        <v>84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0.54683999999999999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20" t="s">
        <v>72</v>
      </c>
      <c r="Q218" s="613"/>
      <c r="R218" s="613"/>
      <c r="S218" s="613"/>
      <c r="T218" s="613"/>
      <c r="U218" s="613"/>
      <c r="V218" s="614"/>
      <c r="W218" s="37" t="s">
        <v>70</v>
      </c>
      <c r="X218" s="585">
        <f>IFERROR(SUM(X208:X216),"0")</f>
        <v>200</v>
      </c>
      <c r="Y218" s="585">
        <f>IFERROR(SUM(Y208:Y216),"0")</f>
        <v>201.6</v>
      </c>
      <c r="Z218" s="37"/>
      <c r="AA218" s="586"/>
      <c r="AB218" s="586"/>
      <c r="AC218" s="586"/>
    </row>
    <row r="219" spans="1:68" ht="14.25" customHeight="1" x14ac:dyDescent="0.25">
      <c r="A219" s="597" t="s">
        <v>174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9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20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20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22" t="s">
        <v>365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customHeight="1" x14ac:dyDescent="0.25">
      <c r="A225" s="597" t="s">
        <v>103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7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70</v>
      </c>
      <c r="X229" s="583">
        <v>92</v>
      </c>
      <c r="Y229" s="584">
        <f t="shared" si="37"/>
        <v>92</v>
      </c>
      <c r="Z229" s="36">
        <f>IFERROR(IF(Y229=0,"",ROUNDUP(Y229/H229,0)*0.00902),"")</f>
        <v>0.20746000000000001</v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96.83</v>
      </c>
      <c r="BN229" s="64">
        <f t="shared" si="39"/>
        <v>96.83</v>
      </c>
      <c r="BO229" s="64">
        <f t="shared" si="40"/>
        <v>0.17424242424242425</v>
      </c>
      <c r="BP229" s="64">
        <f t="shared" si="41"/>
        <v>0.17424242424242425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70</v>
      </c>
      <c r="X232" s="583">
        <v>100</v>
      </c>
      <c r="Y232" s="584">
        <f t="shared" si="37"/>
        <v>100</v>
      </c>
      <c r="Z232" s="36">
        <f>IFERROR(IF(Y232=0,"",ROUNDUP(Y232/H232,0)*0.00902),"")</f>
        <v>0.22550000000000001</v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105.25</v>
      </c>
      <c r="BN232" s="64">
        <f t="shared" si="39"/>
        <v>105.25</v>
      </c>
      <c r="BO232" s="64">
        <f t="shared" si="40"/>
        <v>0.18939393939393939</v>
      </c>
      <c r="BP232" s="64">
        <f t="shared" si="41"/>
        <v>0.18939393939393939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20" t="s">
        <v>72</v>
      </c>
      <c r="Q233" s="613"/>
      <c r="R233" s="613"/>
      <c r="S233" s="613"/>
      <c r="T233" s="613"/>
      <c r="U233" s="613"/>
      <c r="V233" s="614"/>
      <c r="W233" s="37" t="s">
        <v>73</v>
      </c>
      <c r="X233" s="585">
        <f>IFERROR(X226/H226,"0")+IFERROR(X227/H227,"0")+IFERROR(X228/H228,"0")+IFERROR(X229/H229,"0")+IFERROR(X230/H230,"0")+IFERROR(X231/H231,"0")+IFERROR(X232/H232,"0")</f>
        <v>48</v>
      </c>
      <c r="Y233" s="585">
        <f>IFERROR(Y226/H226,"0")+IFERROR(Y227/H227,"0")+IFERROR(Y228/H228,"0")+IFERROR(Y229/H229,"0")+IFERROR(Y230/H230,"0")+IFERROR(Y231/H231,"0")+IFERROR(Y232/H232,"0")</f>
        <v>48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0.43296000000000001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20" t="s">
        <v>72</v>
      </c>
      <c r="Q234" s="613"/>
      <c r="R234" s="613"/>
      <c r="S234" s="613"/>
      <c r="T234" s="613"/>
      <c r="U234" s="613"/>
      <c r="V234" s="614"/>
      <c r="W234" s="37" t="s">
        <v>70</v>
      </c>
      <c r="X234" s="585">
        <f>IFERROR(SUM(X226:X232),"0")</f>
        <v>192</v>
      </c>
      <c r="Y234" s="585">
        <f>IFERROR(SUM(Y226:Y232),"0")</f>
        <v>192</v>
      </c>
      <c r="Z234" s="37"/>
      <c r="AA234" s="586"/>
      <c r="AB234" s="586"/>
      <c r="AC234" s="586"/>
    </row>
    <row r="235" spans="1:68" ht="14.25" customHeight="1" x14ac:dyDescent="0.25">
      <c r="A235" s="597" t="s">
        <v>139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20" t="s">
        <v>72</v>
      </c>
      <c r="Q238" s="613"/>
      <c r="R238" s="613"/>
      <c r="S238" s="613"/>
      <c r="T238" s="613"/>
      <c r="U238" s="613"/>
      <c r="V238" s="614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20" t="s">
        <v>72</v>
      </c>
      <c r="Q239" s="613"/>
      <c r="R239" s="613"/>
      <c r="S239" s="613"/>
      <c r="T239" s="613"/>
      <c r="U239" s="613"/>
      <c r="V239" s="614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7" t="s">
        <v>388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4301040361</v>
      </c>
      <c r="D241" s="587">
        <v>4680115886803</v>
      </c>
      <c r="E241" s="588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69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9"/>
      <c r="R241" s="599"/>
      <c r="S241" s="599"/>
      <c r="T241" s="600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392</v>
      </c>
      <c r="C242" s="31">
        <v>4301040362</v>
      </c>
      <c r="D242" s="587">
        <v>4680115886803</v>
      </c>
      <c r="E242" s="588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878" t="s">
        <v>393</v>
      </c>
      <c r="Q242" s="599"/>
      <c r="R242" s="599"/>
      <c r="S242" s="599"/>
      <c r="T242" s="600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20" t="s">
        <v>72</v>
      </c>
      <c r="Q243" s="613"/>
      <c r="R243" s="613"/>
      <c r="S243" s="613"/>
      <c r="T243" s="613"/>
      <c r="U243" s="613"/>
      <c r="V243" s="614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20" t="s">
        <v>72</v>
      </c>
      <c r="Q244" s="613"/>
      <c r="R244" s="613"/>
      <c r="S244" s="613"/>
      <c r="T244" s="613"/>
      <c r="U244" s="613"/>
      <c r="V244" s="614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7" t="s">
        <v>394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691" t="s">
        <v>400</v>
      </c>
      <c r="Q247" s="599"/>
      <c r="R247" s="599"/>
      <c r="S247" s="599"/>
      <c r="T247" s="600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5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92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8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20" t="s">
        <v>72</v>
      </c>
      <c r="Q252" s="613"/>
      <c r="R252" s="613"/>
      <c r="S252" s="613"/>
      <c r="T252" s="613"/>
      <c r="U252" s="613"/>
      <c r="V252" s="614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20" t="s">
        <v>72</v>
      </c>
      <c r="Q253" s="613"/>
      <c r="R253" s="613"/>
      <c r="S253" s="613"/>
      <c r="T253" s="613"/>
      <c r="U253" s="613"/>
      <c r="V253" s="614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22" t="s">
        <v>408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customHeight="1" x14ac:dyDescent="0.25">
      <c r="A255" s="597" t="s">
        <v>103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7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8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70</v>
      </c>
      <c r="X260" s="583">
        <v>80</v>
      </c>
      <c r="Y260" s="584">
        <f>IFERROR(IF(X260="",0,CEILING((X260/$H260),1)*$H260),"")</f>
        <v>80</v>
      </c>
      <c r="Z260" s="36">
        <f>IFERROR(IF(Y260=0,"",ROUNDUP(Y260/H260,0)*0.00902),"")</f>
        <v>0.1804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84.2</v>
      </c>
      <c r="BN260" s="64">
        <f>IFERROR(Y260*I260/H260,"0")</f>
        <v>84.2</v>
      </c>
      <c r="BO260" s="64">
        <f>IFERROR(1/J260*(X260/H260),"0")</f>
        <v>0.15151515151515152</v>
      </c>
      <c r="BP260" s="64">
        <f>IFERROR(1/J260*(Y260/H260),"0")</f>
        <v>0.15151515151515152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20" t="s">
        <v>72</v>
      </c>
      <c r="Q261" s="613"/>
      <c r="R261" s="613"/>
      <c r="S261" s="613"/>
      <c r="T261" s="613"/>
      <c r="U261" s="613"/>
      <c r="V261" s="614"/>
      <c r="W261" s="37" t="s">
        <v>73</v>
      </c>
      <c r="X261" s="585">
        <f>IFERROR(X256/H256,"0")+IFERROR(X257/H257,"0")+IFERROR(X258/H258,"0")+IFERROR(X259/H259,"0")+IFERROR(X260/H260,"0")</f>
        <v>20</v>
      </c>
      <c r="Y261" s="585">
        <f>IFERROR(Y256/H256,"0")+IFERROR(Y257/H257,"0")+IFERROR(Y258/H258,"0")+IFERROR(Y259/H259,"0")+IFERROR(Y260/H260,"0")</f>
        <v>20</v>
      </c>
      <c r="Z261" s="585">
        <f>IFERROR(IF(Z256="",0,Z256),"0")+IFERROR(IF(Z257="",0,Z257),"0")+IFERROR(IF(Z258="",0,Z258),"0")+IFERROR(IF(Z259="",0,Z259),"0")+IFERROR(IF(Z260="",0,Z260),"0")</f>
        <v>0.1804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20" t="s">
        <v>72</v>
      </c>
      <c r="Q262" s="613"/>
      <c r="R262" s="613"/>
      <c r="S262" s="613"/>
      <c r="T262" s="613"/>
      <c r="U262" s="613"/>
      <c r="V262" s="614"/>
      <c r="W262" s="37" t="s">
        <v>70</v>
      </c>
      <c r="X262" s="585">
        <f>IFERROR(SUM(X256:X260),"0")</f>
        <v>80</v>
      </c>
      <c r="Y262" s="585">
        <f>IFERROR(SUM(Y256:Y260),"0")</f>
        <v>80</v>
      </c>
      <c r="Z262" s="37"/>
      <c r="AA262" s="586"/>
      <c r="AB262" s="586"/>
      <c r="AC262" s="586"/>
    </row>
    <row r="263" spans="1:68" ht="16.5" customHeight="1" x14ac:dyDescent="0.25">
      <c r="A263" s="622" t="s">
        <v>424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customHeight="1" x14ac:dyDescent="0.25">
      <c r="A264" s="597" t="s">
        <v>103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8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8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879" t="s">
        <v>435</v>
      </c>
      <c r="Q268" s="599"/>
      <c r="R268" s="599"/>
      <c r="S268" s="599"/>
      <c r="T268" s="600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20" t="s">
        <v>72</v>
      </c>
      <c r="Q269" s="613"/>
      <c r="R269" s="613"/>
      <c r="S269" s="613"/>
      <c r="T269" s="613"/>
      <c r="U269" s="613"/>
      <c r="V269" s="614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20" t="s">
        <v>72</v>
      </c>
      <c r="Q270" s="613"/>
      <c r="R270" s="613"/>
      <c r="S270" s="613"/>
      <c r="T270" s="613"/>
      <c r="U270" s="613"/>
      <c r="V270" s="614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22" t="s">
        <v>437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customHeight="1" x14ac:dyDescent="0.25">
      <c r="A272" s="597" t="s">
        <v>74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7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70</v>
      </c>
      <c r="X274" s="583">
        <v>108</v>
      </c>
      <c r="Y274" s="584">
        <f>IFERROR(IF(X274="",0,CEILING((X274/$H274),1)*$H274),"")</f>
        <v>108</v>
      </c>
      <c r="Z274" s="36">
        <f>IFERROR(IF(Y274=0,"",ROUNDUP(Y274/H274,0)*0.00651),"")</f>
        <v>0.29294999999999999</v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119.34</v>
      </c>
      <c r="BN274" s="64">
        <f>IFERROR(Y274*I274/H274,"0")</f>
        <v>119.34</v>
      </c>
      <c r="BO274" s="64">
        <f>IFERROR(1/J274*(X274/H274),"0")</f>
        <v>0.24725274725274726</v>
      </c>
      <c r="BP274" s="64">
        <f>IFERROR(1/J274*(Y274/H274),"0")</f>
        <v>0.24725274725274726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9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70</v>
      </c>
      <c r="X275" s="583">
        <v>104</v>
      </c>
      <c r="Y275" s="584">
        <f>IFERROR(IF(X275="",0,CEILING((X275/$H275),1)*$H275),"")</f>
        <v>105.6</v>
      </c>
      <c r="Z275" s="36">
        <f>IFERROR(IF(Y275=0,"",ROUNDUP(Y275/H275,0)*0.00651),"")</f>
        <v>0.28644000000000003</v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111.8</v>
      </c>
      <c r="BN275" s="64">
        <f>IFERROR(Y275*I275/H275,"0")</f>
        <v>113.52</v>
      </c>
      <c r="BO275" s="64">
        <f>IFERROR(1/J275*(X275/H275),"0")</f>
        <v>0.23809523809523814</v>
      </c>
      <c r="BP275" s="64">
        <f>IFERROR(1/J275*(Y275/H275),"0")</f>
        <v>0.24175824175824179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20" t="s">
        <v>72</v>
      </c>
      <c r="Q276" s="613"/>
      <c r="R276" s="613"/>
      <c r="S276" s="613"/>
      <c r="T276" s="613"/>
      <c r="U276" s="613"/>
      <c r="V276" s="614"/>
      <c r="W276" s="37" t="s">
        <v>73</v>
      </c>
      <c r="X276" s="585">
        <f>IFERROR(X273/H273,"0")+IFERROR(X274/H274,"0")+IFERROR(X275/H275,"0")</f>
        <v>88.333333333333343</v>
      </c>
      <c r="Y276" s="585">
        <f>IFERROR(Y273/H273,"0")+IFERROR(Y274/H274,"0")+IFERROR(Y275/H275,"0")</f>
        <v>89</v>
      </c>
      <c r="Z276" s="585">
        <f>IFERROR(IF(Z273="",0,Z273),"0")+IFERROR(IF(Z274="",0,Z274),"0")+IFERROR(IF(Z275="",0,Z275),"0")</f>
        <v>0.57939000000000007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20" t="s">
        <v>72</v>
      </c>
      <c r="Q277" s="613"/>
      <c r="R277" s="613"/>
      <c r="S277" s="613"/>
      <c r="T277" s="613"/>
      <c r="U277" s="613"/>
      <c r="V277" s="614"/>
      <c r="W277" s="37" t="s">
        <v>70</v>
      </c>
      <c r="X277" s="585">
        <f>IFERROR(SUM(X273:X275),"0")</f>
        <v>212</v>
      </c>
      <c r="Y277" s="585">
        <f>IFERROR(SUM(Y273:Y275),"0")</f>
        <v>213.6</v>
      </c>
      <c r="Z277" s="37"/>
      <c r="AA277" s="586"/>
      <c r="AB277" s="586"/>
      <c r="AC277" s="586"/>
    </row>
    <row r="278" spans="1:68" ht="16.5" customHeight="1" x14ac:dyDescent="0.25">
      <c r="A278" s="622" t="s">
        <v>447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customHeight="1" x14ac:dyDescent="0.25">
      <c r="A279" s="597" t="s">
        <v>64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8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20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20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7" t="s">
        <v>74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70</v>
      </c>
      <c r="X284" s="583">
        <v>117</v>
      </c>
      <c r="Y284" s="584">
        <f>IFERROR(IF(X284="",0,CEILING((X284/$H284),1)*$H284),"")</f>
        <v>118.8</v>
      </c>
      <c r="Z284" s="36">
        <f>IFERROR(IF(Y284=0,"",ROUNDUP(Y284/H284,0)*0.00902),"")</f>
        <v>0.29766000000000004</v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123.82499999999999</v>
      </c>
      <c r="BN284" s="64">
        <f>IFERROR(Y284*I284/H284,"0")</f>
        <v>125.72999999999999</v>
      </c>
      <c r="BO284" s="64">
        <f>IFERROR(1/J284*(X284/H284),"0")</f>
        <v>0.24621212121212122</v>
      </c>
      <c r="BP284" s="64">
        <f>IFERROR(1/J284*(Y284/H284),"0")</f>
        <v>0.25</v>
      </c>
    </row>
    <row r="285" spans="1:68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20" t="s">
        <v>72</v>
      </c>
      <c r="Q285" s="613"/>
      <c r="R285" s="613"/>
      <c r="S285" s="613"/>
      <c r="T285" s="613"/>
      <c r="U285" s="613"/>
      <c r="V285" s="614"/>
      <c r="W285" s="37" t="s">
        <v>73</v>
      </c>
      <c r="X285" s="585">
        <f>IFERROR(X284/H284,"0")</f>
        <v>32.5</v>
      </c>
      <c r="Y285" s="585">
        <f>IFERROR(Y284/H284,"0")</f>
        <v>33</v>
      </c>
      <c r="Z285" s="585">
        <f>IFERROR(IF(Z284="",0,Z284),"0")</f>
        <v>0.29766000000000004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20" t="s">
        <v>72</v>
      </c>
      <c r="Q286" s="613"/>
      <c r="R286" s="613"/>
      <c r="S286" s="613"/>
      <c r="T286" s="613"/>
      <c r="U286" s="613"/>
      <c r="V286" s="614"/>
      <c r="W286" s="37" t="s">
        <v>70</v>
      </c>
      <c r="X286" s="585">
        <f>IFERROR(SUM(X284:X284),"0")</f>
        <v>117</v>
      </c>
      <c r="Y286" s="585">
        <f>IFERROR(SUM(Y284:Y284),"0")</f>
        <v>118.8</v>
      </c>
      <c r="Z286" s="37"/>
      <c r="AA286" s="586"/>
      <c r="AB286" s="586"/>
      <c r="AC286" s="586"/>
    </row>
    <row r="287" spans="1:68" ht="16.5" customHeight="1" x14ac:dyDescent="0.25">
      <c r="A287" s="622" t="s">
        <v>454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customHeight="1" x14ac:dyDescent="0.25">
      <c r="A288" s="597" t="s">
        <v>103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8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20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20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22" t="s">
        <v>459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customHeight="1" x14ac:dyDescent="0.25">
      <c r="A293" s="597" t="s">
        <v>103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6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6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70</v>
      </c>
      <c r="X299" s="583">
        <v>60</v>
      </c>
      <c r="Y299" s="584">
        <f t="shared" si="48"/>
        <v>60</v>
      </c>
      <c r="Z299" s="36">
        <f>IFERROR(IF(Y299=0,"",ROUNDUP(Y299/H299,0)*0.00902),"")</f>
        <v>0.1353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63.15</v>
      </c>
      <c r="BN299" s="64">
        <f t="shared" si="50"/>
        <v>63.15</v>
      </c>
      <c r="BO299" s="64">
        <f t="shared" si="51"/>
        <v>0.11363636363636365</v>
      </c>
      <c r="BP299" s="64">
        <f t="shared" si="52"/>
        <v>0.11363636363636365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20" t="s">
        <v>72</v>
      </c>
      <c r="Q300" s="613"/>
      <c r="R300" s="613"/>
      <c r="S300" s="613"/>
      <c r="T300" s="613"/>
      <c r="U300" s="613"/>
      <c r="V300" s="614"/>
      <c r="W300" s="37" t="s">
        <v>73</v>
      </c>
      <c r="X300" s="585">
        <f>IFERROR(X294/H294,"0")+IFERROR(X295/H295,"0")+IFERROR(X296/H296,"0")+IFERROR(X297/H297,"0")+IFERROR(X298/H298,"0")+IFERROR(X299/H299,"0")</f>
        <v>15</v>
      </c>
      <c r="Y300" s="585">
        <f>IFERROR(Y294/H294,"0")+IFERROR(Y295/H295,"0")+IFERROR(Y296/H296,"0")+IFERROR(Y297/H297,"0")+IFERROR(Y298/H298,"0")+IFERROR(Y299/H299,"0")</f>
        <v>15</v>
      </c>
      <c r="Z300" s="585">
        <f>IFERROR(IF(Z294="",0,Z294),"0")+IFERROR(IF(Z295="",0,Z295),"0")+IFERROR(IF(Z296="",0,Z296),"0")+IFERROR(IF(Z297="",0,Z297),"0")+IFERROR(IF(Z298="",0,Z298),"0")+IFERROR(IF(Z299="",0,Z299),"0")</f>
        <v>0.1353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20" t="s">
        <v>72</v>
      </c>
      <c r="Q301" s="613"/>
      <c r="R301" s="613"/>
      <c r="S301" s="613"/>
      <c r="T301" s="613"/>
      <c r="U301" s="613"/>
      <c r="V301" s="614"/>
      <c r="W301" s="37" t="s">
        <v>70</v>
      </c>
      <c r="X301" s="585">
        <f>IFERROR(SUM(X294:X299),"0")</f>
        <v>60</v>
      </c>
      <c r="Y301" s="585">
        <f>IFERROR(SUM(Y294:Y299),"0")</f>
        <v>60</v>
      </c>
      <c r="Z301" s="37"/>
      <c r="AA301" s="586"/>
      <c r="AB301" s="586"/>
      <c r="AC301" s="586"/>
    </row>
    <row r="302" spans="1:68" ht="14.25" customHeight="1" x14ac:dyDescent="0.25">
      <c r="A302" s="597" t="s">
        <v>64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8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70</v>
      </c>
      <c r="X307" s="583">
        <v>52.5</v>
      </c>
      <c r="Y307" s="584">
        <f t="shared" si="53"/>
        <v>52.5</v>
      </c>
      <c r="Z307" s="36">
        <f>IFERROR(IF(Y307=0,"",ROUNDUP(Y307/H307,0)*0.00502),"")</f>
        <v>0.1255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55.000000000000007</v>
      </c>
      <c r="BN307" s="64">
        <f t="shared" si="55"/>
        <v>55.000000000000007</v>
      </c>
      <c r="BO307" s="64">
        <f t="shared" si="56"/>
        <v>0.10683760683760685</v>
      </c>
      <c r="BP307" s="64">
        <f t="shared" si="57"/>
        <v>0.10683760683760685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8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70</v>
      </c>
      <c r="X309" s="583">
        <v>60</v>
      </c>
      <c r="Y309" s="584">
        <f t="shared" si="53"/>
        <v>61.2</v>
      </c>
      <c r="Z309" s="36">
        <f>IFERROR(IF(Y309=0,"",ROUNDUP(Y309/H309,0)*0.00651),"")</f>
        <v>0.22134000000000001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67.600000000000009</v>
      </c>
      <c r="BN309" s="64">
        <f t="shared" si="55"/>
        <v>68.951999999999998</v>
      </c>
      <c r="BO309" s="64">
        <f t="shared" si="56"/>
        <v>0.18315018315018317</v>
      </c>
      <c r="BP309" s="64">
        <f t="shared" si="57"/>
        <v>0.18681318681318682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20" t="s">
        <v>72</v>
      </c>
      <c r="Q310" s="613"/>
      <c r="R310" s="613"/>
      <c r="S310" s="613"/>
      <c r="T310" s="613"/>
      <c r="U310" s="613"/>
      <c r="V310" s="614"/>
      <c r="W310" s="37" t="s">
        <v>73</v>
      </c>
      <c r="X310" s="585">
        <f>IFERROR(X303/H303,"0")+IFERROR(X304/H304,"0")+IFERROR(X305/H305,"0")+IFERROR(X306/H306,"0")+IFERROR(X307/H307,"0")+IFERROR(X308/H308,"0")+IFERROR(X309/H309,"0")</f>
        <v>58.333333333333336</v>
      </c>
      <c r="Y310" s="585">
        <f>IFERROR(Y303/H303,"0")+IFERROR(Y304/H304,"0")+IFERROR(Y305/H305,"0")+IFERROR(Y306/H306,"0")+IFERROR(Y307/H307,"0")+IFERROR(Y308/H308,"0")+IFERROR(Y309/H309,"0")</f>
        <v>59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0.34684000000000004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20" t="s">
        <v>72</v>
      </c>
      <c r="Q311" s="613"/>
      <c r="R311" s="613"/>
      <c r="S311" s="613"/>
      <c r="T311" s="613"/>
      <c r="U311" s="613"/>
      <c r="V311" s="614"/>
      <c r="W311" s="37" t="s">
        <v>70</v>
      </c>
      <c r="X311" s="585">
        <f>IFERROR(SUM(X303:X309),"0")</f>
        <v>112.5</v>
      </c>
      <c r="Y311" s="585">
        <f>IFERROR(SUM(Y303:Y309),"0")</f>
        <v>113.7</v>
      </c>
      <c r="Z311" s="37"/>
      <c r="AA311" s="586"/>
      <c r="AB311" s="586"/>
      <c r="AC311" s="586"/>
    </row>
    <row r="312" spans="1:68" ht="14.25" customHeight="1" x14ac:dyDescent="0.25">
      <c r="A312" s="597" t="s">
        <v>74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9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9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6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20" t="s">
        <v>72</v>
      </c>
      <c r="Q318" s="613"/>
      <c r="R318" s="613"/>
      <c r="S318" s="613"/>
      <c r="T318" s="613"/>
      <c r="U318" s="613"/>
      <c r="V318" s="614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20" t="s">
        <v>72</v>
      </c>
      <c r="Q319" s="613"/>
      <c r="R319" s="613"/>
      <c r="S319" s="613"/>
      <c r="T319" s="613"/>
      <c r="U319" s="613"/>
      <c r="V319" s="614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7" t="s">
        <v>174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6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8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20" t="s">
        <v>72</v>
      </c>
      <c r="Q324" s="613"/>
      <c r="R324" s="613"/>
      <c r="S324" s="613"/>
      <c r="T324" s="613"/>
      <c r="U324" s="613"/>
      <c r="V324" s="614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20" t="s">
        <v>72</v>
      </c>
      <c r="Q325" s="613"/>
      <c r="R325" s="613"/>
      <c r="S325" s="613"/>
      <c r="T325" s="613"/>
      <c r="U325" s="613"/>
      <c r="V325" s="614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7" t="s">
        <v>95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45" t="s">
        <v>522</v>
      </c>
      <c r="Q327" s="599"/>
      <c r="R327" s="599"/>
      <c r="S327" s="599"/>
      <c r="T327" s="600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921" t="s">
        <v>526</v>
      </c>
      <c r="Q328" s="599"/>
      <c r="R328" s="599"/>
      <c r="S328" s="599"/>
      <c r="T328" s="600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892" t="s">
        <v>530</v>
      </c>
      <c r="Q329" s="599"/>
      <c r="R329" s="599"/>
      <c r="S329" s="599"/>
      <c r="T329" s="600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9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20" t="s">
        <v>72</v>
      </c>
      <c r="Q332" s="613"/>
      <c r="R332" s="613"/>
      <c r="S332" s="613"/>
      <c r="T332" s="613"/>
      <c r="U332" s="613"/>
      <c r="V332" s="614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20" t="s">
        <v>72</v>
      </c>
      <c r="Q333" s="613"/>
      <c r="R333" s="613"/>
      <c r="S333" s="613"/>
      <c r="T333" s="613"/>
      <c r="U333" s="613"/>
      <c r="V333" s="614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7" t="s">
        <v>536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70</v>
      </c>
      <c r="X337" s="583">
        <v>35</v>
      </c>
      <c r="Y337" s="584">
        <f>IFERROR(IF(X337="",0,CEILING((X337/$H337),1)*$H337),"")</f>
        <v>36</v>
      </c>
      <c r="Z337" s="36">
        <f>IFERROR(IF(Y337=0,"",ROUNDUP(Y337/H337,0)*0.00474),"")</f>
        <v>8.5320000000000007E-2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39.200000000000003</v>
      </c>
      <c r="BN337" s="64">
        <f>IFERROR(Y337*I337/H337,"0")</f>
        <v>40.320000000000007</v>
      </c>
      <c r="BO337" s="64">
        <f>IFERROR(1/J337*(X337/H337),"0")</f>
        <v>7.3529411764705885E-2</v>
      </c>
      <c r="BP337" s="64">
        <f>IFERROR(1/J337*(Y337/H337),"0")</f>
        <v>7.5630252100840331E-2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20" t="s">
        <v>72</v>
      </c>
      <c r="Q338" s="613"/>
      <c r="R338" s="613"/>
      <c r="S338" s="613"/>
      <c r="T338" s="613"/>
      <c r="U338" s="613"/>
      <c r="V338" s="614"/>
      <c r="W338" s="37" t="s">
        <v>73</v>
      </c>
      <c r="X338" s="585">
        <f>IFERROR(X335/H335,"0")+IFERROR(X336/H336,"0")+IFERROR(X337/H337,"0")</f>
        <v>17.5</v>
      </c>
      <c r="Y338" s="585">
        <f>IFERROR(Y335/H335,"0")+IFERROR(Y336/H336,"0")+IFERROR(Y337/H337,"0")</f>
        <v>18</v>
      </c>
      <c r="Z338" s="585">
        <f>IFERROR(IF(Z335="",0,Z335),"0")+IFERROR(IF(Z336="",0,Z336),"0")+IFERROR(IF(Z337="",0,Z337),"0")</f>
        <v>8.5320000000000007E-2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20" t="s">
        <v>72</v>
      </c>
      <c r="Q339" s="613"/>
      <c r="R339" s="613"/>
      <c r="S339" s="613"/>
      <c r="T339" s="613"/>
      <c r="U339" s="613"/>
      <c r="V339" s="614"/>
      <c r="W339" s="37" t="s">
        <v>70</v>
      </c>
      <c r="X339" s="585">
        <f>IFERROR(SUM(X335:X337),"0")</f>
        <v>35</v>
      </c>
      <c r="Y339" s="585">
        <f>IFERROR(SUM(Y335:Y337),"0")</f>
        <v>36</v>
      </c>
      <c r="Z339" s="37"/>
      <c r="AA339" s="586"/>
      <c r="AB339" s="586"/>
      <c r="AC339" s="586"/>
    </row>
    <row r="340" spans="1:68" ht="16.5" customHeight="1" x14ac:dyDescent="0.25">
      <c r="A340" s="622" t="s">
        <v>545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customHeight="1" x14ac:dyDescent="0.25">
      <c r="A341" s="597" t="s">
        <v>74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7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70</v>
      </c>
      <c r="X343" s="583">
        <v>62.999999999999993</v>
      </c>
      <c r="Y343" s="584">
        <f>IFERROR(IF(X343="",0,CEILING((X343/$H343),1)*$H343),"")</f>
        <v>63</v>
      </c>
      <c r="Z343" s="36">
        <f>IFERROR(IF(Y343=0,"",ROUNDUP(Y343/H343,0)*0.00651),"")</f>
        <v>0.1953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70.559999999999988</v>
      </c>
      <c r="BN343" s="64">
        <f>IFERROR(Y343*I343/H343,"0")</f>
        <v>70.559999999999988</v>
      </c>
      <c r="BO343" s="64">
        <f>IFERROR(1/J343*(X343/H343),"0")</f>
        <v>0.16483516483516483</v>
      </c>
      <c r="BP343" s="64">
        <f>IFERROR(1/J343*(Y343/H343),"0")</f>
        <v>0.16483516483516486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70</v>
      </c>
      <c r="X344" s="583">
        <v>87.5</v>
      </c>
      <c r="Y344" s="584">
        <f>IFERROR(IF(X344="",0,CEILING((X344/$H344),1)*$H344),"")</f>
        <v>88.2</v>
      </c>
      <c r="Z344" s="36">
        <f>IFERROR(IF(Y344=0,"",ROUNDUP(Y344/H344,0)*0.00651),"")</f>
        <v>0.27342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97.5</v>
      </c>
      <c r="BN344" s="64">
        <f>IFERROR(Y344*I344/H344,"0")</f>
        <v>98.28</v>
      </c>
      <c r="BO344" s="64">
        <f>IFERROR(1/J344*(X344/H344),"0")</f>
        <v>0.22893772893772893</v>
      </c>
      <c r="BP344" s="64">
        <f>IFERROR(1/J344*(Y344/H344),"0")</f>
        <v>0.23076923076923078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20" t="s">
        <v>72</v>
      </c>
      <c r="Q345" s="613"/>
      <c r="R345" s="613"/>
      <c r="S345" s="613"/>
      <c r="T345" s="613"/>
      <c r="U345" s="613"/>
      <c r="V345" s="614"/>
      <c r="W345" s="37" t="s">
        <v>73</v>
      </c>
      <c r="X345" s="585">
        <f>IFERROR(X342/H342,"0")+IFERROR(X343/H343,"0")+IFERROR(X344/H344,"0")</f>
        <v>71.666666666666657</v>
      </c>
      <c r="Y345" s="585">
        <f>IFERROR(Y342/H342,"0")+IFERROR(Y343/H343,"0")+IFERROR(Y344/H344,"0")</f>
        <v>72</v>
      </c>
      <c r="Z345" s="585">
        <f>IFERROR(IF(Z342="",0,Z342),"0")+IFERROR(IF(Z343="",0,Z343),"0")+IFERROR(IF(Z344="",0,Z344),"0")</f>
        <v>0.46872000000000003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20" t="s">
        <v>72</v>
      </c>
      <c r="Q346" s="613"/>
      <c r="R346" s="613"/>
      <c r="S346" s="613"/>
      <c r="T346" s="613"/>
      <c r="U346" s="613"/>
      <c r="V346" s="614"/>
      <c r="W346" s="37" t="s">
        <v>70</v>
      </c>
      <c r="X346" s="585">
        <f>IFERROR(SUM(X342:X344),"0")</f>
        <v>150.5</v>
      </c>
      <c r="Y346" s="585">
        <f>IFERROR(SUM(Y342:Y344),"0")</f>
        <v>151.19999999999999</v>
      </c>
      <c r="Z346" s="37"/>
      <c r="AA346" s="586"/>
      <c r="AB346" s="586"/>
      <c r="AC346" s="586"/>
    </row>
    <row r="347" spans="1:68" ht="27.75" customHeight="1" x14ac:dyDescent="0.2">
      <c r="A347" s="591" t="s">
        <v>555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customHeight="1" x14ac:dyDescent="0.25">
      <c r="A348" s="622" t="s">
        <v>556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customHeight="1" x14ac:dyDescent="0.25">
      <c r="A349" s="597" t="s">
        <v>103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8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8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6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70</v>
      </c>
      <c r="X356" s="583">
        <v>100</v>
      </c>
      <c r="Y356" s="584">
        <f t="shared" si="58"/>
        <v>100</v>
      </c>
      <c r="Z356" s="36">
        <f>IFERROR(IF(Y356=0,"",ROUNDUP(Y356/H356,0)*0.00902),"")</f>
        <v>0.1804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104.2</v>
      </c>
      <c r="BN356" s="64">
        <f t="shared" si="60"/>
        <v>104.2</v>
      </c>
      <c r="BO356" s="64">
        <f t="shared" si="61"/>
        <v>0.15151515151515152</v>
      </c>
      <c r="BP356" s="64">
        <f t="shared" si="62"/>
        <v>0.15151515151515152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20" t="s">
        <v>72</v>
      </c>
      <c r="Q357" s="613"/>
      <c r="R357" s="613"/>
      <c r="S357" s="613"/>
      <c r="T357" s="613"/>
      <c r="U357" s="613"/>
      <c r="V357" s="614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20</v>
      </c>
      <c r="Y357" s="585">
        <f>IFERROR(Y350/H350,"0")+IFERROR(Y351/H351,"0")+IFERROR(Y352/H352,"0")+IFERROR(Y353/H353,"0")+IFERROR(Y354/H354,"0")+IFERROR(Y355/H355,"0")+IFERROR(Y356/H356,"0")</f>
        <v>20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0.1804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20" t="s">
        <v>72</v>
      </c>
      <c r="Q358" s="613"/>
      <c r="R358" s="613"/>
      <c r="S358" s="613"/>
      <c r="T358" s="613"/>
      <c r="U358" s="613"/>
      <c r="V358" s="614"/>
      <c r="W358" s="37" t="s">
        <v>70</v>
      </c>
      <c r="X358" s="585">
        <f>IFERROR(SUM(X350:X356),"0")</f>
        <v>100</v>
      </c>
      <c r="Y358" s="585">
        <f>IFERROR(SUM(Y350:Y356),"0")</f>
        <v>100</v>
      </c>
      <c r="Z358" s="37"/>
      <c r="AA358" s="586"/>
      <c r="AB358" s="586"/>
      <c r="AC358" s="586"/>
    </row>
    <row r="359" spans="1:68" ht="14.25" customHeight="1" x14ac:dyDescent="0.25">
      <c r="A359" s="597" t="s">
        <v>139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70</v>
      </c>
      <c r="X361" s="583">
        <v>100.8</v>
      </c>
      <c r="Y361" s="584">
        <f>IFERROR(IF(X361="",0,CEILING((X361/$H361),1)*$H361),"")</f>
        <v>104</v>
      </c>
      <c r="Z361" s="36">
        <f>IFERROR(IF(Y361=0,"",ROUNDUP(Y361/H361,0)*0.00902),"")</f>
        <v>0.23452000000000001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106.092</v>
      </c>
      <c r="BN361" s="64">
        <f>IFERROR(Y361*I361/H361,"0")</f>
        <v>109.46</v>
      </c>
      <c r="BO361" s="64">
        <f>IFERROR(1/J361*(X361/H361),"0")</f>
        <v>0.19090909090909092</v>
      </c>
      <c r="BP361" s="64">
        <f>IFERROR(1/J361*(Y361/H361),"0")</f>
        <v>0.19696969696969696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20" t="s">
        <v>72</v>
      </c>
      <c r="Q362" s="613"/>
      <c r="R362" s="613"/>
      <c r="S362" s="613"/>
      <c r="T362" s="613"/>
      <c r="U362" s="613"/>
      <c r="V362" s="614"/>
      <c r="W362" s="37" t="s">
        <v>73</v>
      </c>
      <c r="X362" s="585">
        <f>IFERROR(X360/H360,"0")+IFERROR(X361/H361,"0")</f>
        <v>25.2</v>
      </c>
      <c r="Y362" s="585">
        <f>IFERROR(Y360/H360,"0")+IFERROR(Y361/H361,"0")</f>
        <v>26</v>
      </c>
      <c r="Z362" s="585">
        <f>IFERROR(IF(Z360="",0,Z360),"0")+IFERROR(IF(Z361="",0,Z361),"0")</f>
        <v>0.23452000000000001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20" t="s">
        <v>72</v>
      </c>
      <c r="Q363" s="613"/>
      <c r="R363" s="613"/>
      <c r="S363" s="613"/>
      <c r="T363" s="613"/>
      <c r="U363" s="613"/>
      <c r="V363" s="614"/>
      <c r="W363" s="37" t="s">
        <v>70</v>
      </c>
      <c r="X363" s="585">
        <f>IFERROR(SUM(X360:X361),"0")</f>
        <v>100.8</v>
      </c>
      <c r="Y363" s="585">
        <f>IFERROR(SUM(Y360:Y361),"0")</f>
        <v>104</v>
      </c>
      <c r="Z363" s="37"/>
      <c r="AA363" s="586"/>
      <c r="AB363" s="586"/>
      <c r="AC363" s="586"/>
    </row>
    <row r="364" spans="1:68" ht="14.25" customHeight="1" x14ac:dyDescent="0.25">
      <c r="A364" s="597" t="s">
        <v>74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20" t="s">
        <v>72</v>
      </c>
      <c r="Q367" s="613"/>
      <c r="R367" s="613"/>
      <c r="S367" s="613"/>
      <c r="T367" s="613"/>
      <c r="U367" s="613"/>
      <c r="V367" s="614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20" t="s">
        <v>72</v>
      </c>
      <c r="Q368" s="613"/>
      <c r="R368" s="613"/>
      <c r="S368" s="613"/>
      <c r="T368" s="613"/>
      <c r="U368" s="613"/>
      <c r="V368" s="614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7" t="s">
        <v>174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6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20" t="s">
        <v>72</v>
      </c>
      <c r="Q371" s="613"/>
      <c r="R371" s="613"/>
      <c r="S371" s="613"/>
      <c r="T371" s="613"/>
      <c r="U371" s="613"/>
      <c r="V371" s="614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20" t="s">
        <v>72</v>
      </c>
      <c r="Q372" s="613"/>
      <c r="R372" s="613"/>
      <c r="S372" s="613"/>
      <c r="T372" s="613"/>
      <c r="U372" s="613"/>
      <c r="V372" s="614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22" t="s">
        <v>590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customHeight="1" x14ac:dyDescent="0.25">
      <c r="A374" s="597" t="s">
        <v>103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2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8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20" t="s">
        <v>72</v>
      </c>
      <c r="Q379" s="613"/>
      <c r="R379" s="613"/>
      <c r="S379" s="613"/>
      <c r="T379" s="613"/>
      <c r="U379" s="613"/>
      <c r="V379" s="614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20" t="s">
        <v>72</v>
      </c>
      <c r="Q380" s="613"/>
      <c r="R380" s="613"/>
      <c r="S380" s="613"/>
      <c r="T380" s="613"/>
      <c r="U380" s="613"/>
      <c r="V380" s="614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7" t="s">
        <v>64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20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20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7" t="s">
        <v>74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9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20" t="s">
        <v>72</v>
      </c>
      <c r="Q388" s="613"/>
      <c r="R388" s="613"/>
      <c r="S388" s="613"/>
      <c r="T388" s="613"/>
      <c r="U388" s="613"/>
      <c r="V388" s="614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20" t="s">
        <v>72</v>
      </c>
      <c r="Q389" s="613"/>
      <c r="R389" s="613"/>
      <c r="S389" s="613"/>
      <c r="T389" s="613"/>
      <c r="U389" s="613"/>
      <c r="V389" s="614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7" t="s">
        <v>174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91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20" t="s">
        <v>72</v>
      </c>
      <c r="Q392" s="613"/>
      <c r="R392" s="613"/>
      <c r="S392" s="613"/>
      <c r="T392" s="613"/>
      <c r="U392" s="613"/>
      <c r="V392" s="614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20" t="s">
        <v>72</v>
      </c>
      <c r="Q393" s="613"/>
      <c r="R393" s="613"/>
      <c r="S393" s="613"/>
      <c r="T393" s="613"/>
      <c r="U393" s="613"/>
      <c r="V393" s="614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591" t="s">
        <v>612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customHeight="1" x14ac:dyDescent="0.25">
      <c r="A395" s="622" t="s">
        <v>613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customHeight="1" x14ac:dyDescent="0.25">
      <c r="A396" s="597" t="s">
        <v>64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70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7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70</v>
      </c>
      <c r="X402" s="583">
        <v>70</v>
      </c>
      <c r="Y402" s="584">
        <f t="shared" si="63"/>
        <v>71.400000000000006</v>
      </c>
      <c r="Z402" s="36">
        <f t="shared" si="68"/>
        <v>0.17068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74.333333333333329</v>
      </c>
      <c r="BN402" s="64">
        <f t="shared" si="65"/>
        <v>75.820000000000007</v>
      </c>
      <c r="BO402" s="64">
        <f t="shared" si="66"/>
        <v>0.14245014245014245</v>
      </c>
      <c r="BP402" s="64">
        <f t="shared" si="67"/>
        <v>0.14529914529914531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70</v>
      </c>
      <c r="X403" s="583">
        <v>70</v>
      </c>
      <c r="Y403" s="584">
        <f t="shared" si="63"/>
        <v>71.400000000000006</v>
      </c>
      <c r="Z403" s="36">
        <f t="shared" si="68"/>
        <v>0.17068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74.333333333333329</v>
      </c>
      <c r="BN403" s="64">
        <f t="shared" si="65"/>
        <v>75.820000000000007</v>
      </c>
      <c r="BO403" s="64">
        <f t="shared" si="66"/>
        <v>0.14245014245014245</v>
      </c>
      <c r="BP403" s="64">
        <f t="shared" si="67"/>
        <v>0.14529914529914531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70</v>
      </c>
      <c r="X405" s="583">
        <v>70</v>
      </c>
      <c r="Y405" s="584">
        <f t="shared" si="63"/>
        <v>71.400000000000006</v>
      </c>
      <c r="Z405" s="36">
        <f t="shared" si="68"/>
        <v>0.17068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74.333333333333329</v>
      </c>
      <c r="BN405" s="64">
        <f t="shared" si="65"/>
        <v>75.820000000000007</v>
      </c>
      <c r="BO405" s="64">
        <f t="shared" si="66"/>
        <v>0.14245014245014245</v>
      </c>
      <c r="BP405" s="64">
        <f t="shared" si="67"/>
        <v>0.14529914529914531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8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70</v>
      </c>
      <c r="X406" s="583">
        <v>70</v>
      </c>
      <c r="Y406" s="584">
        <f t="shared" si="63"/>
        <v>71.400000000000006</v>
      </c>
      <c r="Z406" s="36">
        <f t="shared" si="68"/>
        <v>0.17068</v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74.333333333333329</v>
      </c>
      <c r="BN406" s="64">
        <f t="shared" si="65"/>
        <v>75.820000000000007</v>
      </c>
      <c r="BO406" s="64">
        <f t="shared" si="66"/>
        <v>0.14245014245014245</v>
      </c>
      <c r="BP406" s="64">
        <f t="shared" si="67"/>
        <v>0.14529914529914531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20" t="s">
        <v>72</v>
      </c>
      <c r="Q407" s="613"/>
      <c r="R407" s="613"/>
      <c r="S407" s="613"/>
      <c r="T407" s="613"/>
      <c r="U407" s="613"/>
      <c r="V407" s="614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133.33333333333331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136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0.68271999999999999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20" t="s">
        <v>72</v>
      </c>
      <c r="Q408" s="613"/>
      <c r="R408" s="613"/>
      <c r="S408" s="613"/>
      <c r="T408" s="613"/>
      <c r="U408" s="613"/>
      <c r="V408" s="614"/>
      <c r="W408" s="37" t="s">
        <v>70</v>
      </c>
      <c r="X408" s="585">
        <f>IFERROR(SUM(X397:X406),"0")</f>
        <v>280</v>
      </c>
      <c r="Y408" s="585">
        <f>IFERROR(SUM(Y397:Y406),"0")</f>
        <v>285.60000000000002</v>
      </c>
      <c r="Z408" s="37"/>
      <c r="AA408" s="586"/>
      <c r="AB408" s="586"/>
      <c r="AC408" s="586"/>
    </row>
    <row r="409" spans="1:68" ht="14.25" customHeight="1" x14ac:dyDescent="0.25">
      <c r="A409" s="597" t="s">
        <v>74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70</v>
      </c>
      <c r="X410" s="583">
        <v>108</v>
      </c>
      <c r="Y410" s="584">
        <f>IFERROR(IF(X410="",0,CEILING((X410/$H410),1)*$H410),"")</f>
        <v>108</v>
      </c>
      <c r="Z410" s="36">
        <f>IFERROR(IF(Y410=0,"",ROUNDUP(Y410/H410,0)*0.00902),"")</f>
        <v>0.40590000000000004</v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119.07</v>
      </c>
      <c r="BN410" s="64">
        <f>IFERROR(Y410*I410/H410,"0")</f>
        <v>119.07</v>
      </c>
      <c r="BO410" s="64">
        <f>IFERROR(1/J410*(X410/H410),"0")</f>
        <v>0.34090909090909094</v>
      </c>
      <c r="BP410" s="64">
        <f>IFERROR(1/J410*(Y410/H410),"0")</f>
        <v>0.34090909090909094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70</v>
      </c>
      <c r="X411" s="583">
        <v>49.5</v>
      </c>
      <c r="Y411" s="584">
        <f>IFERROR(IF(X411="",0,CEILING((X411/$H411),1)*$H411),"")</f>
        <v>49.5</v>
      </c>
      <c r="Z411" s="36">
        <f>IFERROR(IF(Y411=0,"",ROUNDUP(Y411/H411,0)*0.00651),"")</f>
        <v>0.16275000000000001</v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55.95</v>
      </c>
      <c r="BN411" s="64">
        <f>IFERROR(Y411*I411/H411,"0")</f>
        <v>55.95</v>
      </c>
      <c r="BO411" s="64">
        <f>IFERROR(1/J411*(X411/H411),"0")</f>
        <v>0.13736263736263737</v>
      </c>
      <c r="BP411" s="64">
        <f>IFERROR(1/J411*(Y411/H411),"0")</f>
        <v>0.13736263736263737</v>
      </c>
    </row>
    <row r="412" spans="1:68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20" t="s">
        <v>72</v>
      </c>
      <c r="Q412" s="613"/>
      <c r="R412" s="613"/>
      <c r="S412" s="613"/>
      <c r="T412" s="613"/>
      <c r="U412" s="613"/>
      <c r="V412" s="614"/>
      <c r="W412" s="37" t="s">
        <v>73</v>
      </c>
      <c r="X412" s="585">
        <f>IFERROR(X410/H410,"0")+IFERROR(X411/H411,"0")</f>
        <v>70</v>
      </c>
      <c r="Y412" s="585">
        <f>IFERROR(Y410/H410,"0")+IFERROR(Y411/H411,"0")</f>
        <v>70</v>
      </c>
      <c r="Z412" s="585">
        <f>IFERROR(IF(Z410="",0,Z410),"0")+IFERROR(IF(Z411="",0,Z411),"0")</f>
        <v>0.5686500000000001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20" t="s">
        <v>72</v>
      </c>
      <c r="Q413" s="613"/>
      <c r="R413" s="613"/>
      <c r="S413" s="613"/>
      <c r="T413" s="613"/>
      <c r="U413" s="613"/>
      <c r="V413" s="614"/>
      <c r="W413" s="37" t="s">
        <v>70</v>
      </c>
      <c r="X413" s="585">
        <f>IFERROR(SUM(X410:X411),"0")</f>
        <v>157.5</v>
      </c>
      <c r="Y413" s="585">
        <f>IFERROR(SUM(Y410:Y411),"0")</f>
        <v>157.5</v>
      </c>
      <c r="Z413" s="37"/>
      <c r="AA413" s="586"/>
      <c r="AB413" s="586"/>
      <c r="AC413" s="586"/>
    </row>
    <row r="414" spans="1:68" ht="16.5" customHeight="1" x14ac:dyDescent="0.25">
      <c r="A414" s="622" t="s">
        <v>645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customHeight="1" x14ac:dyDescent="0.25">
      <c r="A415" s="597" t="s">
        <v>139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8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6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20" t="s">
        <v>72</v>
      </c>
      <c r="Q418" s="613"/>
      <c r="R418" s="613"/>
      <c r="S418" s="613"/>
      <c r="T418" s="613"/>
      <c r="U418" s="613"/>
      <c r="V418" s="614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20" t="s">
        <v>72</v>
      </c>
      <c r="Q419" s="613"/>
      <c r="R419" s="613"/>
      <c r="S419" s="613"/>
      <c r="T419" s="613"/>
      <c r="U419" s="613"/>
      <c r="V419" s="614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7" t="s">
        <v>64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20" t="s">
        <v>72</v>
      </c>
      <c r="Q425" s="613"/>
      <c r="R425" s="613"/>
      <c r="S425" s="613"/>
      <c r="T425" s="613"/>
      <c r="U425" s="613"/>
      <c r="V425" s="614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20" t="s">
        <v>72</v>
      </c>
      <c r="Q426" s="613"/>
      <c r="R426" s="613"/>
      <c r="S426" s="613"/>
      <c r="T426" s="613"/>
      <c r="U426" s="613"/>
      <c r="V426" s="614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22" t="s">
        <v>663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customHeight="1" x14ac:dyDescent="0.25">
      <c r="A428" s="597" t="s">
        <v>64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20" t="s">
        <v>72</v>
      </c>
      <c r="Q430" s="613"/>
      <c r="R430" s="613"/>
      <c r="S430" s="613"/>
      <c r="T430" s="613"/>
      <c r="U430" s="613"/>
      <c r="V430" s="614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20" t="s">
        <v>72</v>
      </c>
      <c r="Q431" s="613"/>
      <c r="R431" s="613"/>
      <c r="S431" s="613"/>
      <c r="T431" s="613"/>
      <c r="U431" s="613"/>
      <c r="V431" s="614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22" t="s">
        <v>667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customHeight="1" x14ac:dyDescent="0.25">
      <c r="A433" s="597" t="s">
        <v>64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20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20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591" t="s">
        <v>671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customHeight="1" x14ac:dyDescent="0.25">
      <c r="A438" s="622" t="s">
        <v>671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customHeight="1" x14ac:dyDescent="0.25">
      <c r="A439" s="597" t="s">
        <v>103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904" t="s">
        <v>683</v>
      </c>
      <c r="Q443" s="599"/>
      <c r="R443" s="599"/>
      <c r="S443" s="599"/>
      <c r="T443" s="600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95" t="s">
        <v>701</v>
      </c>
      <c r="Q450" s="599"/>
      <c r="R450" s="599"/>
      <c r="S450" s="599"/>
      <c r="T450" s="600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9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70</v>
      </c>
      <c r="X453" s="583">
        <v>148.19999999999999</v>
      </c>
      <c r="Y453" s="584">
        <f t="shared" si="69"/>
        <v>151.20000000000002</v>
      </c>
      <c r="Z453" s="36">
        <f>IFERROR(IF(Y453=0,"",ROUNDUP(Y453/H453,0)*0.00902),"")</f>
        <v>0.37884000000000001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156.84499999999997</v>
      </c>
      <c r="BN453" s="64">
        <f t="shared" si="72"/>
        <v>160.02000000000004</v>
      </c>
      <c r="BO453" s="64">
        <f t="shared" si="73"/>
        <v>0.31186868686868685</v>
      </c>
      <c r="BP453" s="64">
        <f t="shared" si="74"/>
        <v>0.31818181818181823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9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20" t="s">
        <v>72</v>
      </c>
      <c r="Q455" s="613"/>
      <c r="R455" s="613"/>
      <c r="S455" s="613"/>
      <c r="T455" s="613"/>
      <c r="U455" s="613"/>
      <c r="V455" s="614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41.166666666666664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42.000000000000007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0.37884000000000001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20" t="s">
        <v>72</v>
      </c>
      <c r="Q456" s="613"/>
      <c r="R456" s="613"/>
      <c r="S456" s="613"/>
      <c r="T456" s="613"/>
      <c r="U456" s="613"/>
      <c r="V456" s="614"/>
      <c r="W456" s="37" t="s">
        <v>70</v>
      </c>
      <c r="X456" s="585">
        <f>IFERROR(SUM(X440:X454),"0")</f>
        <v>148.19999999999999</v>
      </c>
      <c r="Y456" s="585">
        <f>IFERROR(SUM(Y440:Y454),"0")</f>
        <v>151.20000000000002</v>
      </c>
      <c r="Z456" s="37"/>
      <c r="AA456" s="586"/>
      <c r="AB456" s="586"/>
      <c r="AC456" s="586"/>
    </row>
    <row r="457" spans="1:68" ht="14.25" customHeight="1" x14ac:dyDescent="0.25">
      <c r="A457" s="597" t="s">
        <v>139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8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74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0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20" t="s">
        <v>72</v>
      </c>
      <c r="Q461" s="613"/>
      <c r="R461" s="613"/>
      <c r="S461" s="613"/>
      <c r="T461" s="613"/>
      <c r="U461" s="613"/>
      <c r="V461" s="614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20" t="s">
        <v>72</v>
      </c>
      <c r="Q462" s="613"/>
      <c r="R462" s="613"/>
      <c r="S462" s="613"/>
      <c r="T462" s="613"/>
      <c r="U462" s="613"/>
      <c r="V462" s="614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7" t="s">
        <v>64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6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8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9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67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20" t="s">
        <v>72</v>
      </c>
      <c r="Q471" s="613"/>
      <c r="R471" s="613"/>
      <c r="S471" s="613"/>
      <c r="T471" s="613"/>
      <c r="U471" s="613"/>
      <c r="V471" s="614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20" t="s">
        <v>72</v>
      </c>
      <c r="Q472" s="613"/>
      <c r="R472" s="613"/>
      <c r="S472" s="613"/>
      <c r="T472" s="613"/>
      <c r="U472" s="613"/>
      <c r="V472" s="614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7" t="s">
        <v>74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8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7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9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20" t="s">
        <v>72</v>
      </c>
      <c r="Q477" s="613"/>
      <c r="R477" s="613"/>
      <c r="S477" s="613"/>
      <c r="T477" s="613"/>
      <c r="U477" s="613"/>
      <c r="V477" s="614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20" t="s">
        <v>72</v>
      </c>
      <c r="Q478" s="613"/>
      <c r="R478" s="613"/>
      <c r="S478" s="613"/>
      <c r="T478" s="613"/>
      <c r="U478" s="613"/>
      <c r="V478" s="614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591" t="s">
        <v>741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customHeight="1" x14ac:dyDescent="0.25">
      <c r="A480" s="622" t="s">
        <v>741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customHeight="1" x14ac:dyDescent="0.25">
      <c r="A481" s="597" t="s">
        <v>103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874" t="s">
        <v>744</v>
      </c>
      <c r="Q482" s="599"/>
      <c r="R482" s="599"/>
      <c r="S482" s="599"/>
      <c r="T482" s="600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677" t="s">
        <v>748</v>
      </c>
      <c r="Q483" s="599"/>
      <c r="R483" s="599"/>
      <c r="S483" s="599"/>
      <c r="T483" s="600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645" t="s">
        <v>752</v>
      </c>
      <c r="Q484" s="599"/>
      <c r="R484" s="599"/>
      <c r="S484" s="599"/>
      <c r="T484" s="600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731" t="s">
        <v>756</v>
      </c>
      <c r="Q485" s="599"/>
      <c r="R485" s="599"/>
      <c r="S485" s="599"/>
      <c r="T485" s="600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20" t="s">
        <v>72</v>
      </c>
      <c r="Q486" s="613"/>
      <c r="R486" s="613"/>
      <c r="S486" s="613"/>
      <c r="T486" s="613"/>
      <c r="U486" s="613"/>
      <c r="V486" s="614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20" t="s">
        <v>72</v>
      </c>
      <c r="Q487" s="613"/>
      <c r="R487" s="613"/>
      <c r="S487" s="613"/>
      <c r="T487" s="613"/>
      <c r="U487" s="613"/>
      <c r="V487" s="614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7" t="s">
        <v>139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91" t="s">
        <v>759</v>
      </c>
      <c r="Q489" s="599"/>
      <c r="R489" s="599"/>
      <c r="S489" s="599"/>
      <c r="T489" s="600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698" t="s">
        <v>762</v>
      </c>
      <c r="Q490" s="599"/>
      <c r="R490" s="599"/>
      <c r="S490" s="599"/>
      <c r="T490" s="600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801" t="s">
        <v>766</v>
      </c>
      <c r="Q491" s="599"/>
      <c r="R491" s="599"/>
      <c r="S491" s="599"/>
      <c r="T491" s="600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845" t="s">
        <v>769</v>
      </c>
      <c r="Q492" s="599"/>
      <c r="R492" s="599"/>
      <c r="S492" s="599"/>
      <c r="T492" s="600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20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20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7" t="s">
        <v>64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1" t="s">
        <v>773</v>
      </c>
      <c r="Q496" s="599"/>
      <c r="R496" s="599"/>
      <c r="S496" s="599"/>
      <c r="T496" s="600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644" t="s">
        <v>777</v>
      </c>
      <c r="Q497" s="599"/>
      <c r="R497" s="599"/>
      <c r="S497" s="599"/>
      <c r="T497" s="600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20" t="s">
        <v>72</v>
      </c>
      <c r="Q498" s="613"/>
      <c r="R498" s="613"/>
      <c r="S498" s="613"/>
      <c r="T498" s="613"/>
      <c r="U498" s="613"/>
      <c r="V498" s="614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20" t="s">
        <v>72</v>
      </c>
      <c r="Q499" s="613"/>
      <c r="R499" s="613"/>
      <c r="S499" s="613"/>
      <c r="T499" s="613"/>
      <c r="U499" s="613"/>
      <c r="V499" s="614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7" t="s">
        <v>74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90" t="s">
        <v>781</v>
      </c>
      <c r="Q501" s="599"/>
      <c r="R501" s="599"/>
      <c r="S501" s="599"/>
      <c r="T501" s="600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897" t="s">
        <v>781</v>
      </c>
      <c r="Q502" s="599"/>
      <c r="R502" s="599"/>
      <c r="S502" s="599"/>
      <c r="T502" s="600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740" t="s">
        <v>786</v>
      </c>
      <c r="Q503" s="599"/>
      <c r="R503" s="599"/>
      <c r="S503" s="599"/>
      <c r="T503" s="600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20" t="s">
        <v>72</v>
      </c>
      <c r="Q504" s="613"/>
      <c r="R504" s="613"/>
      <c r="S504" s="613"/>
      <c r="T504" s="613"/>
      <c r="U504" s="613"/>
      <c r="V504" s="614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20" t="s">
        <v>72</v>
      </c>
      <c r="Q505" s="613"/>
      <c r="R505" s="613"/>
      <c r="S505" s="613"/>
      <c r="T505" s="613"/>
      <c r="U505" s="613"/>
      <c r="V505" s="614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7" t="s">
        <v>174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621" t="s">
        <v>789</v>
      </c>
      <c r="Q507" s="599"/>
      <c r="R507" s="599"/>
      <c r="S507" s="599"/>
      <c r="T507" s="600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862" t="s">
        <v>792</v>
      </c>
      <c r="Q508" s="599"/>
      <c r="R508" s="599"/>
      <c r="S508" s="599"/>
      <c r="T508" s="600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647" t="s">
        <v>795</v>
      </c>
      <c r="Q509" s="599"/>
      <c r="R509" s="599"/>
      <c r="S509" s="599"/>
      <c r="T509" s="600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630" t="s">
        <v>798</v>
      </c>
      <c r="Q510" s="599"/>
      <c r="R510" s="599"/>
      <c r="S510" s="599"/>
      <c r="T510" s="600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20" t="s">
        <v>72</v>
      </c>
      <c r="Q511" s="613"/>
      <c r="R511" s="613"/>
      <c r="S511" s="613"/>
      <c r="T511" s="613"/>
      <c r="U511" s="613"/>
      <c r="V511" s="614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20" t="s">
        <v>72</v>
      </c>
      <c r="Q512" s="613"/>
      <c r="R512" s="613"/>
      <c r="S512" s="613"/>
      <c r="T512" s="613"/>
      <c r="U512" s="613"/>
      <c r="V512" s="614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22" t="s">
        <v>799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customHeight="1" x14ac:dyDescent="0.25">
      <c r="A514" s="597" t="s">
        <v>139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662" t="s">
        <v>802</v>
      </c>
      <c r="Q515" s="599"/>
      <c r="R515" s="599"/>
      <c r="S515" s="599"/>
      <c r="T515" s="600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20" t="s">
        <v>72</v>
      </c>
      <c r="Q516" s="613"/>
      <c r="R516" s="613"/>
      <c r="S516" s="613"/>
      <c r="T516" s="613"/>
      <c r="U516" s="613"/>
      <c r="V516" s="614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20" t="s">
        <v>72</v>
      </c>
      <c r="Q517" s="613"/>
      <c r="R517" s="613"/>
      <c r="S517" s="613"/>
      <c r="T517" s="613"/>
      <c r="U517" s="613"/>
      <c r="V517" s="614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3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68"/>
      <c r="P518" s="632" t="s">
        <v>804</v>
      </c>
      <c r="Q518" s="633"/>
      <c r="R518" s="633"/>
      <c r="S518" s="633"/>
      <c r="T518" s="633"/>
      <c r="U518" s="633"/>
      <c r="V518" s="611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2728.75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2755.1599999999994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68"/>
      <c r="P519" s="632" t="s">
        <v>805</v>
      </c>
      <c r="Q519" s="633"/>
      <c r="R519" s="633"/>
      <c r="S519" s="633"/>
      <c r="T519" s="633"/>
      <c r="U519" s="633"/>
      <c r="V519" s="611"/>
      <c r="W519" s="37" t="s">
        <v>70</v>
      </c>
      <c r="X519" s="585">
        <f>IFERROR(SUM(BM22:BM515),"0")</f>
        <v>2991.0953333333337</v>
      </c>
      <c r="Y519" s="585">
        <f>IFERROR(SUM(BN22:BN515),"0")</f>
        <v>3020.3680000000004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68"/>
      <c r="P520" s="632" t="s">
        <v>806</v>
      </c>
      <c r="Q520" s="633"/>
      <c r="R520" s="633"/>
      <c r="S520" s="633"/>
      <c r="T520" s="633"/>
      <c r="U520" s="633"/>
      <c r="V520" s="611"/>
      <c r="W520" s="37" t="s">
        <v>807</v>
      </c>
      <c r="X520" s="38">
        <f>ROUNDUP(SUM(BO22:BO515),0)</f>
        <v>7</v>
      </c>
      <c r="Y520" s="38">
        <f>ROUNDUP(SUM(BP22:BP515),0)</f>
        <v>7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68"/>
      <c r="P521" s="632" t="s">
        <v>808</v>
      </c>
      <c r="Q521" s="633"/>
      <c r="R521" s="633"/>
      <c r="S521" s="633"/>
      <c r="T521" s="633"/>
      <c r="U521" s="633"/>
      <c r="V521" s="611"/>
      <c r="W521" s="37" t="s">
        <v>70</v>
      </c>
      <c r="X521" s="585">
        <f>GrossWeightTotal+PalletQtyTotal*25</f>
        <v>3166.0953333333337</v>
      </c>
      <c r="Y521" s="585">
        <f>GrossWeightTotalR+PalletQtyTotalR*25</f>
        <v>3195.3680000000004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68"/>
      <c r="P522" s="632" t="s">
        <v>809</v>
      </c>
      <c r="Q522" s="633"/>
      <c r="R522" s="633"/>
      <c r="S522" s="633"/>
      <c r="T522" s="633"/>
      <c r="U522" s="633"/>
      <c r="V522" s="611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1085.2000000000003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1096</v>
      </c>
      <c r="Z522" s="37"/>
      <c r="AA522" s="586"/>
      <c r="AB522" s="586"/>
      <c r="AC522" s="586"/>
    </row>
    <row r="523" spans="1:68" ht="14.25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68"/>
      <c r="P523" s="632" t="s">
        <v>810</v>
      </c>
      <c r="Q523" s="633"/>
      <c r="R523" s="633"/>
      <c r="S523" s="633"/>
      <c r="T523" s="633"/>
      <c r="U523" s="633"/>
      <c r="V523" s="611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7.66892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616" t="s">
        <v>101</v>
      </c>
      <c r="D525" s="642"/>
      <c r="E525" s="642"/>
      <c r="F525" s="642"/>
      <c r="G525" s="642"/>
      <c r="H525" s="643"/>
      <c r="I525" s="616" t="s">
        <v>263</v>
      </c>
      <c r="J525" s="642"/>
      <c r="K525" s="642"/>
      <c r="L525" s="642"/>
      <c r="M525" s="642"/>
      <c r="N525" s="642"/>
      <c r="O525" s="642"/>
      <c r="P525" s="642"/>
      <c r="Q525" s="642"/>
      <c r="R525" s="642"/>
      <c r="S525" s="643"/>
      <c r="T525" s="616" t="s">
        <v>555</v>
      </c>
      <c r="U525" s="643"/>
      <c r="V525" s="616" t="s">
        <v>612</v>
      </c>
      <c r="W525" s="642"/>
      <c r="X525" s="642"/>
      <c r="Y525" s="643"/>
      <c r="Z525" s="580" t="s">
        <v>671</v>
      </c>
      <c r="AA525" s="616" t="s">
        <v>741</v>
      </c>
      <c r="AB525" s="643"/>
      <c r="AC525" s="52"/>
      <c r="AF525" s="581"/>
    </row>
    <row r="526" spans="1:68" ht="14.25" customHeight="1" thickTop="1" x14ac:dyDescent="0.2">
      <c r="A526" s="694" t="s">
        <v>813</v>
      </c>
      <c r="B526" s="616" t="s">
        <v>63</v>
      </c>
      <c r="C526" s="616" t="s">
        <v>102</v>
      </c>
      <c r="D526" s="616" t="s">
        <v>119</v>
      </c>
      <c r="E526" s="616" t="s">
        <v>181</v>
      </c>
      <c r="F526" s="616" t="s">
        <v>204</v>
      </c>
      <c r="G526" s="616" t="s">
        <v>239</v>
      </c>
      <c r="H526" s="616" t="s">
        <v>101</v>
      </c>
      <c r="I526" s="616" t="s">
        <v>264</v>
      </c>
      <c r="J526" s="616" t="s">
        <v>304</v>
      </c>
      <c r="K526" s="616" t="s">
        <v>365</v>
      </c>
      <c r="L526" s="616" t="s">
        <v>408</v>
      </c>
      <c r="M526" s="616" t="s">
        <v>424</v>
      </c>
      <c r="N526" s="581"/>
      <c r="O526" s="616" t="s">
        <v>437</v>
      </c>
      <c r="P526" s="616" t="s">
        <v>447</v>
      </c>
      <c r="Q526" s="616" t="s">
        <v>454</v>
      </c>
      <c r="R526" s="616" t="s">
        <v>459</v>
      </c>
      <c r="S526" s="616" t="s">
        <v>545</v>
      </c>
      <c r="T526" s="616" t="s">
        <v>556</v>
      </c>
      <c r="U526" s="616" t="s">
        <v>590</v>
      </c>
      <c r="V526" s="616" t="s">
        <v>613</v>
      </c>
      <c r="W526" s="616" t="s">
        <v>645</v>
      </c>
      <c r="X526" s="616" t="s">
        <v>663</v>
      </c>
      <c r="Y526" s="616" t="s">
        <v>667</v>
      </c>
      <c r="Z526" s="616" t="s">
        <v>671</v>
      </c>
      <c r="AA526" s="616" t="s">
        <v>741</v>
      </c>
      <c r="AB526" s="616" t="s">
        <v>799</v>
      </c>
      <c r="AC526" s="52"/>
      <c r="AF526" s="581"/>
    </row>
    <row r="527" spans="1:68" ht="13.5" customHeight="1" thickBot="1" x14ac:dyDescent="0.25">
      <c r="A527" s="695"/>
      <c r="B527" s="617"/>
      <c r="C527" s="617"/>
      <c r="D527" s="617"/>
      <c r="E527" s="617"/>
      <c r="F527" s="617"/>
      <c r="G527" s="617"/>
      <c r="H527" s="617"/>
      <c r="I527" s="617"/>
      <c r="J527" s="617"/>
      <c r="K527" s="617"/>
      <c r="L527" s="617"/>
      <c r="M527" s="617"/>
      <c r="N527" s="581"/>
      <c r="O527" s="617"/>
      <c r="P527" s="617"/>
      <c r="Q527" s="617"/>
      <c r="R527" s="617"/>
      <c r="S527" s="617"/>
      <c r="T527" s="617"/>
      <c r="U527" s="617"/>
      <c r="V527" s="617"/>
      <c r="W527" s="617"/>
      <c r="X527" s="617"/>
      <c r="Y527" s="617"/>
      <c r="Z527" s="617"/>
      <c r="AA527" s="617"/>
      <c r="AB527" s="617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61.2</v>
      </c>
      <c r="C528" s="46">
        <f>IFERROR(Y41*1,"0")+IFERROR(Y42*1,"0")+IFERROR(Y43*1,"0")+IFERROR(Y47*1,"0")</f>
        <v>210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360.00000000000006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158.76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201.6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192</v>
      </c>
      <c r="L528" s="46">
        <f>IFERROR(Y256*1,"0")+IFERROR(Y257*1,"0")+IFERROR(Y258*1,"0")+IFERROR(Y259*1,"0")+IFERROR(Y260*1,"0")</f>
        <v>80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213.6</v>
      </c>
      <c r="P528" s="46">
        <f>IFERROR(Y280*1,"0")+IFERROR(Y284*1,"0")</f>
        <v>118.8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209.7</v>
      </c>
      <c r="S528" s="46">
        <f>IFERROR(Y342*1,"0")+IFERROR(Y343*1,"0")+IFERROR(Y344*1,"0")</f>
        <v>151.19999999999999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204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443.1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151.20000000000002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80:O81"/>
    <mergeCell ref="A141:Z141"/>
    <mergeCell ref="A144:O145"/>
    <mergeCell ref="P79:T79"/>
    <mergeCell ref="D187:E187"/>
    <mergeCell ref="P315:T315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184:V184"/>
    <mergeCell ref="P413:V413"/>
    <mergeCell ref="P407:V407"/>
    <mergeCell ref="P256:T256"/>
    <mergeCell ref="P521:V521"/>
    <mergeCell ref="D509:E509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2025-06-26T08:56:21Z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