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F2F67BC0-4E1B-458F-AFD1-9EF0D6278F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Y298" i="1" s="1"/>
  <c r="X279" i="1"/>
  <c r="X278" i="1"/>
  <c r="BO277" i="1"/>
  <c r="BM277" i="1"/>
  <c r="Z277" i="1"/>
  <c r="Y277" i="1"/>
  <c r="P277" i="1"/>
  <c r="BP276" i="1"/>
  <c r="BO276" i="1"/>
  <c r="BN276" i="1"/>
  <c r="BM276" i="1"/>
  <c r="Z276" i="1"/>
  <c r="Z278" i="1" s="1"/>
  <c r="Y276" i="1"/>
  <c r="Y274" i="1"/>
  <c r="X274" i="1"/>
  <c r="Z273" i="1"/>
  <c r="X273" i="1"/>
  <c r="BO272" i="1"/>
  <c r="BM272" i="1"/>
  <c r="Z272" i="1"/>
  <c r="Y272" i="1"/>
  <c r="P272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X262" i="1"/>
  <c r="Y261" i="1"/>
  <c r="X261" i="1"/>
  <c r="BP260" i="1"/>
  <c r="BO260" i="1"/>
  <c r="BN260" i="1"/>
  <c r="BM260" i="1"/>
  <c r="Z260" i="1"/>
  <c r="Z261" i="1" s="1"/>
  <c r="Y260" i="1"/>
  <c r="Y262" i="1" s="1"/>
  <c r="P260" i="1"/>
  <c r="X258" i="1"/>
  <c r="Y257" i="1"/>
  <c r="X257" i="1"/>
  <c r="BP256" i="1"/>
  <c r="BO256" i="1"/>
  <c r="BN256" i="1"/>
  <c r="BM256" i="1"/>
  <c r="Z256" i="1"/>
  <c r="Z257" i="1" s="1"/>
  <c r="Y256" i="1"/>
  <c r="Y258" i="1" s="1"/>
  <c r="P256" i="1"/>
  <c r="X252" i="1"/>
  <c r="Y251" i="1"/>
  <c r="X251" i="1"/>
  <c r="BP250" i="1"/>
  <c r="BO250" i="1"/>
  <c r="BN250" i="1"/>
  <c r="BM250" i="1"/>
  <c r="Z250" i="1"/>
  <c r="Z251" i="1" s="1"/>
  <c r="Y250" i="1"/>
  <c r="Y252" i="1" s="1"/>
  <c r="P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Y237" i="1"/>
  <c r="P237" i="1"/>
  <c r="Y234" i="1"/>
  <c r="X234" i="1"/>
  <c r="Z233" i="1"/>
  <c r="X233" i="1"/>
  <c r="BO232" i="1"/>
  <c r="BM232" i="1"/>
  <c r="Z232" i="1"/>
  <c r="Y232" i="1"/>
  <c r="P232" i="1"/>
  <c r="BP231" i="1"/>
  <c r="BO231" i="1"/>
  <c r="BN231" i="1"/>
  <c r="BM231" i="1"/>
  <c r="Z231" i="1"/>
  <c r="Y231" i="1"/>
  <c r="P231" i="1"/>
  <c r="BO230" i="1"/>
  <c r="BM230" i="1"/>
  <c r="Z230" i="1"/>
  <c r="Y230" i="1"/>
  <c r="P230" i="1"/>
  <c r="X228" i="1"/>
  <c r="Z227" i="1"/>
  <c r="X227" i="1"/>
  <c r="BO226" i="1"/>
  <c r="BM226" i="1"/>
  <c r="Z226" i="1"/>
  <c r="Y226" i="1"/>
  <c r="P226" i="1"/>
  <c r="Y223" i="1"/>
  <c r="X223" i="1"/>
  <c r="Z222" i="1"/>
  <c r="X222" i="1"/>
  <c r="BO221" i="1"/>
  <c r="BM221" i="1"/>
  <c r="Z221" i="1"/>
  <c r="Y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Z217" i="1" s="1"/>
  <c r="Y213" i="1"/>
  <c r="P213" i="1"/>
  <c r="X210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Z209" i="1" s="1"/>
  <c r="Y203" i="1"/>
  <c r="P203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P190" i="1"/>
  <c r="Y188" i="1"/>
  <c r="X188" i="1"/>
  <c r="Z187" i="1"/>
  <c r="X187" i="1"/>
  <c r="BO186" i="1"/>
  <c r="BM186" i="1"/>
  <c r="Z186" i="1"/>
  <c r="Y186" i="1"/>
  <c r="X182" i="1"/>
  <c r="Y181" i="1"/>
  <c r="X181" i="1"/>
  <c r="BP180" i="1"/>
  <c r="BO180" i="1"/>
  <c r="BN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P175" i="1"/>
  <c r="BO175" i="1"/>
  <c r="BN175" i="1"/>
  <c r="BM175" i="1"/>
  <c r="Z175" i="1"/>
  <c r="Z177" i="1" s="1"/>
  <c r="Y175" i="1"/>
  <c r="P175" i="1"/>
  <c r="BO174" i="1"/>
  <c r="BM174" i="1"/>
  <c r="Z174" i="1"/>
  <c r="Y174" i="1"/>
  <c r="P174" i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Z164" i="1" s="1"/>
  <c r="Y162" i="1"/>
  <c r="Y165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Y102" i="1"/>
  <c r="X102" i="1"/>
  <c r="BP101" i="1"/>
  <c r="BO101" i="1"/>
  <c r="BN101" i="1"/>
  <c r="BM101" i="1"/>
  <c r="Z101" i="1"/>
  <c r="Z102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300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9" i="1" s="1"/>
  <c r="Y23" i="1"/>
  <c r="X23" i="1"/>
  <c r="X303" i="1" s="1"/>
  <c r="BP22" i="1"/>
  <c r="BO22" i="1"/>
  <c r="X301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302" i="1" l="1"/>
  <c r="Y31" i="1"/>
  <c r="Y299" i="1" s="1"/>
  <c r="Y38" i="1"/>
  <c r="Y45" i="1"/>
  <c r="Y303" i="1" s="1"/>
  <c r="Y64" i="1"/>
  <c r="Y70" i="1"/>
  <c r="Y75" i="1"/>
  <c r="Y82" i="1"/>
  <c r="Y87" i="1"/>
  <c r="Y97" i="1"/>
  <c r="Y111" i="1"/>
  <c r="Y120" i="1"/>
  <c r="Y125" i="1"/>
  <c r="Y132" i="1"/>
  <c r="Y164" i="1"/>
  <c r="Y170" i="1"/>
  <c r="Y177" i="1"/>
  <c r="BP174" i="1"/>
  <c r="BN174" i="1"/>
  <c r="BP176" i="1"/>
  <c r="BN176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Y227" i="1"/>
  <c r="BP226" i="1"/>
  <c r="BN226" i="1"/>
  <c r="Y240" i="1"/>
  <c r="BP237" i="1"/>
  <c r="BN237" i="1"/>
  <c r="Y239" i="1"/>
  <c r="Y269" i="1"/>
  <c r="BP266" i="1"/>
  <c r="BN266" i="1"/>
  <c r="BP267" i="1"/>
  <c r="BN267" i="1"/>
  <c r="BP268" i="1"/>
  <c r="BN268" i="1"/>
  <c r="BP277" i="1"/>
  <c r="BN277" i="1"/>
  <c r="H9" i="1"/>
  <c r="BN29" i="1"/>
  <c r="Y300" i="1" s="1"/>
  <c r="BN34" i="1"/>
  <c r="BP34" i="1"/>
  <c r="Y301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8" i="1"/>
  <c r="BP118" i="1"/>
  <c r="BN123" i="1"/>
  <c r="BP123" i="1"/>
  <c r="BN130" i="1"/>
  <c r="BN162" i="1"/>
  <c r="BP162" i="1"/>
  <c r="Y169" i="1"/>
  <c r="BN168" i="1"/>
  <c r="Y178" i="1"/>
  <c r="Y187" i="1"/>
  <c r="BP186" i="1"/>
  <c r="BN186" i="1"/>
  <c r="Z194" i="1"/>
  <c r="Z304" i="1" s="1"/>
  <c r="Y209" i="1"/>
  <c r="Y210" i="1"/>
  <c r="Y218" i="1"/>
  <c r="BP213" i="1"/>
  <c r="BN213" i="1"/>
  <c r="BP215" i="1"/>
  <c r="BN215" i="1"/>
  <c r="Y217" i="1"/>
  <c r="Y222" i="1"/>
  <c r="BP221" i="1"/>
  <c r="BN221" i="1"/>
  <c r="Y228" i="1"/>
  <c r="Y233" i="1"/>
  <c r="BP230" i="1"/>
  <c r="BN230" i="1"/>
  <c r="BP232" i="1"/>
  <c r="BN232" i="1"/>
  <c r="Z239" i="1"/>
  <c r="Y270" i="1"/>
  <c r="Y273" i="1"/>
  <c r="BP272" i="1"/>
  <c r="BN272" i="1"/>
  <c r="Y278" i="1"/>
  <c r="Y279" i="1"/>
  <c r="BP283" i="1"/>
  <c r="BN283" i="1"/>
  <c r="BP284" i="1"/>
  <c r="BN284" i="1"/>
  <c r="BP286" i="1"/>
  <c r="BN286" i="1"/>
  <c r="BP287" i="1"/>
  <c r="BN287" i="1"/>
  <c r="Y297" i="1"/>
  <c r="Y302" i="1" l="1"/>
  <c r="B312" i="1" s="1"/>
  <c r="A312" i="1"/>
  <c r="C312" i="1" l="1"/>
</calcChain>
</file>

<file path=xl/sharedStrings.xml><?xml version="1.0" encoding="utf-8"?>
<sst xmlns="http://schemas.openxmlformats.org/spreadsheetml/2006/main" count="1403" uniqueCount="472">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</sst>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9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2"/>
  <sheetViews>
    <sheetView showGridLines="0" tabSelected="1" topLeftCell="A292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46" t="s">
        <v>0</v>
      </c>
      <c r="E1" s="317"/>
      <c r="F1" s="317"/>
      <c r="G1" s="12" t="s">
        <v>1</v>
      </c>
      <c r="H1" s="346" t="s">
        <v>2</v>
      </c>
      <c r="I1" s="317"/>
      <c r="J1" s="317"/>
      <c r="K1" s="317"/>
      <c r="L1" s="317"/>
      <c r="M1" s="317"/>
      <c r="N1" s="317"/>
      <c r="O1" s="317"/>
      <c r="P1" s="317"/>
      <c r="Q1" s="317"/>
      <c r="R1" s="316" t="s">
        <v>3</v>
      </c>
      <c r="S1" s="317"/>
      <c r="T1" s="3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70" t="s">
        <v>8</v>
      </c>
      <c r="B5" s="327"/>
      <c r="C5" s="328"/>
      <c r="D5" s="347"/>
      <c r="E5" s="348"/>
      <c r="F5" s="468" t="s">
        <v>9</v>
      </c>
      <c r="G5" s="328"/>
      <c r="H5" s="347"/>
      <c r="I5" s="431"/>
      <c r="J5" s="431"/>
      <c r="K5" s="431"/>
      <c r="L5" s="431"/>
      <c r="M5" s="348"/>
      <c r="N5" s="61"/>
      <c r="P5" s="24" t="s">
        <v>10</v>
      </c>
      <c r="Q5" s="475">
        <v>45866</v>
      </c>
      <c r="R5" s="368"/>
      <c r="T5" s="395" t="s">
        <v>11</v>
      </c>
      <c r="U5" s="330"/>
      <c r="V5" s="397" t="s">
        <v>12</v>
      </c>
      <c r="W5" s="368"/>
      <c r="AB5" s="51"/>
      <c r="AC5" s="51"/>
      <c r="AD5" s="51"/>
      <c r="AE5" s="51"/>
    </row>
    <row r="6" spans="1:32" s="284" customFormat="1" ht="24" customHeight="1" x14ac:dyDescent="0.2">
      <c r="A6" s="370" t="s">
        <v>13</v>
      </c>
      <c r="B6" s="327"/>
      <c r="C6" s="328"/>
      <c r="D6" s="432" t="s">
        <v>14</v>
      </c>
      <c r="E6" s="433"/>
      <c r="F6" s="433"/>
      <c r="G6" s="433"/>
      <c r="H6" s="433"/>
      <c r="I6" s="433"/>
      <c r="J6" s="433"/>
      <c r="K6" s="433"/>
      <c r="L6" s="433"/>
      <c r="M6" s="368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Понедельник</v>
      </c>
      <c r="R6" s="301"/>
      <c r="T6" s="399" t="s">
        <v>16</v>
      </c>
      <c r="U6" s="330"/>
      <c r="V6" s="420" t="s">
        <v>17</v>
      </c>
      <c r="W6" s="325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1" t="str">
        <f>IFERROR(VLOOKUP(DeliveryAddress,Table,3,0),1)</f>
        <v>4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8"/>
      <c r="U7" s="330"/>
      <c r="V7" s="421"/>
      <c r="W7" s="422"/>
      <c r="AB7" s="51"/>
      <c r="AC7" s="51"/>
      <c r="AD7" s="51"/>
      <c r="AE7" s="51"/>
    </row>
    <row r="8" spans="1:32" s="284" customFormat="1" ht="25.5" customHeight="1" x14ac:dyDescent="0.2">
      <c r="A8" s="488" t="s">
        <v>18</v>
      </c>
      <c r="B8" s="305"/>
      <c r="C8" s="306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19</v>
      </c>
      <c r="Q8" s="374">
        <v>0.41666666666666669</v>
      </c>
      <c r="R8" s="333"/>
      <c r="T8" s="308"/>
      <c r="U8" s="330"/>
      <c r="V8" s="421"/>
      <c r="W8" s="422"/>
      <c r="AB8" s="51"/>
      <c r="AC8" s="51"/>
      <c r="AD8" s="51"/>
      <c r="AE8" s="51"/>
    </row>
    <row r="9" spans="1:32" s="284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77"/>
      <c r="E9" s="31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2"/>
      <c r="P9" s="26" t="s">
        <v>20</v>
      </c>
      <c r="Q9" s="365"/>
      <c r="R9" s="366"/>
      <c r="T9" s="308"/>
      <c r="U9" s="330"/>
      <c r="V9" s="423"/>
      <c r="W9" s="424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77"/>
      <c r="E10" s="31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17" t="str">
        <f>IFERROR(VLOOKUP($D$10,Proxy,2,FALSE),"")</f>
        <v/>
      </c>
      <c r="I10" s="308"/>
      <c r="J10" s="308"/>
      <c r="K10" s="308"/>
      <c r="L10" s="308"/>
      <c r="M10" s="308"/>
      <c r="N10" s="283"/>
      <c r="P10" s="26" t="s">
        <v>21</v>
      </c>
      <c r="Q10" s="400"/>
      <c r="R10" s="401"/>
      <c r="U10" s="24" t="s">
        <v>22</v>
      </c>
      <c r="V10" s="324" t="s">
        <v>23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7"/>
      <c r="R11" s="368"/>
      <c r="U11" s="24" t="s">
        <v>26</v>
      </c>
      <c r="V11" s="444" t="s">
        <v>27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92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29</v>
      </c>
      <c r="Q12" s="374"/>
      <c r="R12" s="333"/>
      <c r="S12" s="23"/>
      <c r="U12" s="24"/>
      <c r="V12" s="317"/>
      <c r="W12" s="308"/>
      <c r="AB12" s="51"/>
      <c r="AC12" s="51"/>
      <c r="AD12" s="51"/>
      <c r="AE12" s="51"/>
    </row>
    <row r="13" spans="1:32" s="284" customFormat="1" ht="23.25" customHeight="1" x14ac:dyDescent="0.2">
      <c r="A13" s="392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31</v>
      </c>
      <c r="Q13" s="444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92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5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85" t="s">
        <v>34</v>
      </c>
      <c r="Q15" s="317"/>
      <c r="R15" s="317"/>
      <c r="S15" s="317"/>
      <c r="T15" s="3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6"/>
      <c r="Q16" s="386"/>
      <c r="R16" s="386"/>
      <c r="S16" s="386"/>
      <c r="T16" s="3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2" t="s">
        <v>35</v>
      </c>
      <c r="B17" s="322" t="s">
        <v>36</v>
      </c>
      <c r="C17" s="375" t="s">
        <v>37</v>
      </c>
      <c r="D17" s="322" t="s">
        <v>38</v>
      </c>
      <c r="E17" s="356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322" t="s">
        <v>48</v>
      </c>
      <c r="P17" s="322" t="s">
        <v>49</v>
      </c>
      <c r="Q17" s="355"/>
      <c r="R17" s="355"/>
      <c r="S17" s="355"/>
      <c r="T17" s="356"/>
      <c r="U17" s="485" t="s">
        <v>50</v>
      </c>
      <c r="V17" s="328"/>
      <c r="W17" s="322" t="s">
        <v>51</v>
      </c>
      <c r="X17" s="322" t="s">
        <v>52</v>
      </c>
      <c r="Y17" s="486" t="s">
        <v>53</v>
      </c>
      <c r="Z17" s="429" t="s">
        <v>54</v>
      </c>
      <c r="AA17" s="415" t="s">
        <v>55</v>
      </c>
      <c r="AB17" s="415" t="s">
        <v>56</v>
      </c>
      <c r="AC17" s="415" t="s">
        <v>57</v>
      </c>
      <c r="AD17" s="415" t="s">
        <v>58</v>
      </c>
      <c r="AE17" s="463"/>
      <c r="AF17" s="464"/>
      <c r="AG17" s="69"/>
      <c r="BD17" s="68" t="s">
        <v>59</v>
      </c>
    </row>
    <row r="18" spans="1:68" ht="14.25" customHeight="1" x14ac:dyDescent="0.2">
      <c r="A18" s="323"/>
      <c r="B18" s="323"/>
      <c r="C18" s="323"/>
      <c r="D18" s="357"/>
      <c r="E18" s="359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3"/>
      <c r="X18" s="323"/>
      <c r="Y18" s="487"/>
      <c r="Z18" s="430"/>
      <c r="AA18" s="416"/>
      <c r="AB18" s="416"/>
      <c r="AC18" s="416"/>
      <c r="AD18" s="465"/>
      <c r="AE18" s="466"/>
      <c r="AF18" s="467"/>
      <c r="AG18" s="69"/>
      <c r="BD18" s="68"/>
    </row>
    <row r="19" spans="1:68" ht="27.75" customHeight="1" x14ac:dyDescent="0.2">
      <c r="A19" s="342" t="s">
        <v>62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  <c r="Z19" s="343"/>
      <c r="AA19" s="48"/>
      <c r="AB19" s="48"/>
      <c r="AC19" s="48"/>
    </row>
    <row r="20" spans="1:68" ht="16.5" customHeight="1" x14ac:dyDescent="0.25">
      <c r="A20" s="307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85"/>
      <c r="AB20" s="285"/>
      <c r="AC20" s="285"/>
    </row>
    <row r="21" spans="1:68" ht="14.25" customHeight="1" x14ac:dyDescent="0.25">
      <c r="A21" s="311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86"/>
      <c r="AB21" s="286"/>
      <c r="AC21" s="2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0">
        <v>4607111035752</v>
      </c>
      <c r="E22" s="301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2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3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3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2" t="s">
        <v>74</v>
      </c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343"/>
      <c r="Z25" s="343"/>
      <c r="AA25" s="48"/>
      <c r="AB25" s="48"/>
      <c r="AC25" s="48"/>
    </row>
    <row r="26" spans="1:68" ht="16.5" customHeight="1" x14ac:dyDescent="0.25">
      <c r="A26" s="307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85"/>
      <c r="AB26" s="285"/>
      <c r="AC26" s="285"/>
    </row>
    <row r="27" spans="1:68" ht="14.25" customHeight="1" x14ac:dyDescent="0.25">
      <c r="A27" s="311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0">
        <v>4607111036537</v>
      </c>
      <c r="E28" s="301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98</v>
      </c>
      <c r="Y28" s="29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0">
        <v>4607111036605</v>
      </c>
      <c r="E29" s="301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182</v>
      </c>
      <c r="Y29" s="291">
        <f>IFERROR(IF(X29="","",X29),"")</f>
        <v>182</v>
      </c>
      <c r="Z29" s="36">
        <f>IFERROR(IF(X29="","",X29*0.00941),"")</f>
        <v>1.71262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349.76760000000002</v>
      </c>
      <c r="BN29" s="67">
        <f>IFERROR(Y29*I29,"0")</f>
        <v>349.76760000000002</v>
      </c>
      <c r="BO29" s="67">
        <f>IFERROR(X29/J29,"0")</f>
        <v>1.3</v>
      </c>
      <c r="BP29" s="67">
        <f>IFERROR(Y29/J29,"0")</f>
        <v>1.3</v>
      </c>
    </row>
    <row r="30" spans="1:68" x14ac:dyDescent="0.2">
      <c r="A30" s="312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3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292">
        <f>IFERROR(SUM(X28:X29),"0")</f>
        <v>280</v>
      </c>
      <c r="Y30" s="292">
        <f>IFERROR(SUM(Y28:Y29),"0")</f>
        <v>280</v>
      </c>
      <c r="Z30" s="292">
        <f>IFERROR(IF(Z28="",0,Z28),"0")+IFERROR(IF(Z29="",0,Z29),"0")</f>
        <v>2.6348000000000003</v>
      </c>
      <c r="AA30" s="293"/>
      <c r="AB30" s="293"/>
      <c r="AC30" s="293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3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292">
        <f>IFERROR(SUMPRODUCT(X28:X29*H28:H29),"0")</f>
        <v>420</v>
      </c>
      <c r="Y31" s="292">
        <f>IFERROR(SUMPRODUCT(Y28:Y29*H28:H29),"0")</f>
        <v>420</v>
      </c>
      <c r="Z31" s="37"/>
      <c r="AA31" s="293"/>
      <c r="AB31" s="293"/>
      <c r="AC31" s="293"/>
    </row>
    <row r="32" spans="1:68" ht="16.5" customHeight="1" x14ac:dyDescent="0.25">
      <c r="A32" s="307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85"/>
      <c r="AB32" s="285"/>
      <c r="AC32" s="285"/>
    </row>
    <row r="33" spans="1:68" ht="14.25" customHeight="1" x14ac:dyDescent="0.25">
      <c r="A33" s="311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86"/>
      <c r="AB33" s="286"/>
      <c r="AC33" s="286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0">
        <v>4620207490075</v>
      </c>
      <c r="E34" s="301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24</v>
      </c>
      <c r="Y34" s="291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0">
        <v>4620207490174</v>
      </c>
      <c r="E35" s="301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0">
        <v>4620207490044</v>
      </c>
      <c r="E36" s="301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120</v>
      </c>
      <c r="Y36" s="291">
        <f>IFERROR(IF(X36="","",X36),"")</f>
        <v>120</v>
      </c>
      <c r="Z36" s="36">
        <f>IFERROR(IF(X36="","",X36*0.0155),"")</f>
        <v>1.8599999999999999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704.4</v>
      </c>
      <c r="BN36" s="67">
        <f>IFERROR(Y36*I36,"0")</f>
        <v>704.4</v>
      </c>
      <c r="BO36" s="67">
        <f>IFERROR(X36/J36,"0")</f>
        <v>1.4285714285714286</v>
      </c>
      <c r="BP36" s="67">
        <f>IFERROR(Y36/J36,"0")</f>
        <v>1.4285714285714286</v>
      </c>
    </row>
    <row r="37" spans="1:68" x14ac:dyDescent="0.2">
      <c r="A37" s="312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3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292">
        <f>IFERROR(SUM(X34:X36),"0")</f>
        <v>144</v>
      </c>
      <c r="Y37" s="292">
        <f>IFERROR(SUM(Y34:Y36),"0")</f>
        <v>144</v>
      </c>
      <c r="Z37" s="292">
        <f>IFERROR(IF(Z34="",0,Z34),"0")+IFERROR(IF(Z35="",0,Z35),"0")+IFERROR(IF(Z36="",0,Z36),"0")</f>
        <v>2.2319999999999998</v>
      </c>
      <c r="AA37" s="293"/>
      <c r="AB37" s="293"/>
      <c r="AC37" s="293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3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292">
        <f>IFERROR(SUMPRODUCT(X34:X36*H34:H36),"0")</f>
        <v>806.4</v>
      </c>
      <c r="Y38" s="292">
        <f>IFERROR(SUMPRODUCT(Y34:Y36*H34:H36),"0")</f>
        <v>806.4</v>
      </c>
      <c r="Z38" s="37"/>
      <c r="AA38" s="293"/>
      <c r="AB38" s="293"/>
      <c r="AC38" s="293"/>
    </row>
    <row r="39" spans="1:68" ht="16.5" customHeight="1" x14ac:dyDescent="0.25">
      <c r="A39" s="307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85"/>
      <c r="AB39" s="285"/>
      <c r="AC39" s="285"/>
    </row>
    <row r="40" spans="1:68" ht="14.25" customHeight="1" x14ac:dyDescent="0.25">
      <c r="A40" s="311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86"/>
      <c r="AB40" s="286"/>
      <c r="AC40" s="286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300">
        <v>4607111039385</v>
      </c>
      <c r="E41" s="301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300">
        <v>4607111038982</v>
      </c>
      <c r="E42" s="301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0</v>
      </c>
      <c r="Y42" s="29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300">
        <v>4607111039354</v>
      </c>
      <c r="E43" s="301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300">
        <v>4607111039330</v>
      </c>
      <c r="E44" s="301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24</v>
      </c>
      <c r="Y44" s="291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312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13"/>
      <c r="P45" s="304" t="s">
        <v>72</v>
      </c>
      <c r="Q45" s="305"/>
      <c r="R45" s="305"/>
      <c r="S45" s="305"/>
      <c r="T45" s="305"/>
      <c r="U45" s="305"/>
      <c r="V45" s="306"/>
      <c r="W45" s="37" t="s">
        <v>69</v>
      </c>
      <c r="X45" s="292">
        <f>IFERROR(SUM(X41:X44),"0")</f>
        <v>36</v>
      </c>
      <c r="Y45" s="292">
        <f>IFERROR(SUM(Y41:Y44),"0")</f>
        <v>36</v>
      </c>
      <c r="Z45" s="292">
        <f>IFERROR(IF(Z41="",0,Z41),"0")+IFERROR(IF(Z42="",0,Z42),"0")+IFERROR(IF(Z43="",0,Z43),"0")+IFERROR(IF(Z44="",0,Z44),"0")</f>
        <v>0.55800000000000005</v>
      </c>
      <c r="AA45" s="293"/>
      <c r="AB45" s="293"/>
      <c r="AC45" s="293"/>
    </row>
    <row r="46" spans="1:68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3"/>
      <c r="P46" s="304" t="s">
        <v>72</v>
      </c>
      <c r="Q46" s="305"/>
      <c r="R46" s="305"/>
      <c r="S46" s="305"/>
      <c r="T46" s="305"/>
      <c r="U46" s="305"/>
      <c r="V46" s="306"/>
      <c r="W46" s="37" t="s">
        <v>73</v>
      </c>
      <c r="X46" s="292">
        <f>IFERROR(SUMPRODUCT(X41:X44*H41:H44),"0")</f>
        <v>244.8</v>
      </c>
      <c r="Y46" s="292">
        <f>IFERROR(SUMPRODUCT(Y41:Y44*H41:H44),"0")</f>
        <v>244.8</v>
      </c>
      <c r="Z46" s="37"/>
      <c r="AA46" s="293"/>
      <c r="AB46" s="293"/>
      <c r="AC46" s="293"/>
    </row>
    <row r="47" spans="1:68" ht="16.5" customHeight="1" x14ac:dyDescent="0.25">
      <c r="A47" s="307" t="s">
        <v>105</v>
      </c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285"/>
      <c r="AB47" s="285"/>
      <c r="AC47" s="285"/>
    </row>
    <row r="48" spans="1:68" ht="14.25" customHeight="1" x14ac:dyDescent="0.25">
      <c r="A48" s="311" t="s">
        <v>63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86"/>
      <c r="AB48" s="286"/>
      <c r="AC48" s="286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300">
        <v>4620207490822</v>
      </c>
      <c r="E49" s="301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12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13"/>
      <c r="P50" s="304" t="s">
        <v>72</v>
      </c>
      <c r="Q50" s="305"/>
      <c r="R50" s="305"/>
      <c r="S50" s="305"/>
      <c r="T50" s="305"/>
      <c r="U50" s="305"/>
      <c r="V50" s="306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3"/>
      <c r="P51" s="304" t="s">
        <v>72</v>
      </c>
      <c r="Q51" s="305"/>
      <c r="R51" s="305"/>
      <c r="S51" s="305"/>
      <c r="T51" s="305"/>
      <c r="U51" s="305"/>
      <c r="V51" s="306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11" t="s">
        <v>109</v>
      </c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286"/>
      <c r="AB52" s="286"/>
      <c r="AC52" s="286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300">
        <v>4607111039743</v>
      </c>
      <c r="E53" s="301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12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13"/>
      <c r="P54" s="304" t="s">
        <v>72</v>
      </c>
      <c r="Q54" s="305"/>
      <c r="R54" s="305"/>
      <c r="S54" s="305"/>
      <c r="T54" s="305"/>
      <c r="U54" s="305"/>
      <c r="V54" s="306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8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3"/>
      <c r="P55" s="304" t="s">
        <v>72</v>
      </c>
      <c r="Q55" s="305"/>
      <c r="R55" s="305"/>
      <c r="S55" s="305"/>
      <c r="T55" s="305"/>
      <c r="U55" s="305"/>
      <c r="V55" s="306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11" t="s">
        <v>76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286"/>
      <c r="AB56" s="286"/>
      <c r="AC56" s="286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300">
        <v>4607111039712</v>
      </c>
      <c r="E57" s="301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12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13"/>
      <c r="P58" s="304" t="s">
        <v>72</v>
      </c>
      <c r="Q58" s="305"/>
      <c r="R58" s="305"/>
      <c r="S58" s="305"/>
      <c r="T58" s="305"/>
      <c r="U58" s="305"/>
      <c r="V58" s="306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3"/>
      <c r="P59" s="304" t="s">
        <v>72</v>
      </c>
      <c r="Q59" s="305"/>
      <c r="R59" s="305"/>
      <c r="S59" s="305"/>
      <c r="T59" s="305"/>
      <c r="U59" s="305"/>
      <c r="V59" s="306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11" t="s">
        <v>116</v>
      </c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286"/>
      <c r="AB60" s="286"/>
      <c r="AC60" s="286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300">
        <v>4607111037008</v>
      </c>
      <c r="E61" s="301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300">
        <v>4607111037398</v>
      </c>
      <c r="E62" s="301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12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13"/>
      <c r="P63" s="304" t="s">
        <v>72</v>
      </c>
      <c r="Q63" s="305"/>
      <c r="R63" s="305"/>
      <c r="S63" s="305"/>
      <c r="T63" s="305"/>
      <c r="U63" s="305"/>
      <c r="V63" s="306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8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3"/>
      <c r="P64" s="304" t="s">
        <v>72</v>
      </c>
      <c r="Q64" s="305"/>
      <c r="R64" s="305"/>
      <c r="S64" s="305"/>
      <c r="T64" s="305"/>
      <c r="U64" s="305"/>
      <c r="V64" s="306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11" t="s">
        <v>122</v>
      </c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286"/>
      <c r="AB65" s="286"/>
      <c r="AC65" s="286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300">
        <v>4607111039705</v>
      </c>
      <c r="E66" s="301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300">
        <v>4607111039729</v>
      </c>
      <c r="E67" s="301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300">
        <v>4620207490228</v>
      </c>
      <c r="E68" s="301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12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13"/>
      <c r="P69" s="304" t="s">
        <v>72</v>
      </c>
      <c r="Q69" s="305"/>
      <c r="R69" s="305"/>
      <c r="S69" s="305"/>
      <c r="T69" s="305"/>
      <c r="U69" s="305"/>
      <c r="V69" s="306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x14ac:dyDescent="0.2">
      <c r="A70" s="308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3"/>
      <c r="P70" s="304" t="s">
        <v>72</v>
      </c>
      <c r="Q70" s="305"/>
      <c r="R70" s="305"/>
      <c r="S70" s="305"/>
      <c r="T70" s="305"/>
      <c r="U70" s="305"/>
      <c r="V70" s="306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customHeight="1" x14ac:dyDescent="0.25">
      <c r="A71" s="307" t="s">
        <v>130</v>
      </c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285"/>
      <c r="AB71" s="285"/>
      <c r="AC71" s="285"/>
    </row>
    <row r="72" spans="1:68" ht="14.25" customHeight="1" x14ac:dyDescent="0.25">
      <c r="A72" s="311" t="s">
        <v>63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86"/>
      <c r="AB72" s="286"/>
      <c r="AC72" s="286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300">
        <v>4607111037411</v>
      </c>
      <c r="E73" s="301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300">
        <v>4607111036728</v>
      </c>
      <c r="E74" s="301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0</v>
      </c>
      <c r="Y74" s="291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12"/>
      <c r="B75" s="308"/>
      <c r="C75" s="308"/>
      <c r="D75" s="308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13"/>
      <c r="P75" s="304" t="s">
        <v>72</v>
      </c>
      <c r="Q75" s="305"/>
      <c r="R75" s="305"/>
      <c r="S75" s="305"/>
      <c r="T75" s="305"/>
      <c r="U75" s="305"/>
      <c r="V75" s="306"/>
      <c r="W75" s="37" t="s">
        <v>69</v>
      </c>
      <c r="X75" s="292">
        <f>IFERROR(SUM(X73:X74),"0")</f>
        <v>0</v>
      </c>
      <c r="Y75" s="292">
        <f>IFERROR(SUM(Y73:Y74),"0")</f>
        <v>0</v>
      </c>
      <c r="Z75" s="292">
        <f>IFERROR(IF(Z73="",0,Z73),"0")+IFERROR(IF(Z74="",0,Z74),"0")</f>
        <v>0</v>
      </c>
      <c r="AA75" s="293"/>
      <c r="AB75" s="293"/>
      <c r="AC75" s="293"/>
    </row>
    <row r="76" spans="1:68" x14ac:dyDescent="0.2">
      <c r="A76" s="308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3"/>
      <c r="P76" s="304" t="s">
        <v>72</v>
      </c>
      <c r="Q76" s="305"/>
      <c r="R76" s="305"/>
      <c r="S76" s="305"/>
      <c r="T76" s="305"/>
      <c r="U76" s="305"/>
      <c r="V76" s="306"/>
      <c r="W76" s="37" t="s">
        <v>73</v>
      </c>
      <c r="X76" s="292">
        <f>IFERROR(SUMPRODUCT(X73:X74*H73:H74),"0")</f>
        <v>0</v>
      </c>
      <c r="Y76" s="292">
        <f>IFERROR(SUMPRODUCT(Y73:Y74*H73:H74),"0")</f>
        <v>0</v>
      </c>
      <c r="Z76" s="37"/>
      <c r="AA76" s="293"/>
      <c r="AB76" s="293"/>
      <c r="AC76" s="293"/>
    </row>
    <row r="77" spans="1:68" ht="16.5" customHeight="1" x14ac:dyDescent="0.25">
      <c r="A77" s="307" t="s">
        <v>137</v>
      </c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285"/>
      <c r="AB77" s="285"/>
      <c r="AC77" s="285"/>
    </row>
    <row r="78" spans="1:68" ht="14.25" customHeight="1" x14ac:dyDescent="0.25">
      <c r="A78" s="311" t="s">
        <v>122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300">
        <v>4607111033659</v>
      </c>
      <c r="E79" s="301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28</v>
      </c>
      <c r="Y79" s="291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300">
        <v>4607111033659</v>
      </c>
      <c r="E80" s="301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2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13"/>
      <c r="P81" s="304" t="s">
        <v>72</v>
      </c>
      <c r="Q81" s="305"/>
      <c r="R81" s="305"/>
      <c r="S81" s="305"/>
      <c r="T81" s="305"/>
      <c r="U81" s="305"/>
      <c r="V81" s="306"/>
      <c r="W81" s="37" t="s">
        <v>69</v>
      </c>
      <c r="X81" s="292">
        <f>IFERROR(SUM(X79:X80),"0")</f>
        <v>28</v>
      </c>
      <c r="Y81" s="292">
        <f>IFERROR(SUM(Y79:Y80),"0")</f>
        <v>28</v>
      </c>
      <c r="Z81" s="292">
        <f>IFERROR(IF(Z79="",0,Z79),"0")+IFERROR(IF(Z80="",0,Z80),"0")</f>
        <v>0.50063999999999997</v>
      </c>
      <c r="AA81" s="293"/>
      <c r="AB81" s="293"/>
      <c r="AC81" s="293"/>
    </row>
    <row r="82" spans="1:68" x14ac:dyDescent="0.2">
      <c r="A82" s="308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3"/>
      <c r="P82" s="304" t="s">
        <v>72</v>
      </c>
      <c r="Q82" s="305"/>
      <c r="R82" s="305"/>
      <c r="S82" s="305"/>
      <c r="T82" s="305"/>
      <c r="U82" s="305"/>
      <c r="V82" s="306"/>
      <c r="W82" s="37" t="s">
        <v>73</v>
      </c>
      <c r="X82" s="292">
        <f>IFERROR(SUMPRODUCT(X79:X80*H79:H80),"0")</f>
        <v>100.8</v>
      </c>
      <c r="Y82" s="292">
        <f>IFERROR(SUMPRODUCT(Y79:Y80*H79:H80),"0")</f>
        <v>100.8</v>
      </c>
      <c r="Z82" s="37"/>
      <c r="AA82" s="293"/>
      <c r="AB82" s="293"/>
      <c r="AC82" s="293"/>
    </row>
    <row r="83" spans="1:68" ht="16.5" customHeight="1" x14ac:dyDescent="0.25">
      <c r="A83" s="307" t="s">
        <v>143</v>
      </c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285"/>
      <c r="AB83" s="285"/>
      <c r="AC83" s="285"/>
    </row>
    <row r="84" spans="1:68" ht="14.25" customHeight="1" x14ac:dyDescent="0.25">
      <c r="A84" s="311" t="s">
        <v>144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86"/>
      <c r="AB84" s="286"/>
      <c r="AC84" s="286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0">
        <v>4607111034120</v>
      </c>
      <c r="E85" s="301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140</v>
      </c>
      <c r="Y85" s="291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0">
        <v>4607111034137</v>
      </c>
      <c r="E86" s="301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28</v>
      </c>
      <c r="Y86" s="291">
        <f>IFERROR(IF(X86="","",X86),"")</f>
        <v>28</v>
      </c>
      <c r="Z86" s="36">
        <f>IFERROR(IF(X86="","",X86*0.01788),"")</f>
        <v>0.50063999999999997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120.50080000000001</v>
      </c>
      <c r="BN86" s="67">
        <f>IFERROR(Y86*I86,"0")</f>
        <v>120.50080000000001</v>
      </c>
      <c r="BO86" s="67">
        <f>IFERROR(X86/J86,"0")</f>
        <v>0.4</v>
      </c>
      <c r="BP86" s="67">
        <f>IFERROR(Y86/J86,"0")</f>
        <v>0.4</v>
      </c>
    </row>
    <row r="87" spans="1:68" x14ac:dyDescent="0.2">
      <c r="A87" s="312"/>
      <c r="B87" s="308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13"/>
      <c r="P87" s="304" t="s">
        <v>72</v>
      </c>
      <c r="Q87" s="305"/>
      <c r="R87" s="305"/>
      <c r="S87" s="305"/>
      <c r="T87" s="305"/>
      <c r="U87" s="305"/>
      <c r="V87" s="306"/>
      <c r="W87" s="37" t="s">
        <v>69</v>
      </c>
      <c r="X87" s="292">
        <f>IFERROR(SUM(X85:X86),"0")</f>
        <v>168</v>
      </c>
      <c r="Y87" s="292">
        <f>IFERROR(SUM(Y85:Y86),"0")</f>
        <v>168</v>
      </c>
      <c r="Z87" s="292">
        <f>IFERROR(IF(Z85="",0,Z85),"0")+IFERROR(IF(Z86="",0,Z86),"0")</f>
        <v>3.0038400000000003</v>
      </c>
      <c r="AA87" s="293"/>
      <c r="AB87" s="293"/>
      <c r="AC87" s="293"/>
    </row>
    <row r="88" spans="1:68" x14ac:dyDescent="0.2">
      <c r="A88" s="308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3"/>
      <c r="P88" s="304" t="s">
        <v>72</v>
      </c>
      <c r="Q88" s="305"/>
      <c r="R88" s="305"/>
      <c r="S88" s="305"/>
      <c r="T88" s="305"/>
      <c r="U88" s="305"/>
      <c r="V88" s="306"/>
      <c r="W88" s="37" t="s">
        <v>73</v>
      </c>
      <c r="X88" s="292">
        <f>IFERROR(SUMPRODUCT(X85:X86*H85:H86),"0")</f>
        <v>604.79999999999995</v>
      </c>
      <c r="Y88" s="292">
        <f>IFERROR(SUMPRODUCT(Y85:Y86*H85:H86),"0")</f>
        <v>604.79999999999995</v>
      </c>
      <c r="Z88" s="37"/>
      <c r="AA88" s="293"/>
      <c r="AB88" s="293"/>
      <c r="AC88" s="293"/>
    </row>
    <row r="89" spans="1:68" ht="16.5" customHeight="1" x14ac:dyDescent="0.25">
      <c r="A89" s="307" t="s">
        <v>151</v>
      </c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308"/>
      <c r="AA89" s="285"/>
      <c r="AB89" s="285"/>
      <c r="AC89" s="285"/>
    </row>
    <row r="90" spans="1:68" ht="14.25" customHeight="1" x14ac:dyDescent="0.25">
      <c r="A90" s="311" t="s">
        <v>122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86"/>
      <c r="AB90" s="286"/>
      <c r="AC90" s="286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300">
        <v>4620207491027</v>
      </c>
      <c r="E91" s="301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3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0">
        <v>4620207491003</v>
      </c>
      <c r="E92" s="301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4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42</v>
      </c>
      <c r="Y92" s="291">
        <f t="shared" si="0"/>
        <v>42</v>
      </c>
      <c r="Z92" s="36">
        <f t="shared" si="1"/>
        <v>0.75095999999999996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300">
        <v>4620207491034</v>
      </c>
      <c r="E93" s="301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8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28</v>
      </c>
      <c r="Y93" s="291">
        <f t="shared" si="0"/>
        <v>28</v>
      </c>
      <c r="Z93" s="36">
        <f t="shared" si="1"/>
        <v>0.50063999999999997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0">
        <v>4620207491010</v>
      </c>
      <c r="E94" s="301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6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28</v>
      </c>
      <c r="Y94" s="291">
        <f t="shared" si="0"/>
        <v>28</v>
      </c>
      <c r="Z94" s="36">
        <f t="shared" si="1"/>
        <v>0.50063999999999997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300">
        <v>4607111035028</v>
      </c>
      <c r="E95" s="301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5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56</v>
      </c>
      <c r="Y95" s="291">
        <f t="shared" si="0"/>
        <v>56</v>
      </c>
      <c r="Z95" s="36">
        <f t="shared" si="1"/>
        <v>1.0012799999999999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249.13280000000003</v>
      </c>
      <c r="BN95" s="67">
        <f t="shared" si="3"/>
        <v>249.13280000000003</v>
      </c>
      <c r="BO95" s="67">
        <f t="shared" si="4"/>
        <v>0.8</v>
      </c>
      <c r="BP95" s="67">
        <f t="shared" si="5"/>
        <v>0.8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300">
        <v>4607111036407</v>
      </c>
      <c r="E96" s="301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28</v>
      </c>
      <c r="Y96" s="291">
        <f t="shared" si="0"/>
        <v>28</v>
      </c>
      <c r="Z96" s="36">
        <f t="shared" si="1"/>
        <v>0.50063999999999997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312"/>
      <c r="B97" s="308"/>
      <c r="C97" s="308"/>
      <c r="D97" s="308"/>
      <c r="E97" s="308"/>
      <c r="F97" s="308"/>
      <c r="G97" s="308"/>
      <c r="H97" s="308"/>
      <c r="I97" s="308"/>
      <c r="J97" s="308"/>
      <c r="K97" s="308"/>
      <c r="L97" s="308"/>
      <c r="M97" s="308"/>
      <c r="N97" s="308"/>
      <c r="O97" s="313"/>
      <c r="P97" s="304" t="s">
        <v>72</v>
      </c>
      <c r="Q97" s="305"/>
      <c r="R97" s="305"/>
      <c r="S97" s="305"/>
      <c r="T97" s="305"/>
      <c r="U97" s="305"/>
      <c r="V97" s="306"/>
      <c r="W97" s="37" t="s">
        <v>69</v>
      </c>
      <c r="X97" s="292">
        <f>IFERROR(SUM(X91:X96),"0")</f>
        <v>196</v>
      </c>
      <c r="Y97" s="292">
        <f>IFERROR(SUM(Y91:Y96),"0")</f>
        <v>196</v>
      </c>
      <c r="Z97" s="292">
        <f>IFERROR(IF(Z91="",0,Z91),"0")+IFERROR(IF(Z92="",0,Z92),"0")+IFERROR(IF(Z93="",0,Z93),"0")+IFERROR(IF(Z94="",0,Z94),"0")+IFERROR(IF(Z95="",0,Z95),"0")+IFERROR(IF(Z96="",0,Z96),"0")</f>
        <v>3.50448</v>
      </c>
      <c r="AA97" s="293"/>
      <c r="AB97" s="293"/>
      <c r="AC97" s="293"/>
    </row>
    <row r="98" spans="1:68" x14ac:dyDescent="0.2">
      <c r="A98" s="308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3"/>
      <c r="P98" s="304" t="s">
        <v>72</v>
      </c>
      <c r="Q98" s="305"/>
      <c r="R98" s="305"/>
      <c r="S98" s="305"/>
      <c r="T98" s="305"/>
      <c r="U98" s="305"/>
      <c r="V98" s="306"/>
      <c r="W98" s="37" t="s">
        <v>73</v>
      </c>
      <c r="X98" s="292">
        <f>IFERROR(SUMPRODUCT(X91:X96*H91:H96),"0")</f>
        <v>655.20000000000005</v>
      </c>
      <c r="Y98" s="292">
        <f>IFERROR(SUMPRODUCT(Y91:Y96*H91:H96),"0")</f>
        <v>655.20000000000005</v>
      </c>
      <c r="Z98" s="37"/>
      <c r="AA98" s="293"/>
      <c r="AB98" s="293"/>
      <c r="AC98" s="293"/>
    </row>
    <row r="99" spans="1:68" ht="16.5" customHeight="1" x14ac:dyDescent="0.25">
      <c r="A99" s="307" t="s">
        <v>171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08"/>
      <c r="P99" s="308"/>
      <c r="Q99" s="308"/>
      <c r="R99" s="308"/>
      <c r="S99" s="308"/>
      <c r="T99" s="308"/>
      <c r="U99" s="308"/>
      <c r="V99" s="308"/>
      <c r="W99" s="308"/>
      <c r="X99" s="308"/>
      <c r="Y99" s="308"/>
      <c r="Z99" s="308"/>
      <c r="AA99" s="285"/>
      <c r="AB99" s="285"/>
      <c r="AC99" s="285"/>
    </row>
    <row r="100" spans="1:68" ht="14.25" customHeight="1" x14ac:dyDescent="0.25">
      <c r="A100" s="311" t="s">
        <v>116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86"/>
      <c r="AB100" s="286"/>
      <c r="AC100" s="286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300">
        <v>4607025784012</v>
      </c>
      <c r="E101" s="301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0</v>
      </c>
      <c r="Y101" s="291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12"/>
      <c r="B102" s="308"/>
      <c r="C102" s="308"/>
      <c r="D102" s="308"/>
      <c r="E102" s="308"/>
      <c r="F102" s="308"/>
      <c r="G102" s="308"/>
      <c r="H102" s="308"/>
      <c r="I102" s="308"/>
      <c r="J102" s="308"/>
      <c r="K102" s="308"/>
      <c r="L102" s="308"/>
      <c r="M102" s="308"/>
      <c r="N102" s="308"/>
      <c r="O102" s="313"/>
      <c r="P102" s="304" t="s">
        <v>72</v>
      </c>
      <c r="Q102" s="305"/>
      <c r="R102" s="305"/>
      <c r="S102" s="305"/>
      <c r="T102" s="305"/>
      <c r="U102" s="305"/>
      <c r="V102" s="306"/>
      <c r="W102" s="37" t="s">
        <v>69</v>
      </c>
      <c r="X102" s="292">
        <f>IFERROR(SUM(X101:X101),"0")</f>
        <v>0</v>
      </c>
      <c r="Y102" s="292">
        <f>IFERROR(SUM(Y101:Y101),"0")</f>
        <v>0</v>
      </c>
      <c r="Z102" s="292">
        <f>IFERROR(IF(Z101="",0,Z101),"0")</f>
        <v>0</v>
      </c>
      <c r="AA102" s="293"/>
      <c r="AB102" s="293"/>
      <c r="AC102" s="293"/>
    </row>
    <row r="103" spans="1:68" x14ac:dyDescent="0.2">
      <c r="A103" s="308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3"/>
      <c r="P103" s="304" t="s">
        <v>72</v>
      </c>
      <c r="Q103" s="305"/>
      <c r="R103" s="305"/>
      <c r="S103" s="305"/>
      <c r="T103" s="305"/>
      <c r="U103" s="305"/>
      <c r="V103" s="306"/>
      <c r="W103" s="37" t="s">
        <v>73</v>
      </c>
      <c r="X103" s="292">
        <f>IFERROR(SUMPRODUCT(X101:X101*H101:H101),"0")</f>
        <v>0</v>
      </c>
      <c r="Y103" s="292">
        <f>IFERROR(SUMPRODUCT(Y101:Y101*H101:H101),"0")</f>
        <v>0</v>
      </c>
      <c r="Z103" s="37"/>
      <c r="AA103" s="293"/>
      <c r="AB103" s="293"/>
      <c r="AC103" s="293"/>
    </row>
    <row r="104" spans="1:68" ht="16.5" customHeight="1" x14ac:dyDescent="0.25">
      <c r="A104" s="307" t="s">
        <v>175</v>
      </c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8"/>
      <c r="S104" s="308"/>
      <c r="T104" s="308"/>
      <c r="U104" s="308"/>
      <c r="V104" s="308"/>
      <c r="W104" s="308"/>
      <c r="X104" s="308"/>
      <c r="Y104" s="308"/>
      <c r="Z104" s="308"/>
      <c r="AA104" s="285"/>
      <c r="AB104" s="285"/>
      <c r="AC104" s="285"/>
    </row>
    <row r="105" spans="1:68" ht="14.25" customHeight="1" x14ac:dyDescent="0.25">
      <c r="A105" s="311" t="s">
        <v>63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86"/>
      <c r="AB105" s="286"/>
      <c r="AC105" s="28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00">
        <v>4620207491157</v>
      </c>
      <c r="E106" s="301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0</v>
      </c>
      <c r="Y106" s="291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00">
        <v>4607111039262</v>
      </c>
      <c r="E107" s="301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24</v>
      </c>
      <c r="Y107" s="291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00">
        <v>4607111039248</v>
      </c>
      <c r="E108" s="301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204</v>
      </c>
      <c r="Y108" s="291">
        <f>IFERROR(IF(X108="","",X108),"")</f>
        <v>204</v>
      </c>
      <c r="Z108" s="36">
        <f>IFERROR(IF(X108="","",X108*0.0155),"")</f>
        <v>3.1619999999999999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1489.2</v>
      </c>
      <c r="BN108" s="67">
        <f>IFERROR(Y108*I108,"0")</f>
        <v>1489.2</v>
      </c>
      <c r="BO108" s="67">
        <f>IFERROR(X108/J108,"0")</f>
        <v>2.4285714285714284</v>
      </c>
      <c r="BP108" s="67">
        <f>IFERROR(Y108/J108,"0")</f>
        <v>2.4285714285714284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00">
        <v>4607111039293</v>
      </c>
      <c r="E109" s="301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12</v>
      </c>
      <c r="Y109" s="291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00">
        <v>4607111039279</v>
      </c>
      <c r="E110" s="301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204</v>
      </c>
      <c r="Y110" s="291">
        <f>IFERROR(IF(X110="","",X110),"")</f>
        <v>204</v>
      </c>
      <c r="Z110" s="36">
        <f>IFERROR(IF(X110="","",X110*0.0155),"")</f>
        <v>3.1619999999999999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1489.2</v>
      </c>
      <c r="BN110" s="67">
        <f>IFERROR(Y110*I110,"0")</f>
        <v>1489.2</v>
      </c>
      <c r="BO110" s="67">
        <f>IFERROR(X110/J110,"0")</f>
        <v>2.4285714285714284</v>
      </c>
      <c r="BP110" s="67">
        <f>IFERROR(Y110/J110,"0")</f>
        <v>2.4285714285714284</v>
      </c>
    </row>
    <row r="111" spans="1:68" x14ac:dyDescent="0.2">
      <c r="A111" s="312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M111" s="308"/>
      <c r="N111" s="308"/>
      <c r="O111" s="313"/>
      <c r="P111" s="304" t="s">
        <v>72</v>
      </c>
      <c r="Q111" s="305"/>
      <c r="R111" s="305"/>
      <c r="S111" s="305"/>
      <c r="T111" s="305"/>
      <c r="U111" s="305"/>
      <c r="V111" s="306"/>
      <c r="W111" s="37" t="s">
        <v>69</v>
      </c>
      <c r="X111" s="292">
        <f>IFERROR(SUM(X106:X110),"0")</f>
        <v>444</v>
      </c>
      <c r="Y111" s="292">
        <f>IFERROR(SUM(Y106:Y110),"0")</f>
        <v>444</v>
      </c>
      <c r="Z111" s="292">
        <f>IFERROR(IF(Z106="",0,Z106),"0")+IFERROR(IF(Z107="",0,Z107),"0")+IFERROR(IF(Z108="",0,Z108),"0")+IFERROR(IF(Z109="",0,Z109),"0")+IFERROR(IF(Z110="",0,Z110),"0")</f>
        <v>6.8819999999999997</v>
      </c>
      <c r="AA111" s="293"/>
      <c r="AB111" s="293"/>
      <c r="AC111" s="293"/>
    </row>
    <row r="112" spans="1:68" x14ac:dyDescent="0.2">
      <c r="A112" s="308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3"/>
      <c r="P112" s="304" t="s">
        <v>72</v>
      </c>
      <c r="Q112" s="305"/>
      <c r="R112" s="305"/>
      <c r="S112" s="305"/>
      <c r="T112" s="305"/>
      <c r="U112" s="305"/>
      <c r="V112" s="306"/>
      <c r="W112" s="37" t="s">
        <v>73</v>
      </c>
      <c r="X112" s="292">
        <f>IFERROR(SUMPRODUCT(X106:X110*H106:H110),"0")</f>
        <v>3086.3999999999996</v>
      </c>
      <c r="Y112" s="292">
        <f>IFERROR(SUMPRODUCT(Y106:Y110*H106:H110),"0")</f>
        <v>3086.3999999999996</v>
      </c>
      <c r="Z112" s="37"/>
      <c r="AA112" s="293"/>
      <c r="AB112" s="293"/>
      <c r="AC112" s="293"/>
    </row>
    <row r="113" spans="1:68" ht="14.25" customHeight="1" x14ac:dyDescent="0.25">
      <c r="A113" s="311" t="s">
        <v>122</v>
      </c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286"/>
      <c r="AB113" s="286"/>
      <c r="AC113" s="286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300">
        <v>4620207490983</v>
      </c>
      <c r="E114" s="301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12"/>
      <c r="B115" s="308"/>
      <c r="C115" s="308"/>
      <c r="D115" s="308"/>
      <c r="E115" s="308"/>
      <c r="F115" s="308"/>
      <c r="G115" s="308"/>
      <c r="H115" s="308"/>
      <c r="I115" s="308"/>
      <c r="J115" s="308"/>
      <c r="K115" s="308"/>
      <c r="L115" s="308"/>
      <c r="M115" s="308"/>
      <c r="N115" s="308"/>
      <c r="O115" s="313"/>
      <c r="P115" s="304" t="s">
        <v>72</v>
      </c>
      <c r="Q115" s="305"/>
      <c r="R115" s="305"/>
      <c r="S115" s="305"/>
      <c r="T115" s="305"/>
      <c r="U115" s="305"/>
      <c r="V115" s="306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x14ac:dyDescent="0.2">
      <c r="A116" s="308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3"/>
      <c r="P116" s="304" t="s">
        <v>72</v>
      </c>
      <c r="Q116" s="305"/>
      <c r="R116" s="305"/>
      <c r="S116" s="305"/>
      <c r="T116" s="305"/>
      <c r="U116" s="305"/>
      <c r="V116" s="306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customHeight="1" x14ac:dyDescent="0.25">
      <c r="A117" s="311" t="s">
        <v>190</v>
      </c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8"/>
      <c r="T117" s="308"/>
      <c r="U117" s="308"/>
      <c r="V117" s="308"/>
      <c r="W117" s="308"/>
      <c r="X117" s="308"/>
      <c r="Y117" s="308"/>
      <c r="Z117" s="308"/>
      <c r="AA117" s="286"/>
      <c r="AB117" s="286"/>
      <c r="AC117" s="286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300">
        <v>4620207491140</v>
      </c>
      <c r="E118" s="301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12"/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13"/>
      <c r="P119" s="304" t="s">
        <v>72</v>
      </c>
      <c r="Q119" s="305"/>
      <c r="R119" s="305"/>
      <c r="S119" s="305"/>
      <c r="T119" s="305"/>
      <c r="U119" s="305"/>
      <c r="V119" s="306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x14ac:dyDescent="0.2">
      <c r="A120" s="308"/>
      <c r="B120" s="308"/>
      <c r="C120" s="308"/>
      <c r="D120" s="308"/>
      <c r="E120" s="308"/>
      <c r="F120" s="308"/>
      <c r="G120" s="308"/>
      <c r="H120" s="308"/>
      <c r="I120" s="308"/>
      <c r="J120" s="308"/>
      <c r="K120" s="308"/>
      <c r="L120" s="308"/>
      <c r="M120" s="308"/>
      <c r="N120" s="308"/>
      <c r="O120" s="313"/>
      <c r="P120" s="304" t="s">
        <v>72</v>
      </c>
      <c r="Q120" s="305"/>
      <c r="R120" s="305"/>
      <c r="S120" s="305"/>
      <c r="T120" s="305"/>
      <c r="U120" s="305"/>
      <c r="V120" s="306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customHeight="1" x14ac:dyDescent="0.25">
      <c r="A121" s="307" t="s">
        <v>196</v>
      </c>
      <c r="B121" s="308"/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285"/>
      <c r="AB121" s="285"/>
      <c r="AC121" s="285"/>
    </row>
    <row r="122" spans="1:68" ht="14.25" customHeight="1" x14ac:dyDescent="0.25">
      <c r="A122" s="311" t="s">
        <v>122</v>
      </c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286"/>
      <c r="AB122" s="286"/>
      <c r="AC122" s="286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300">
        <v>4607111034014</v>
      </c>
      <c r="E123" s="301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7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154</v>
      </c>
      <c r="Y123" s="291">
        <f>IFERROR(IF(X123="","",X123),"")</f>
        <v>154</v>
      </c>
      <c r="Z123" s="36">
        <f>IFERROR(IF(X123="","",X123*0.01788),"")</f>
        <v>2.75352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300">
        <v>4607111033994</v>
      </c>
      <c r="E124" s="301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252</v>
      </c>
      <c r="Y124" s="291">
        <f>IFERROR(IF(X124="","",X124),"")</f>
        <v>252</v>
      </c>
      <c r="Z124" s="36">
        <f>IFERROR(IF(X124="","",X124*0.01788),"")</f>
        <v>4.5057600000000004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933.30719999999997</v>
      </c>
      <c r="BN124" s="67">
        <f>IFERROR(Y124*I124,"0")</f>
        <v>933.30719999999997</v>
      </c>
      <c r="BO124" s="67">
        <f>IFERROR(X124/J124,"0")</f>
        <v>3.6</v>
      </c>
      <c r="BP124" s="67">
        <f>IFERROR(Y124/J124,"0")</f>
        <v>3.6</v>
      </c>
    </row>
    <row r="125" spans="1:68" x14ac:dyDescent="0.2">
      <c r="A125" s="312"/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13"/>
      <c r="P125" s="304" t="s">
        <v>72</v>
      </c>
      <c r="Q125" s="305"/>
      <c r="R125" s="305"/>
      <c r="S125" s="305"/>
      <c r="T125" s="305"/>
      <c r="U125" s="305"/>
      <c r="V125" s="306"/>
      <c r="W125" s="37" t="s">
        <v>69</v>
      </c>
      <c r="X125" s="292">
        <f>IFERROR(SUM(X123:X124),"0")</f>
        <v>406</v>
      </c>
      <c r="Y125" s="292">
        <f>IFERROR(SUM(Y123:Y124),"0")</f>
        <v>406</v>
      </c>
      <c r="Z125" s="292">
        <f>IFERROR(IF(Z123="",0,Z123),"0")+IFERROR(IF(Z124="",0,Z124),"0")</f>
        <v>7.2592800000000004</v>
      </c>
      <c r="AA125" s="293"/>
      <c r="AB125" s="293"/>
      <c r="AC125" s="293"/>
    </row>
    <row r="126" spans="1:68" x14ac:dyDescent="0.2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M126" s="308"/>
      <c r="N126" s="308"/>
      <c r="O126" s="313"/>
      <c r="P126" s="304" t="s">
        <v>72</v>
      </c>
      <c r="Q126" s="305"/>
      <c r="R126" s="305"/>
      <c r="S126" s="305"/>
      <c r="T126" s="305"/>
      <c r="U126" s="305"/>
      <c r="V126" s="306"/>
      <c r="W126" s="37" t="s">
        <v>73</v>
      </c>
      <c r="X126" s="292">
        <f>IFERROR(SUMPRODUCT(X123:X124*H123:H124),"0")</f>
        <v>1218</v>
      </c>
      <c r="Y126" s="292">
        <f>IFERROR(SUMPRODUCT(Y123:Y124*H123:H124),"0")</f>
        <v>1218</v>
      </c>
      <c r="Z126" s="37"/>
      <c r="AA126" s="293"/>
      <c r="AB126" s="293"/>
      <c r="AC126" s="293"/>
    </row>
    <row r="127" spans="1:68" ht="16.5" customHeight="1" x14ac:dyDescent="0.25">
      <c r="A127" s="307" t="s">
        <v>202</v>
      </c>
      <c r="B127" s="308"/>
      <c r="C127" s="308"/>
      <c r="D127" s="308"/>
      <c r="E127" s="308"/>
      <c r="F127" s="308"/>
      <c r="G127" s="308"/>
      <c r="H127" s="308"/>
      <c r="I127" s="308"/>
      <c r="J127" s="308"/>
      <c r="K127" s="308"/>
      <c r="L127" s="308"/>
      <c r="M127" s="308"/>
      <c r="N127" s="308"/>
      <c r="O127" s="308"/>
      <c r="P127" s="308"/>
      <c r="Q127" s="308"/>
      <c r="R127" s="308"/>
      <c r="S127" s="308"/>
      <c r="T127" s="308"/>
      <c r="U127" s="308"/>
      <c r="V127" s="308"/>
      <c r="W127" s="308"/>
      <c r="X127" s="308"/>
      <c r="Y127" s="308"/>
      <c r="Z127" s="308"/>
      <c r="AA127" s="285"/>
      <c r="AB127" s="285"/>
      <c r="AC127" s="285"/>
    </row>
    <row r="128" spans="1:68" ht="14.25" customHeight="1" x14ac:dyDescent="0.25">
      <c r="A128" s="311" t="s">
        <v>122</v>
      </c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08"/>
      <c r="V128" s="308"/>
      <c r="W128" s="308"/>
      <c r="X128" s="308"/>
      <c r="Y128" s="308"/>
      <c r="Z128" s="308"/>
      <c r="AA128" s="286"/>
      <c r="AB128" s="286"/>
      <c r="AC128" s="286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300">
        <v>4607111039095</v>
      </c>
      <c r="E129" s="301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0</v>
      </c>
      <c r="Y129" s="291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300">
        <v>4607111034199</v>
      </c>
      <c r="E130" s="301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42</v>
      </c>
      <c r="Y130" s="291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12"/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13"/>
      <c r="P131" s="304" t="s">
        <v>72</v>
      </c>
      <c r="Q131" s="305"/>
      <c r="R131" s="305"/>
      <c r="S131" s="305"/>
      <c r="T131" s="305"/>
      <c r="U131" s="305"/>
      <c r="V131" s="306"/>
      <c r="W131" s="37" t="s">
        <v>69</v>
      </c>
      <c r="X131" s="292">
        <f>IFERROR(SUM(X129:X130),"0")</f>
        <v>42</v>
      </c>
      <c r="Y131" s="292">
        <f>IFERROR(SUM(Y129:Y130),"0")</f>
        <v>42</v>
      </c>
      <c r="Z131" s="292">
        <f>IFERROR(IF(Z129="",0,Z129),"0")+IFERROR(IF(Z130="",0,Z130),"0")</f>
        <v>0.75095999999999996</v>
      </c>
      <c r="AA131" s="293"/>
      <c r="AB131" s="293"/>
      <c r="AC131" s="293"/>
    </row>
    <row r="132" spans="1:68" x14ac:dyDescent="0.2">
      <c r="A132" s="308"/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308"/>
      <c r="M132" s="308"/>
      <c r="N132" s="308"/>
      <c r="O132" s="313"/>
      <c r="P132" s="304" t="s">
        <v>72</v>
      </c>
      <c r="Q132" s="305"/>
      <c r="R132" s="305"/>
      <c r="S132" s="305"/>
      <c r="T132" s="305"/>
      <c r="U132" s="305"/>
      <c r="V132" s="306"/>
      <c r="W132" s="37" t="s">
        <v>73</v>
      </c>
      <c r="X132" s="292">
        <f>IFERROR(SUMPRODUCT(X129:X130*H129:H130),"0")</f>
        <v>126</v>
      </c>
      <c r="Y132" s="292">
        <f>IFERROR(SUMPRODUCT(Y129:Y130*H129:H130),"0")</f>
        <v>126</v>
      </c>
      <c r="Z132" s="37"/>
      <c r="AA132" s="293"/>
      <c r="AB132" s="293"/>
      <c r="AC132" s="293"/>
    </row>
    <row r="133" spans="1:68" ht="16.5" customHeight="1" x14ac:dyDescent="0.25">
      <c r="A133" s="307" t="s">
        <v>209</v>
      </c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308"/>
      <c r="W133" s="308"/>
      <c r="X133" s="308"/>
      <c r="Y133" s="308"/>
      <c r="Z133" s="308"/>
      <c r="AA133" s="285"/>
      <c r="AB133" s="285"/>
      <c r="AC133" s="285"/>
    </row>
    <row r="134" spans="1:68" ht="14.25" customHeight="1" x14ac:dyDescent="0.25">
      <c r="A134" s="311" t="s">
        <v>122</v>
      </c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308"/>
      <c r="W134" s="308"/>
      <c r="X134" s="308"/>
      <c r="Y134" s="308"/>
      <c r="Z134" s="308"/>
      <c r="AA134" s="286"/>
      <c r="AB134" s="286"/>
      <c r="AC134" s="286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300">
        <v>4620207490914</v>
      </c>
      <c r="E135" s="301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1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154</v>
      </c>
      <c r="Y135" s="291">
        <f>IFERROR(IF(X135="","",X135),"")</f>
        <v>154</v>
      </c>
      <c r="Z135" s="36">
        <f>IFERROR(IF(X135="","",X135*0.01788),"")</f>
        <v>2.75352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412.72</v>
      </c>
      <c r="BN135" s="67">
        <f>IFERROR(Y135*I135,"0")</f>
        <v>412.72</v>
      </c>
      <c r="BO135" s="67">
        <f>IFERROR(X135/J135,"0")</f>
        <v>2.2000000000000002</v>
      </c>
      <c r="BP135" s="67">
        <f>IFERROR(Y135/J135,"0")</f>
        <v>2.2000000000000002</v>
      </c>
    </row>
    <row r="136" spans="1:68" ht="27" customHeight="1" x14ac:dyDescent="0.25">
      <c r="A136" s="54" t="s">
        <v>213</v>
      </c>
      <c r="B136" s="54" t="s">
        <v>214</v>
      </c>
      <c r="C136" s="31">
        <v>4301135778</v>
      </c>
      <c r="D136" s="300">
        <v>4620207490853</v>
      </c>
      <c r="E136" s="301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28</v>
      </c>
      <c r="Y136" s="29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312"/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13"/>
      <c r="P137" s="304" t="s">
        <v>72</v>
      </c>
      <c r="Q137" s="305"/>
      <c r="R137" s="305"/>
      <c r="S137" s="305"/>
      <c r="T137" s="305"/>
      <c r="U137" s="305"/>
      <c r="V137" s="306"/>
      <c r="W137" s="37" t="s">
        <v>69</v>
      </c>
      <c r="X137" s="292">
        <f>IFERROR(SUM(X135:X136),"0")</f>
        <v>182</v>
      </c>
      <c r="Y137" s="292">
        <f>IFERROR(SUM(Y135:Y136),"0")</f>
        <v>182</v>
      </c>
      <c r="Z137" s="292">
        <f>IFERROR(IF(Z135="",0,Z135),"0")+IFERROR(IF(Z136="",0,Z136),"0")</f>
        <v>3.2541599999999997</v>
      </c>
      <c r="AA137" s="293"/>
      <c r="AB137" s="293"/>
      <c r="AC137" s="293"/>
    </row>
    <row r="138" spans="1:68" x14ac:dyDescent="0.2">
      <c r="A138" s="308"/>
      <c r="B138" s="308"/>
      <c r="C138" s="308"/>
      <c r="D138" s="308"/>
      <c r="E138" s="308"/>
      <c r="F138" s="308"/>
      <c r="G138" s="308"/>
      <c r="H138" s="308"/>
      <c r="I138" s="308"/>
      <c r="J138" s="308"/>
      <c r="K138" s="308"/>
      <c r="L138" s="308"/>
      <c r="M138" s="308"/>
      <c r="N138" s="308"/>
      <c r="O138" s="313"/>
      <c r="P138" s="304" t="s">
        <v>72</v>
      </c>
      <c r="Q138" s="305"/>
      <c r="R138" s="305"/>
      <c r="S138" s="305"/>
      <c r="T138" s="305"/>
      <c r="U138" s="305"/>
      <c r="V138" s="306"/>
      <c r="W138" s="37" t="s">
        <v>73</v>
      </c>
      <c r="X138" s="292">
        <f>IFERROR(SUMPRODUCT(X135:X136*H135:H136),"0")</f>
        <v>436.79999999999995</v>
      </c>
      <c r="Y138" s="292">
        <f>IFERROR(SUMPRODUCT(Y135:Y136*H135:H136),"0")</f>
        <v>436.79999999999995</v>
      </c>
      <c r="Z138" s="37"/>
      <c r="AA138" s="293"/>
      <c r="AB138" s="293"/>
      <c r="AC138" s="293"/>
    </row>
    <row r="139" spans="1:68" ht="16.5" customHeight="1" x14ac:dyDescent="0.25">
      <c r="A139" s="307" t="s">
        <v>216</v>
      </c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8"/>
      <c r="R139" s="308"/>
      <c r="S139" s="308"/>
      <c r="T139" s="308"/>
      <c r="U139" s="308"/>
      <c r="V139" s="308"/>
      <c r="W139" s="308"/>
      <c r="X139" s="308"/>
      <c r="Y139" s="308"/>
      <c r="Z139" s="308"/>
      <c r="AA139" s="285"/>
      <c r="AB139" s="285"/>
      <c r="AC139" s="285"/>
    </row>
    <row r="140" spans="1:68" ht="14.25" customHeight="1" x14ac:dyDescent="0.25">
      <c r="A140" s="311" t="s">
        <v>122</v>
      </c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286"/>
      <c r="AB140" s="286"/>
      <c r="AC140" s="286"/>
    </row>
    <row r="141" spans="1:68" ht="27" customHeight="1" x14ac:dyDescent="0.25">
      <c r="A141" s="54" t="s">
        <v>217</v>
      </c>
      <c r="B141" s="54" t="s">
        <v>218</v>
      </c>
      <c r="C141" s="31">
        <v>4301135570</v>
      </c>
      <c r="D141" s="300">
        <v>4607111035806</v>
      </c>
      <c r="E141" s="301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56</v>
      </c>
      <c r="Y141" s="291">
        <f>IFERROR(IF(X141="","",X141),"")</f>
        <v>56</v>
      </c>
      <c r="Z141" s="36">
        <f>IFERROR(IF(X141="","",X141*0.01788),"")</f>
        <v>1.0012799999999999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207.40159999999997</v>
      </c>
      <c r="BN141" s="67">
        <f>IFERROR(Y141*I141,"0")</f>
        <v>207.40159999999997</v>
      </c>
      <c r="BO141" s="67">
        <f>IFERROR(X141/J141,"0")</f>
        <v>0.8</v>
      </c>
      <c r="BP141" s="67">
        <f>IFERROR(Y141/J141,"0")</f>
        <v>0.8</v>
      </c>
    </row>
    <row r="142" spans="1:68" x14ac:dyDescent="0.2">
      <c r="A142" s="312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13"/>
      <c r="P142" s="304" t="s">
        <v>72</v>
      </c>
      <c r="Q142" s="305"/>
      <c r="R142" s="305"/>
      <c r="S142" s="305"/>
      <c r="T142" s="305"/>
      <c r="U142" s="305"/>
      <c r="V142" s="306"/>
      <c r="W142" s="37" t="s">
        <v>69</v>
      </c>
      <c r="X142" s="292">
        <f>IFERROR(SUM(X141:X141),"0")</f>
        <v>56</v>
      </c>
      <c r="Y142" s="292">
        <f>IFERROR(SUM(Y141:Y141),"0")</f>
        <v>56</v>
      </c>
      <c r="Z142" s="292">
        <f>IFERROR(IF(Z141="",0,Z141),"0")</f>
        <v>1.0012799999999999</v>
      </c>
      <c r="AA142" s="293"/>
      <c r="AB142" s="293"/>
      <c r="AC142" s="293"/>
    </row>
    <row r="143" spans="1:68" x14ac:dyDescent="0.2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13"/>
      <c r="P143" s="304" t="s">
        <v>72</v>
      </c>
      <c r="Q143" s="305"/>
      <c r="R143" s="305"/>
      <c r="S143" s="305"/>
      <c r="T143" s="305"/>
      <c r="U143" s="305"/>
      <c r="V143" s="306"/>
      <c r="W143" s="37" t="s">
        <v>73</v>
      </c>
      <c r="X143" s="292">
        <f>IFERROR(SUMPRODUCT(X141:X141*H141:H141),"0")</f>
        <v>168</v>
      </c>
      <c r="Y143" s="292">
        <f>IFERROR(SUMPRODUCT(Y141:Y141*H141:H141),"0")</f>
        <v>168</v>
      </c>
      <c r="Z143" s="37"/>
      <c r="AA143" s="293"/>
      <c r="AB143" s="293"/>
      <c r="AC143" s="293"/>
    </row>
    <row r="144" spans="1:68" ht="16.5" customHeight="1" x14ac:dyDescent="0.25">
      <c r="A144" s="307" t="s">
        <v>220</v>
      </c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  <c r="R144" s="308"/>
      <c r="S144" s="308"/>
      <c r="T144" s="308"/>
      <c r="U144" s="308"/>
      <c r="V144" s="308"/>
      <c r="W144" s="308"/>
      <c r="X144" s="308"/>
      <c r="Y144" s="308"/>
      <c r="Z144" s="308"/>
      <c r="AA144" s="285"/>
      <c r="AB144" s="285"/>
      <c r="AC144" s="285"/>
    </row>
    <row r="145" spans="1:68" ht="14.25" customHeight="1" x14ac:dyDescent="0.25">
      <c r="A145" s="311" t="s">
        <v>122</v>
      </c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8"/>
      <c r="S145" s="308"/>
      <c r="T145" s="308"/>
      <c r="U145" s="308"/>
      <c r="V145" s="308"/>
      <c r="W145" s="308"/>
      <c r="X145" s="308"/>
      <c r="Y145" s="308"/>
      <c r="Z145" s="308"/>
      <c r="AA145" s="286"/>
      <c r="AB145" s="286"/>
      <c r="AC145" s="286"/>
    </row>
    <row r="146" spans="1:68" ht="16.5" customHeight="1" x14ac:dyDescent="0.25">
      <c r="A146" s="54" t="s">
        <v>221</v>
      </c>
      <c r="B146" s="54" t="s">
        <v>222</v>
      </c>
      <c r="C146" s="31">
        <v>4301135607</v>
      </c>
      <c r="D146" s="300">
        <v>4607111039613</v>
      </c>
      <c r="E146" s="301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12"/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13"/>
      <c r="P147" s="304" t="s">
        <v>72</v>
      </c>
      <c r="Q147" s="305"/>
      <c r="R147" s="305"/>
      <c r="S147" s="305"/>
      <c r="T147" s="305"/>
      <c r="U147" s="305"/>
      <c r="V147" s="306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x14ac:dyDescent="0.2">
      <c r="A148" s="308"/>
      <c r="B148" s="308"/>
      <c r="C148" s="308"/>
      <c r="D148" s="308"/>
      <c r="E148" s="308"/>
      <c r="F148" s="308"/>
      <c r="G148" s="308"/>
      <c r="H148" s="308"/>
      <c r="I148" s="308"/>
      <c r="J148" s="308"/>
      <c r="K148" s="308"/>
      <c r="L148" s="308"/>
      <c r="M148" s="308"/>
      <c r="N148" s="308"/>
      <c r="O148" s="313"/>
      <c r="P148" s="304" t="s">
        <v>72</v>
      </c>
      <c r="Q148" s="305"/>
      <c r="R148" s="305"/>
      <c r="S148" s="305"/>
      <c r="T148" s="305"/>
      <c r="U148" s="305"/>
      <c r="V148" s="306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customHeight="1" x14ac:dyDescent="0.25">
      <c r="A149" s="307" t="s">
        <v>223</v>
      </c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08"/>
      <c r="P149" s="308"/>
      <c r="Q149" s="308"/>
      <c r="R149" s="308"/>
      <c r="S149" s="308"/>
      <c r="T149" s="308"/>
      <c r="U149" s="308"/>
      <c r="V149" s="308"/>
      <c r="W149" s="308"/>
      <c r="X149" s="308"/>
      <c r="Y149" s="308"/>
      <c r="Z149" s="308"/>
      <c r="AA149" s="285"/>
      <c r="AB149" s="285"/>
      <c r="AC149" s="285"/>
    </row>
    <row r="150" spans="1:68" ht="14.25" customHeight="1" x14ac:dyDescent="0.25">
      <c r="A150" s="311" t="s">
        <v>190</v>
      </c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8"/>
      <c r="S150" s="308"/>
      <c r="T150" s="308"/>
      <c r="U150" s="308"/>
      <c r="V150" s="308"/>
      <c r="W150" s="308"/>
      <c r="X150" s="308"/>
      <c r="Y150" s="308"/>
      <c r="Z150" s="308"/>
      <c r="AA150" s="286"/>
      <c r="AB150" s="286"/>
      <c r="AC150" s="286"/>
    </row>
    <row r="151" spans="1:68" ht="27" customHeight="1" x14ac:dyDescent="0.25">
      <c r="A151" s="54" t="s">
        <v>224</v>
      </c>
      <c r="B151" s="54" t="s">
        <v>225</v>
      </c>
      <c r="C151" s="31">
        <v>4301135540</v>
      </c>
      <c r="D151" s="300">
        <v>4607111035646</v>
      </c>
      <c r="E151" s="301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12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13"/>
      <c r="P152" s="304" t="s">
        <v>72</v>
      </c>
      <c r="Q152" s="305"/>
      <c r="R152" s="305"/>
      <c r="S152" s="305"/>
      <c r="T152" s="305"/>
      <c r="U152" s="305"/>
      <c r="V152" s="306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x14ac:dyDescent="0.2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13"/>
      <c r="P153" s="304" t="s">
        <v>72</v>
      </c>
      <c r="Q153" s="305"/>
      <c r="R153" s="305"/>
      <c r="S153" s="305"/>
      <c r="T153" s="305"/>
      <c r="U153" s="305"/>
      <c r="V153" s="306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customHeight="1" x14ac:dyDescent="0.25">
      <c r="A154" s="307" t="s">
        <v>228</v>
      </c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  <c r="R154" s="308"/>
      <c r="S154" s="308"/>
      <c r="T154" s="308"/>
      <c r="U154" s="308"/>
      <c r="V154" s="308"/>
      <c r="W154" s="308"/>
      <c r="X154" s="308"/>
      <c r="Y154" s="308"/>
      <c r="Z154" s="308"/>
      <c r="AA154" s="285"/>
      <c r="AB154" s="285"/>
      <c r="AC154" s="285"/>
    </row>
    <row r="155" spans="1:68" ht="14.25" customHeight="1" x14ac:dyDescent="0.25">
      <c r="A155" s="311" t="s">
        <v>122</v>
      </c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  <c r="U155" s="308"/>
      <c r="V155" s="308"/>
      <c r="W155" s="308"/>
      <c r="X155" s="308"/>
      <c r="Y155" s="308"/>
      <c r="Z155" s="308"/>
      <c r="AA155" s="286"/>
      <c r="AB155" s="286"/>
      <c r="AC155" s="286"/>
    </row>
    <row r="156" spans="1:68" ht="27" customHeight="1" x14ac:dyDescent="0.25">
      <c r="A156" s="54" t="s">
        <v>229</v>
      </c>
      <c r="B156" s="54" t="s">
        <v>230</v>
      </c>
      <c r="C156" s="31">
        <v>4301135591</v>
      </c>
      <c r="D156" s="300">
        <v>4607111036568</v>
      </c>
      <c r="E156" s="301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126</v>
      </c>
      <c r="Y156" s="291">
        <f>IFERROR(IF(X156="","",X156),"")</f>
        <v>126</v>
      </c>
      <c r="Z156" s="36">
        <f>IFERROR(IF(X156="","",X156*0.00941),"")</f>
        <v>1.1856599999999999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264.82679999999999</v>
      </c>
      <c r="BN156" s="67">
        <f>IFERROR(Y156*I156,"0")</f>
        <v>264.82679999999999</v>
      </c>
      <c r="BO156" s="67">
        <f>IFERROR(X156/J156,"0")</f>
        <v>0.9</v>
      </c>
      <c r="BP156" s="67">
        <f>IFERROR(Y156/J156,"0")</f>
        <v>0.9</v>
      </c>
    </row>
    <row r="157" spans="1:68" x14ac:dyDescent="0.2">
      <c r="A157" s="312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13"/>
      <c r="P157" s="304" t="s">
        <v>72</v>
      </c>
      <c r="Q157" s="305"/>
      <c r="R157" s="305"/>
      <c r="S157" s="305"/>
      <c r="T157" s="305"/>
      <c r="U157" s="305"/>
      <c r="V157" s="306"/>
      <c r="W157" s="37" t="s">
        <v>69</v>
      </c>
      <c r="X157" s="292">
        <f>IFERROR(SUM(X156:X156),"0")</f>
        <v>126</v>
      </c>
      <c r="Y157" s="292">
        <f>IFERROR(SUM(Y156:Y156),"0")</f>
        <v>126</v>
      </c>
      <c r="Z157" s="292">
        <f>IFERROR(IF(Z156="",0,Z156),"0")</f>
        <v>1.1856599999999999</v>
      </c>
      <c r="AA157" s="293"/>
      <c r="AB157" s="293"/>
      <c r="AC157" s="293"/>
    </row>
    <row r="158" spans="1:68" x14ac:dyDescent="0.2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13"/>
      <c r="P158" s="304" t="s">
        <v>72</v>
      </c>
      <c r="Q158" s="305"/>
      <c r="R158" s="305"/>
      <c r="S158" s="305"/>
      <c r="T158" s="305"/>
      <c r="U158" s="305"/>
      <c r="V158" s="306"/>
      <c r="W158" s="37" t="s">
        <v>73</v>
      </c>
      <c r="X158" s="292">
        <f>IFERROR(SUMPRODUCT(X156:X156*H156:H156),"0")</f>
        <v>211.67999999999998</v>
      </c>
      <c r="Y158" s="292">
        <f>IFERROR(SUMPRODUCT(Y156:Y156*H156:H156),"0")</f>
        <v>211.67999999999998</v>
      </c>
      <c r="Z158" s="37"/>
      <c r="AA158" s="293"/>
      <c r="AB158" s="293"/>
      <c r="AC158" s="293"/>
    </row>
    <row r="159" spans="1:68" ht="27.75" customHeight="1" x14ac:dyDescent="0.2">
      <c r="A159" s="342" t="s">
        <v>232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48"/>
      <c r="AB159" s="48"/>
      <c r="AC159" s="48"/>
    </row>
    <row r="160" spans="1:68" ht="16.5" customHeight="1" x14ac:dyDescent="0.25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285"/>
      <c r="AB160" s="285"/>
      <c r="AC160" s="285"/>
    </row>
    <row r="161" spans="1:68" ht="14.25" customHeight="1" x14ac:dyDescent="0.25">
      <c r="A161" s="311" t="s">
        <v>63</v>
      </c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  <c r="AA161" s="286"/>
      <c r="AB161" s="286"/>
      <c r="AC161" s="286"/>
    </row>
    <row r="162" spans="1:68" ht="16.5" customHeight="1" x14ac:dyDescent="0.25">
      <c r="A162" s="54" t="s">
        <v>234</v>
      </c>
      <c r="B162" s="54" t="s">
        <v>235</v>
      </c>
      <c r="C162" s="31">
        <v>4301071062</v>
      </c>
      <c r="D162" s="300">
        <v>4607111036384</v>
      </c>
      <c r="E162" s="301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238</v>
      </c>
      <c r="B163" s="54" t="s">
        <v>239</v>
      </c>
      <c r="C163" s="31">
        <v>4301071050</v>
      </c>
      <c r="D163" s="300">
        <v>4607111036216</v>
      </c>
      <c r="E163" s="301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12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13"/>
      <c r="P164" s="304" t="s">
        <v>72</v>
      </c>
      <c r="Q164" s="305"/>
      <c r="R164" s="305"/>
      <c r="S164" s="305"/>
      <c r="T164" s="305"/>
      <c r="U164" s="305"/>
      <c r="V164" s="306"/>
      <c r="W164" s="37" t="s">
        <v>69</v>
      </c>
      <c r="X164" s="292">
        <f>IFERROR(SUM(X162:X163),"0")</f>
        <v>0</v>
      </c>
      <c r="Y164" s="292">
        <f>IFERROR(SUM(Y162:Y163),"0")</f>
        <v>0</v>
      </c>
      <c r="Z164" s="292">
        <f>IFERROR(IF(Z162="",0,Z162),"0")+IFERROR(IF(Z163="",0,Z163),"0")</f>
        <v>0</v>
      </c>
      <c r="AA164" s="293"/>
      <c r="AB164" s="293"/>
      <c r="AC164" s="293"/>
    </row>
    <row r="165" spans="1:68" x14ac:dyDescent="0.2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13"/>
      <c r="P165" s="304" t="s">
        <v>72</v>
      </c>
      <c r="Q165" s="305"/>
      <c r="R165" s="305"/>
      <c r="S165" s="305"/>
      <c r="T165" s="305"/>
      <c r="U165" s="305"/>
      <c r="V165" s="306"/>
      <c r="W165" s="37" t="s">
        <v>73</v>
      </c>
      <c r="X165" s="292">
        <f>IFERROR(SUMPRODUCT(X162:X163*H162:H163),"0")</f>
        <v>0</v>
      </c>
      <c r="Y165" s="292">
        <f>IFERROR(SUMPRODUCT(Y162:Y163*H162:H163),"0")</f>
        <v>0</v>
      </c>
      <c r="Z165" s="37"/>
      <c r="AA165" s="293"/>
      <c r="AB165" s="293"/>
      <c r="AC165" s="293"/>
    </row>
    <row r="166" spans="1:68" ht="14.25" customHeight="1" x14ac:dyDescent="0.25">
      <c r="A166" s="311" t="s">
        <v>241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286"/>
      <c r="AB166" s="286"/>
      <c r="AC166" s="286"/>
    </row>
    <row r="167" spans="1:68" ht="27" customHeight="1" x14ac:dyDescent="0.25">
      <c r="A167" s="54" t="s">
        <v>242</v>
      </c>
      <c r="B167" s="54" t="s">
        <v>243</v>
      </c>
      <c r="C167" s="31">
        <v>4301080153</v>
      </c>
      <c r="D167" s="300">
        <v>4607111036827</v>
      </c>
      <c r="E167" s="301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245</v>
      </c>
      <c r="B168" s="54" t="s">
        <v>246</v>
      </c>
      <c r="C168" s="31">
        <v>4301080154</v>
      </c>
      <c r="D168" s="300">
        <v>4607111036834</v>
      </c>
      <c r="E168" s="301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0</v>
      </c>
      <c r="Y168" s="291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12"/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13"/>
      <c r="P169" s="304" t="s">
        <v>72</v>
      </c>
      <c r="Q169" s="305"/>
      <c r="R169" s="305"/>
      <c r="S169" s="305"/>
      <c r="T169" s="305"/>
      <c r="U169" s="305"/>
      <c r="V169" s="306"/>
      <c r="W169" s="37" t="s">
        <v>69</v>
      </c>
      <c r="X169" s="292">
        <f>IFERROR(SUM(X167:X168),"0")</f>
        <v>0</v>
      </c>
      <c r="Y169" s="292">
        <f>IFERROR(SUM(Y167:Y168),"0")</f>
        <v>0</v>
      </c>
      <c r="Z169" s="292">
        <f>IFERROR(IF(Z167="",0,Z167),"0")+IFERROR(IF(Z168="",0,Z168),"0")</f>
        <v>0</v>
      </c>
      <c r="AA169" s="293"/>
      <c r="AB169" s="293"/>
      <c r="AC169" s="293"/>
    </row>
    <row r="170" spans="1:68" x14ac:dyDescent="0.2">
      <c r="A170" s="308"/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13"/>
      <c r="P170" s="304" t="s">
        <v>72</v>
      </c>
      <c r="Q170" s="305"/>
      <c r="R170" s="305"/>
      <c r="S170" s="305"/>
      <c r="T170" s="305"/>
      <c r="U170" s="305"/>
      <c r="V170" s="306"/>
      <c r="W170" s="37" t="s">
        <v>73</v>
      </c>
      <c r="X170" s="292">
        <f>IFERROR(SUMPRODUCT(X167:X168*H167:H168),"0")</f>
        <v>0</v>
      </c>
      <c r="Y170" s="292">
        <f>IFERROR(SUMPRODUCT(Y167:Y168*H167:H168),"0")</f>
        <v>0</v>
      </c>
      <c r="Z170" s="37"/>
      <c r="AA170" s="293"/>
      <c r="AB170" s="293"/>
      <c r="AC170" s="293"/>
    </row>
    <row r="171" spans="1:68" ht="27.75" customHeight="1" x14ac:dyDescent="0.2">
      <c r="A171" s="342" t="s">
        <v>247</v>
      </c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  <c r="T171" s="343"/>
      <c r="U171" s="343"/>
      <c r="V171" s="343"/>
      <c r="W171" s="343"/>
      <c r="X171" s="343"/>
      <c r="Y171" s="343"/>
      <c r="Z171" s="343"/>
      <c r="AA171" s="48"/>
      <c r="AB171" s="48"/>
      <c r="AC171" s="48"/>
    </row>
    <row r="172" spans="1:68" ht="16.5" customHeight="1" x14ac:dyDescent="0.25">
      <c r="A172" s="307" t="s">
        <v>248</v>
      </c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308"/>
      <c r="AA172" s="285"/>
      <c r="AB172" s="285"/>
      <c r="AC172" s="285"/>
    </row>
    <row r="173" spans="1:68" ht="14.25" customHeight="1" x14ac:dyDescent="0.25">
      <c r="A173" s="311" t="s">
        <v>76</v>
      </c>
      <c r="B173" s="308"/>
      <c r="C173" s="308"/>
      <c r="D173" s="308"/>
      <c r="E173" s="308"/>
      <c r="F173" s="308"/>
      <c r="G173" s="308"/>
      <c r="H173" s="308"/>
      <c r="I173" s="308"/>
      <c r="J173" s="308"/>
      <c r="K173" s="308"/>
      <c r="L173" s="308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308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300">
        <v>4607111035691</v>
      </c>
      <c r="E174" s="301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84</v>
      </c>
      <c r="Y174" s="291">
        <f>IFERROR(IF(X174="","",X174),"")</f>
        <v>84</v>
      </c>
      <c r="Z174" s="36">
        <f>IFERROR(IF(X174="","",X174*0.01788),"")</f>
        <v>1.5019199999999999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284.59199999999998</v>
      </c>
      <c r="BN174" s="67">
        <f>IFERROR(Y174*I174,"0")</f>
        <v>284.59199999999998</v>
      </c>
      <c r="BO174" s="67">
        <f>IFERROR(X174/J174,"0")</f>
        <v>1.2</v>
      </c>
      <c r="BP174" s="67">
        <f>IFERROR(Y174/J174,"0")</f>
        <v>1.2</v>
      </c>
    </row>
    <row r="175" spans="1:68" ht="27" customHeight="1" x14ac:dyDescent="0.25">
      <c r="A175" s="54" t="s">
        <v>252</v>
      </c>
      <c r="B175" s="54" t="s">
        <v>253</v>
      </c>
      <c r="C175" s="31">
        <v>4301132182</v>
      </c>
      <c r="D175" s="300">
        <v>4607111035721</v>
      </c>
      <c r="E175" s="301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84</v>
      </c>
      <c r="Y175" s="291">
        <f>IFERROR(IF(X175="","",X175),"")</f>
        <v>84</v>
      </c>
      <c r="Z175" s="36">
        <f>IFERROR(IF(X175="","",X175*0.01788),"")</f>
        <v>1.5019199999999999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284.59199999999998</v>
      </c>
      <c r="BN175" s="67">
        <f>IFERROR(Y175*I175,"0")</f>
        <v>284.59199999999998</v>
      </c>
      <c r="BO175" s="67">
        <f>IFERROR(X175/J175,"0")</f>
        <v>1.2</v>
      </c>
      <c r="BP175" s="67">
        <f>IFERROR(Y175/J175,"0")</f>
        <v>1.2</v>
      </c>
    </row>
    <row r="176" spans="1:68" ht="27" customHeight="1" x14ac:dyDescent="0.25">
      <c r="A176" s="54" t="s">
        <v>255</v>
      </c>
      <c r="B176" s="54" t="s">
        <v>256</v>
      </c>
      <c r="C176" s="31">
        <v>4301132170</v>
      </c>
      <c r="D176" s="300">
        <v>4607111038487</v>
      </c>
      <c r="E176" s="301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0</v>
      </c>
      <c r="Y176" s="291">
        <f>IFERROR(IF(X176="","",X176),"")</f>
        <v>0</v>
      </c>
      <c r="Z176" s="36">
        <f>IFERROR(IF(X176="","",X176*0.01788),"")</f>
        <v>0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12"/>
      <c r="B177" s="308"/>
      <c r="C177" s="308"/>
      <c r="D177" s="308"/>
      <c r="E177" s="308"/>
      <c r="F177" s="308"/>
      <c r="G177" s="308"/>
      <c r="H177" s="308"/>
      <c r="I177" s="308"/>
      <c r="J177" s="308"/>
      <c r="K177" s="308"/>
      <c r="L177" s="308"/>
      <c r="M177" s="308"/>
      <c r="N177" s="308"/>
      <c r="O177" s="313"/>
      <c r="P177" s="304" t="s">
        <v>72</v>
      </c>
      <c r="Q177" s="305"/>
      <c r="R177" s="305"/>
      <c r="S177" s="305"/>
      <c r="T177" s="305"/>
      <c r="U177" s="305"/>
      <c r="V177" s="306"/>
      <c r="W177" s="37" t="s">
        <v>69</v>
      </c>
      <c r="X177" s="292">
        <f>IFERROR(SUM(X174:X176),"0")</f>
        <v>168</v>
      </c>
      <c r="Y177" s="292">
        <f>IFERROR(SUM(Y174:Y176),"0")</f>
        <v>168</v>
      </c>
      <c r="Z177" s="292">
        <f>IFERROR(IF(Z174="",0,Z174),"0")+IFERROR(IF(Z175="",0,Z175),"0")+IFERROR(IF(Z176="",0,Z176),"0")</f>
        <v>3.0038399999999998</v>
      </c>
      <c r="AA177" s="293"/>
      <c r="AB177" s="293"/>
      <c r="AC177" s="293"/>
    </row>
    <row r="178" spans="1:68" x14ac:dyDescent="0.2">
      <c r="A178" s="308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3"/>
      <c r="P178" s="304" t="s">
        <v>72</v>
      </c>
      <c r="Q178" s="305"/>
      <c r="R178" s="305"/>
      <c r="S178" s="305"/>
      <c r="T178" s="305"/>
      <c r="U178" s="305"/>
      <c r="V178" s="306"/>
      <c r="W178" s="37" t="s">
        <v>73</v>
      </c>
      <c r="X178" s="292">
        <f>IFERROR(SUMPRODUCT(X174:X176*H174:H176),"0")</f>
        <v>504</v>
      </c>
      <c r="Y178" s="292">
        <f>IFERROR(SUMPRODUCT(Y174:Y176*H174:H176),"0")</f>
        <v>504</v>
      </c>
      <c r="Z178" s="37"/>
      <c r="AA178" s="293"/>
      <c r="AB178" s="293"/>
      <c r="AC178" s="293"/>
    </row>
    <row r="179" spans="1:68" ht="14.25" customHeight="1" x14ac:dyDescent="0.25">
      <c r="A179" s="311" t="s">
        <v>258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286"/>
      <c r="AB179" s="286"/>
      <c r="AC179" s="286"/>
    </row>
    <row r="180" spans="1:68" ht="27" customHeight="1" x14ac:dyDescent="0.25">
      <c r="A180" s="54" t="s">
        <v>259</v>
      </c>
      <c r="B180" s="54" t="s">
        <v>260</v>
      </c>
      <c r="C180" s="31">
        <v>4301051855</v>
      </c>
      <c r="D180" s="300">
        <v>4680115885875</v>
      </c>
      <c r="E180" s="301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1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12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13"/>
      <c r="P181" s="304" t="s">
        <v>72</v>
      </c>
      <c r="Q181" s="305"/>
      <c r="R181" s="305"/>
      <c r="S181" s="305"/>
      <c r="T181" s="305"/>
      <c r="U181" s="305"/>
      <c r="V181" s="306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x14ac:dyDescent="0.2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13"/>
      <c r="P182" s="304" t="s">
        <v>72</v>
      </c>
      <c r="Q182" s="305"/>
      <c r="R182" s="305"/>
      <c r="S182" s="305"/>
      <c r="T182" s="305"/>
      <c r="U182" s="305"/>
      <c r="V182" s="306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customHeight="1" x14ac:dyDescent="0.2">
      <c r="A183" s="342" t="s">
        <v>266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48"/>
      <c r="AB183" s="48"/>
      <c r="AC183" s="48"/>
    </row>
    <row r="184" spans="1:68" ht="16.5" customHeight="1" x14ac:dyDescent="0.25">
      <c r="A184" s="307" t="s">
        <v>267</v>
      </c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285"/>
      <c r="AB184" s="285"/>
      <c r="AC184" s="285"/>
    </row>
    <row r="185" spans="1:68" ht="14.25" customHeight="1" x14ac:dyDescent="0.25">
      <c r="A185" s="311" t="s">
        <v>76</v>
      </c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286"/>
      <c r="AB185" s="286"/>
      <c r="AC185" s="286"/>
    </row>
    <row r="186" spans="1:68" ht="27" customHeight="1" x14ac:dyDescent="0.25">
      <c r="A186" s="54" t="s">
        <v>268</v>
      </c>
      <c r="B186" s="54" t="s">
        <v>269</v>
      </c>
      <c r="C186" s="31">
        <v>4301132227</v>
      </c>
      <c r="D186" s="300">
        <v>4620207491133</v>
      </c>
      <c r="E186" s="301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70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12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13"/>
      <c r="P187" s="304" t="s">
        <v>72</v>
      </c>
      <c r="Q187" s="305"/>
      <c r="R187" s="305"/>
      <c r="S187" s="305"/>
      <c r="T187" s="305"/>
      <c r="U187" s="305"/>
      <c r="V187" s="306"/>
      <c r="W187" s="37" t="s">
        <v>69</v>
      </c>
      <c r="X187" s="292">
        <f>IFERROR(SUM(X186:X186),"0")</f>
        <v>0</v>
      </c>
      <c r="Y187" s="292">
        <f>IFERROR(SUM(Y186:Y186),"0")</f>
        <v>0</v>
      </c>
      <c r="Z187" s="292">
        <f>IFERROR(IF(Z186="",0,Z186),"0")</f>
        <v>0</v>
      </c>
      <c r="AA187" s="293"/>
      <c r="AB187" s="293"/>
      <c r="AC187" s="293"/>
    </row>
    <row r="188" spans="1:68" x14ac:dyDescent="0.2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13"/>
      <c r="P188" s="304" t="s">
        <v>72</v>
      </c>
      <c r="Q188" s="305"/>
      <c r="R188" s="305"/>
      <c r="S188" s="305"/>
      <c r="T188" s="305"/>
      <c r="U188" s="305"/>
      <c r="V188" s="306"/>
      <c r="W188" s="37" t="s">
        <v>73</v>
      </c>
      <c r="X188" s="292">
        <f>IFERROR(SUMPRODUCT(X186:X186*H186:H186),"0")</f>
        <v>0</v>
      </c>
      <c r="Y188" s="292">
        <f>IFERROR(SUMPRODUCT(Y186:Y186*H186:H186),"0")</f>
        <v>0</v>
      </c>
      <c r="Z188" s="37"/>
      <c r="AA188" s="293"/>
      <c r="AB188" s="293"/>
      <c r="AC188" s="293"/>
    </row>
    <row r="189" spans="1:68" ht="14.25" customHeight="1" x14ac:dyDescent="0.25">
      <c r="A189" s="311" t="s">
        <v>122</v>
      </c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  <c r="R189" s="308"/>
      <c r="S189" s="308"/>
      <c r="T189" s="308"/>
      <c r="U189" s="308"/>
      <c r="V189" s="308"/>
      <c r="W189" s="308"/>
      <c r="X189" s="308"/>
      <c r="Y189" s="308"/>
      <c r="Z189" s="308"/>
      <c r="AA189" s="286"/>
      <c r="AB189" s="286"/>
      <c r="AC189" s="286"/>
    </row>
    <row r="190" spans="1:68" ht="27" customHeight="1" x14ac:dyDescent="0.25">
      <c r="A190" s="54" t="s">
        <v>272</v>
      </c>
      <c r="B190" s="54" t="s">
        <v>273</v>
      </c>
      <c r="C190" s="31">
        <v>4301135707</v>
      </c>
      <c r="D190" s="300">
        <v>4620207490198</v>
      </c>
      <c r="E190" s="301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4301135696</v>
      </c>
      <c r="D191" s="300">
        <v>4620207490235</v>
      </c>
      <c r="E191" s="301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278</v>
      </c>
      <c r="B192" s="54" t="s">
        <v>279</v>
      </c>
      <c r="C192" s="31">
        <v>4301135697</v>
      </c>
      <c r="D192" s="300">
        <v>4620207490259</v>
      </c>
      <c r="E192" s="301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280</v>
      </c>
      <c r="B193" s="54" t="s">
        <v>281</v>
      </c>
      <c r="C193" s="31">
        <v>4301135681</v>
      </c>
      <c r="D193" s="300">
        <v>4620207490143</v>
      </c>
      <c r="E193" s="301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12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13"/>
      <c r="P194" s="304" t="s">
        <v>72</v>
      </c>
      <c r="Q194" s="305"/>
      <c r="R194" s="305"/>
      <c r="S194" s="305"/>
      <c r="T194" s="305"/>
      <c r="U194" s="305"/>
      <c r="V194" s="306"/>
      <c r="W194" s="37" t="s">
        <v>69</v>
      </c>
      <c r="X194" s="292">
        <f>IFERROR(SUM(X190:X193),"0")</f>
        <v>0</v>
      </c>
      <c r="Y194" s="292">
        <f>IFERROR(SUM(Y190:Y193),"0")</f>
        <v>0</v>
      </c>
      <c r="Z194" s="292">
        <f>IFERROR(IF(Z190="",0,Z190),"0")+IFERROR(IF(Z191="",0,Z191),"0")+IFERROR(IF(Z192="",0,Z192),"0")+IFERROR(IF(Z193="",0,Z193),"0")</f>
        <v>0</v>
      </c>
      <c r="AA194" s="293"/>
      <c r="AB194" s="293"/>
      <c r="AC194" s="293"/>
    </row>
    <row r="195" spans="1:68" x14ac:dyDescent="0.2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13"/>
      <c r="P195" s="304" t="s">
        <v>72</v>
      </c>
      <c r="Q195" s="305"/>
      <c r="R195" s="305"/>
      <c r="S195" s="305"/>
      <c r="T195" s="305"/>
      <c r="U195" s="305"/>
      <c r="V195" s="306"/>
      <c r="W195" s="37" t="s">
        <v>73</v>
      </c>
      <c r="X195" s="292">
        <f>IFERROR(SUMPRODUCT(X190:X193*H190:H193),"0")</f>
        <v>0</v>
      </c>
      <c r="Y195" s="292">
        <f>IFERROR(SUMPRODUCT(Y190:Y193*H190:H193),"0")</f>
        <v>0</v>
      </c>
      <c r="Z195" s="37"/>
      <c r="AA195" s="293"/>
      <c r="AB195" s="293"/>
      <c r="AC195" s="293"/>
    </row>
    <row r="196" spans="1:68" ht="16.5" customHeight="1" x14ac:dyDescent="0.25">
      <c r="A196" s="307" t="s">
        <v>283</v>
      </c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  <c r="R196" s="308"/>
      <c r="S196" s="308"/>
      <c r="T196" s="308"/>
      <c r="U196" s="308"/>
      <c r="V196" s="308"/>
      <c r="W196" s="308"/>
      <c r="X196" s="308"/>
      <c r="Y196" s="308"/>
      <c r="Z196" s="308"/>
      <c r="AA196" s="285"/>
      <c r="AB196" s="285"/>
      <c r="AC196" s="285"/>
    </row>
    <row r="197" spans="1:68" ht="14.25" customHeight="1" x14ac:dyDescent="0.25">
      <c r="A197" s="311" t="s">
        <v>63</v>
      </c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  <c r="R197" s="308"/>
      <c r="S197" s="308"/>
      <c r="T197" s="308"/>
      <c r="U197" s="308"/>
      <c r="V197" s="308"/>
      <c r="W197" s="308"/>
      <c r="X197" s="308"/>
      <c r="Y197" s="308"/>
      <c r="Z197" s="308"/>
      <c r="AA197" s="286"/>
      <c r="AB197" s="286"/>
      <c r="AC197" s="286"/>
    </row>
    <row r="198" spans="1:68" ht="27" customHeight="1" x14ac:dyDescent="0.25">
      <c r="A198" s="54" t="s">
        <v>284</v>
      </c>
      <c r="B198" s="54" t="s">
        <v>285</v>
      </c>
      <c r="C198" s="31">
        <v>4301070966</v>
      </c>
      <c r="D198" s="300">
        <v>4607111038135</v>
      </c>
      <c r="E198" s="301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12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13"/>
      <c r="P199" s="304" t="s">
        <v>72</v>
      </c>
      <c r="Q199" s="305"/>
      <c r="R199" s="305"/>
      <c r="S199" s="305"/>
      <c r="T199" s="305"/>
      <c r="U199" s="305"/>
      <c r="V199" s="306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13"/>
      <c r="P200" s="304" t="s">
        <v>72</v>
      </c>
      <c r="Q200" s="305"/>
      <c r="R200" s="305"/>
      <c r="S200" s="305"/>
      <c r="T200" s="305"/>
      <c r="U200" s="305"/>
      <c r="V200" s="306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customHeight="1" x14ac:dyDescent="0.25">
      <c r="A201" s="307" t="s">
        <v>287</v>
      </c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  <c r="R201" s="308"/>
      <c r="S201" s="308"/>
      <c r="T201" s="308"/>
      <c r="U201" s="308"/>
      <c r="V201" s="308"/>
      <c r="W201" s="308"/>
      <c r="X201" s="308"/>
      <c r="Y201" s="308"/>
      <c r="Z201" s="308"/>
      <c r="AA201" s="285"/>
      <c r="AB201" s="285"/>
      <c r="AC201" s="285"/>
    </row>
    <row r="202" spans="1:68" ht="14.25" customHeight="1" x14ac:dyDescent="0.25">
      <c r="A202" s="311" t="s">
        <v>63</v>
      </c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08"/>
      <c r="S202" s="308"/>
      <c r="T202" s="308"/>
      <c r="U202" s="308"/>
      <c r="V202" s="308"/>
      <c r="W202" s="308"/>
      <c r="X202" s="308"/>
      <c r="Y202" s="308"/>
      <c r="Z202" s="308"/>
      <c r="AA202" s="286"/>
      <c r="AB202" s="286"/>
      <c r="AC202" s="286"/>
    </row>
    <row r="203" spans="1:68" ht="27" customHeight="1" x14ac:dyDescent="0.25">
      <c r="A203" s="54" t="s">
        <v>288</v>
      </c>
      <c r="B203" s="54" t="s">
        <v>289</v>
      </c>
      <c r="C203" s="31">
        <v>4301070996</v>
      </c>
      <c r="D203" s="300">
        <v>4607111038654</v>
      </c>
      <c r="E203" s="301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customHeight="1" x14ac:dyDescent="0.25">
      <c r="A204" s="54" t="s">
        <v>291</v>
      </c>
      <c r="B204" s="54" t="s">
        <v>292</v>
      </c>
      <c r="C204" s="31">
        <v>4301070997</v>
      </c>
      <c r="D204" s="300">
        <v>4607111038586</v>
      </c>
      <c r="E204" s="301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293</v>
      </c>
      <c r="B205" s="54" t="s">
        <v>294</v>
      </c>
      <c r="C205" s="31">
        <v>4301070962</v>
      </c>
      <c r="D205" s="300">
        <v>4607111038609</v>
      </c>
      <c r="E205" s="301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296</v>
      </c>
      <c r="B206" s="54" t="s">
        <v>297</v>
      </c>
      <c r="C206" s="31">
        <v>4301070963</v>
      </c>
      <c r="D206" s="300">
        <v>4607111038630</v>
      </c>
      <c r="E206" s="301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0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customHeight="1" x14ac:dyDescent="0.25">
      <c r="A207" s="54" t="s">
        <v>298</v>
      </c>
      <c r="B207" s="54" t="s">
        <v>299</v>
      </c>
      <c r="C207" s="31">
        <v>4301070959</v>
      </c>
      <c r="D207" s="300">
        <v>4607111038616</v>
      </c>
      <c r="E207" s="301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customHeight="1" x14ac:dyDescent="0.25">
      <c r="A208" s="54" t="s">
        <v>300</v>
      </c>
      <c r="B208" s="54" t="s">
        <v>301</v>
      </c>
      <c r="C208" s="31">
        <v>4301070960</v>
      </c>
      <c r="D208" s="300">
        <v>4607111038623</v>
      </c>
      <c r="E208" s="301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x14ac:dyDescent="0.2">
      <c r="A209" s="312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13"/>
      <c r="P209" s="304" t="s">
        <v>72</v>
      </c>
      <c r="Q209" s="305"/>
      <c r="R209" s="305"/>
      <c r="S209" s="305"/>
      <c r="T209" s="305"/>
      <c r="U209" s="305"/>
      <c r="V209" s="306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x14ac:dyDescent="0.2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13"/>
      <c r="P210" s="304" t="s">
        <v>72</v>
      </c>
      <c r="Q210" s="305"/>
      <c r="R210" s="305"/>
      <c r="S210" s="305"/>
      <c r="T210" s="305"/>
      <c r="U210" s="305"/>
      <c r="V210" s="306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customHeight="1" x14ac:dyDescent="0.25">
      <c r="A211" s="307" t="s">
        <v>302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285"/>
      <c r="AB211" s="285"/>
      <c r="AC211" s="285"/>
    </row>
    <row r="212" spans="1:68" ht="14.25" customHeight="1" x14ac:dyDescent="0.25">
      <c r="A212" s="311" t="s">
        <v>63</v>
      </c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308"/>
      <c r="X212" s="308"/>
      <c r="Y212" s="308"/>
      <c r="Z212" s="308"/>
      <c r="AA212" s="286"/>
      <c r="AB212" s="286"/>
      <c r="AC212" s="286"/>
    </row>
    <row r="213" spans="1:68" ht="27" customHeight="1" x14ac:dyDescent="0.25">
      <c r="A213" s="54" t="s">
        <v>303</v>
      </c>
      <c r="B213" s="54" t="s">
        <v>304</v>
      </c>
      <c r="C213" s="31">
        <v>4301070917</v>
      </c>
      <c r="D213" s="300">
        <v>4607111035912</v>
      </c>
      <c r="E213" s="301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4301070920</v>
      </c>
      <c r="D214" s="300">
        <v>4607111035929</v>
      </c>
      <c r="E214" s="301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0</v>
      </c>
      <c r="Y214" s="291">
        <f>IFERROR(IF(X214="","",X214),"")</f>
        <v>0</v>
      </c>
      <c r="Z214" s="36">
        <f>IFERROR(IF(X214="","",X214*0.0155),"")</f>
        <v>0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4301070915</v>
      </c>
      <c r="D215" s="300">
        <v>4607111035882</v>
      </c>
      <c r="E215" s="301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311</v>
      </c>
      <c r="B216" s="54" t="s">
        <v>312</v>
      </c>
      <c r="C216" s="31">
        <v>4301070921</v>
      </c>
      <c r="D216" s="300">
        <v>4607111035905</v>
      </c>
      <c r="E216" s="301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0</v>
      </c>
      <c r="Y216" s="291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12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13"/>
      <c r="P217" s="304" t="s">
        <v>72</v>
      </c>
      <c r="Q217" s="305"/>
      <c r="R217" s="305"/>
      <c r="S217" s="305"/>
      <c r="T217" s="305"/>
      <c r="U217" s="305"/>
      <c r="V217" s="306"/>
      <c r="W217" s="37" t="s">
        <v>69</v>
      </c>
      <c r="X217" s="292">
        <f>IFERROR(SUM(X213:X216),"0")</f>
        <v>0</v>
      </c>
      <c r="Y217" s="292">
        <f>IFERROR(SUM(Y213:Y216),"0")</f>
        <v>0</v>
      </c>
      <c r="Z217" s="292">
        <f>IFERROR(IF(Z213="",0,Z213),"0")+IFERROR(IF(Z214="",0,Z214),"0")+IFERROR(IF(Z215="",0,Z215),"0")+IFERROR(IF(Z216="",0,Z216),"0")</f>
        <v>0</v>
      </c>
      <c r="AA217" s="293"/>
      <c r="AB217" s="293"/>
      <c r="AC217" s="293"/>
    </row>
    <row r="218" spans="1:68" x14ac:dyDescent="0.2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13"/>
      <c r="P218" s="304" t="s">
        <v>72</v>
      </c>
      <c r="Q218" s="305"/>
      <c r="R218" s="305"/>
      <c r="S218" s="305"/>
      <c r="T218" s="305"/>
      <c r="U218" s="305"/>
      <c r="V218" s="306"/>
      <c r="W218" s="37" t="s">
        <v>73</v>
      </c>
      <c r="X218" s="292">
        <f>IFERROR(SUMPRODUCT(X213:X216*H213:H216),"0")</f>
        <v>0</v>
      </c>
      <c r="Y218" s="292">
        <f>IFERROR(SUMPRODUCT(Y213:Y216*H213:H216),"0")</f>
        <v>0</v>
      </c>
      <c r="Z218" s="37"/>
      <c r="AA218" s="293"/>
      <c r="AB218" s="293"/>
      <c r="AC218" s="293"/>
    </row>
    <row r="219" spans="1:68" ht="16.5" customHeight="1" x14ac:dyDescent="0.25">
      <c r="A219" s="307" t="s">
        <v>313</v>
      </c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308"/>
      <c r="X219" s="308"/>
      <c r="Y219" s="308"/>
      <c r="Z219" s="308"/>
      <c r="AA219" s="285"/>
      <c r="AB219" s="285"/>
      <c r="AC219" s="285"/>
    </row>
    <row r="220" spans="1:68" ht="14.25" customHeight="1" x14ac:dyDescent="0.25">
      <c r="A220" s="311" t="s">
        <v>63</v>
      </c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308"/>
      <c r="AA220" s="286"/>
      <c r="AB220" s="286"/>
      <c r="AC220" s="286"/>
    </row>
    <row r="221" spans="1:68" ht="27" customHeight="1" x14ac:dyDescent="0.25">
      <c r="A221" s="54" t="s">
        <v>314</v>
      </c>
      <c r="B221" s="54" t="s">
        <v>315</v>
      </c>
      <c r="C221" s="31">
        <v>4301071097</v>
      </c>
      <c r="D221" s="300">
        <v>4620207491096</v>
      </c>
      <c r="E221" s="301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9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0</v>
      </c>
      <c r="Y221" s="291">
        <f>IFERROR(IF(X221="","",X221),"")</f>
        <v>0</v>
      </c>
      <c r="Z221" s="36">
        <f>IFERROR(IF(X221="","",X221*0.0155),"")</f>
        <v>0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12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13"/>
      <c r="P222" s="304" t="s">
        <v>72</v>
      </c>
      <c r="Q222" s="305"/>
      <c r="R222" s="305"/>
      <c r="S222" s="305"/>
      <c r="T222" s="305"/>
      <c r="U222" s="305"/>
      <c r="V222" s="306"/>
      <c r="W222" s="37" t="s">
        <v>69</v>
      </c>
      <c r="X222" s="292">
        <f>IFERROR(SUM(X221:X221),"0")</f>
        <v>0</v>
      </c>
      <c r="Y222" s="292">
        <f>IFERROR(SUM(Y221:Y221),"0")</f>
        <v>0</v>
      </c>
      <c r="Z222" s="292">
        <f>IFERROR(IF(Z221="",0,Z221),"0")</f>
        <v>0</v>
      </c>
      <c r="AA222" s="293"/>
      <c r="AB222" s="293"/>
      <c r="AC222" s="293"/>
    </row>
    <row r="223" spans="1:68" x14ac:dyDescent="0.2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13"/>
      <c r="P223" s="304" t="s">
        <v>72</v>
      </c>
      <c r="Q223" s="305"/>
      <c r="R223" s="305"/>
      <c r="S223" s="305"/>
      <c r="T223" s="305"/>
      <c r="U223" s="305"/>
      <c r="V223" s="306"/>
      <c r="W223" s="37" t="s">
        <v>73</v>
      </c>
      <c r="X223" s="292">
        <f>IFERROR(SUMPRODUCT(X221:X221*H221:H221),"0")</f>
        <v>0</v>
      </c>
      <c r="Y223" s="292">
        <f>IFERROR(SUMPRODUCT(Y221:Y221*H221:H221),"0")</f>
        <v>0</v>
      </c>
      <c r="Z223" s="37"/>
      <c r="AA223" s="293"/>
      <c r="AB223" s="293"/>
      <c r="AC223" s="293"/>
    </row>
    <row r="224" spans="1:68" ht="16.5" customHeight="1" x14ac:dyDescent="0.25">
      <c r="A224" s="307" t="s">
        <v>318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285"/>
      <c r="AB224" s="285"/>
      <c r="AC224" s="285"/>
    </row>
    <row r="225" spans="1:68" ht="14.25" customHeight="1" x14ac:dyDescent="0.25">
      <c r="A225" s="311" t="s">
        <v>63</v>
      </c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286"/>
      <c r="AB225" s="286"/>
      <c r="AC225" s="286"/>
    </row>
    <row r="226" spans="1:68" ht="27" customHeight="1" x14ac:dyDescent="0.25">
      <c r="A226" s="54" t="s">
        <v>319</v>
      </c>
      <c r="B226" s="54" t="s">
        <v>320</v>
      </c>
      <c r="C226" s="31">
        <v>4301071093</v>
      </c>
      <c r="D226" s="300">
        <v>4620207490709</v>
      </c>
      <c r="E226" s="301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12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13"/>
      <c r="P227" s="304" t="s">
        <v>72</v>
      </c>
      <c r="Q227" s="305"/>
      <c r="R227" s="305"/>
      <c r="S227" s="305"/>
      <c r="T227" s="305"/>
      <c r="U227" s="305"/>
      <c r="V227" s="306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x14ac:dyDescent="0.2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13"/>
      <c r="P228" s="304" t="s">
        <v>72</v>
      </c>
      <c r="Q228" s="305"/>
      <c r="R228" s="305"/>
      <c r="S228" s="305"/>
      <c r="T228" s="305"/>
      <c r="U228" s="305"/>
      <c r="V228" s="306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customHeight="1" x14ac:dyDescent="0.25">
      <c r="A229" s="311" t="s">
        <v>122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286"/>
      <c r="AB229" s="286"/>
      <c r="AC229" s="286"/>
    </row>
    <row r="230" spans="1:68" ht="27" customHeight="1" x14ac:dyDescent="0.25">
      <c r="A230" s="54" t="s">
        <v>322</v>
      </c>
      <c r="B230" s="54" t="s">
        <v>323</v>
      </c>
      <c r="C230" s="31">
        <v>4301135692</v>
      </c>
      <c r="D230" s="300">
        <v>4620207490570</v>
      </c>
      <c r="E230" s="301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4301135691</v>
      </c>
      <c r="D231" s="300">
        <v>4620207490549</v>
      </c>
      <c r="E231" s="301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4301135694</v>
      </c>
      <c r="D232" s="300">
        <v>4620207490501</v>
      </c>
      <c r="E232" s="301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12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13"/>
      <c r="P233" s="304" t="s">
        <v>72</v>
      </c>
      <c r="Q233" s="305"/>
      <c r="R233" s="305"/>
      <c r="S233" s="305"/>
      <c r="T233" s="305"/>
      <c r="U233" s="305"/>
      <c r="V233" s="306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x14ac:dyDescent="0.2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13"/>
      <c r="P234" s="304" t="s">
        <v>72</v>
      </c>
      <c r="Q234" s="305"/>
      <c r="R234" s="305"/>
      <c r="S234" s="305"/>
      <c r="T234" s="305"/>
      <c r="U234" s="305"/>
      <c r="V234" s="306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customHeight="1" x14ac:dyDescent="0.25">
      <c r="A235" s="307" t="s">
        <v>329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285"/>
      <c r="AB235" s="285"/>
      <c r="AC235" s="285"/>
    </row>
    <row r="236" spans="1:68" ht="14.25" customHeight="1" x14ac:dyDescent="0.25">
      <c r="A236" s="311" t="s">
        <v>63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286"/>
      <c r="AB236" s="286"/>
      <c r="AC236" s="286"/>
    </row>
    <row r="237" spans="1:68" ht="16.5" customHeight="1" x14ac:dyDescent="0.25">
      <c r="A237" s="54" t="s">
        <v>330</v>
      </c>
      <c r="B237" s="54" t="s">
        <v>331</v>
      </c>
      <c r="C237" s="31">
        <v>4301071063</v>
      </c>
      <c r="D237" s="300">
        <v>4607111039019</v>
      </c>
      <c r="E237" s="301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4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333</v>
      </c>
      <c r="B238" s="54" t="s">
        <v>334</v>
      </c>
      <c r="C238" s="31">
        <v>4301071000</v>
      </c>
      <c r="D238" s="300">
        <v>4607111038708</v>
      </c>
      <c r="E238" s="301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12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13"/>
      <c r="P239" s="304" t="s">
        <v>72</v>
      </c>
      <c r="Q239" s="305"/>
      <c r="R239" s="305"/>
      <c r="S239" s="305"/>
      <c r="T239" s="305"/>
      <c r="U239" s="305"/>
      <c r="V239" s="306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x14ac:dyDescent="0.2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13"/>
      <c r="P240" s="304" t="s">
        <v>72</v>
      </c>
      <c r="Q240" s="305"/>
      <c r="R240" s="305"/>
      <c r="S240" s="305"/>
      <c r="T240" s="305"/>
      <c r="U240" s="305"/>
      <c r="V240" s="306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customHeight="1" x14ac:dyDescent="0.2">
      <c r="A241" s="342" t="s">
        <v>335</v>
      </c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  <c r="T241" s="343"/>
      <c r="U241" s="343"/>
      <c r="V241" s="343"/>
      <c r="W241" s="343"/>
      <c r="X241" s="343"/>
      <c r="Y241" s="343"/>
      <c r="Z241" s="343"/>
      <c r="AA241" s="48"/>
      <c r="AB241" s="48"/>
      <c r="AC241" s="48"/>
    </row>
    <row r="242" spans="1:68" ht="16.5" customHeight="1" x14ac:dyDescent="0.25">
      <c r="A242" s="307" t="s">
        <v>336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285"/>
      <c r="AB242" s="285"/>
      <c r="AC242" s="285"/>
    </row>
    <row r="243" spans="1:68" ht="14.25" customHeight="1" x14ac:dyDescent="0.25">
      <c r="A243" s="311" t="s">
        <v>63</v>
      </c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286"/>
      <c r="AB243" s="286"/>
      <c r="AC243" s="286"/>
    </row>
    <row r="244" spans="1:68" ht="27" customHeight="1" x14ac:dyDescent="0.25">
      <c r="A244" s="54" t="s">
        <v>337</v>
      </c>
      <c r="B244" s="54" t="s">
        <v>338</v>
      </c>
      <c r="C244" s="31">
        <v>4301071036</v>
      </c>
      <c r="D244" s="300">
        <v>4607111036162</v>
      </c>
      <c r="E244" s="301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12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13"/>
      <c r="P245" s="304" t="s">
        <v>72</v>
      </c>
      <c r="Q245" s="305"/>
      <c r="R245" s="305"/>
      <c r="S245" s="305"/>
      <c r="T245" s="305"/>
      <c r="U245" s="305"/>
      <c r="V245" s="306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x14ac:dyDescent="0.2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13"/>
      <c r="P246" s="304" t="s">
        <v>72</v>
      </c>
      <c r="Q246" s="305"/>
      <c r="R246" s="305"/>
      <c r="S246" s="305"/>
      <c r="T246" s="305"/>
      <c r="U246" s="305"/>
      <c r="V246" s="306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customHeight="1" x14ac:dyDescent="0.2">
      <c r="A247" s="342" t="s">
        <v>340</v>
      </c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  <c r="T247" s="343"/>
      <c r="U247" s="343"/>
      <c r="V247" s="343"/>
      <c r="W247" s="343"/>
      <c r="X247" s="343"/>
      <c r="Y247" s="343"/>
      <c r="Z247" s="343"/>
      <c r="AA247" s="48"/>
      <c r="AB247" s="48"/>
      <c r="AC247" s="48"/>
    </row>
    <row r="248" spans="1:68" ht="16.5" customHeight="1" x14ac:dyDescent="0.25">
      <c r="A248" s="307" t="s">
        <v>341</v>
      </c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285"/>
      <c r="AB248" s="285"/>
      <c r="AC248" s="285"/>
    </row>
    <row r="249" spans="1:68" ht="14.25" customHeight="1" x14ac:dyDescent="0.25">
      <c r="A249" s="311" t="s">
        <v>63</v>
      </c>
      <c r="B249" s="308"/>
      <c r="C249" s="308"/>
      <c r="D249" s="308"/>
      <c r="E249" s="308"/>
      <c r="F249" s="308"/>
      <c r="G249" s="308"/>
      <c r="H249" s="308"/>
      <c r="I249" s="308"/>
      <c r="J249" s="308"/>
      <c r="K249" s="308"/>
      <c r="L249" s="308"/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286"/>
      <c r="AB249" s="286"/>
      <c r="AC249" s="286"/>
    </row>
    <row r="250" spans="1:68" ht="27" customHeight="1" x14ac:dyDescent="0.25">
      <c r="A250" s="54" t="s">
        <v>342</v>
      </c>
      <c r="B250" s="54" t="s">
        <v>343</v>
      </c>
      <c r="C250" s="31">
        <v>4301070991</v>
      </c>
      <c r="D250" s="300">
        <v>4607111038180</v>
      </c>
      <c r="E250" s="301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2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3"/>
      <c r="P251" s="304" t="s">
        <v>72</v>
      </c>
      <c r="Q251" s="305"/>
      <c r="R251" s="305"/>
      <c r="S251" s="305"/>
      <c r="T251" s="305"/>
      <c r="U251" s="305"/>
      <c r="V251" s="306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13"/>
      <c r="P252" s="304" t="s">
        <v>72</v>
      </c>
      <c r="Q252" s="305"/>
      <c r="R252" s="305"/>
      <c r="S252" s="305"/>
      <c r="T252" s="305"/>
      <c r="U252" s="305"/>
      <c r="V252" s="306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customHeight="1" x14ac:dyDescent="0.2">
      <c r="A253" s="342" t="s">
        <v>345</v>
      </c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  <c r="T253" s="343"/>
      <c r="U253" s="343"/>
      <c r="V253" s="343"/>
      <c r="W253" s="343"/>
      <c r="X253" s="343"/>
      <c r="Y253" s="343"/>
      <c r="Z253" s="343"/>
      <c r="AA253" s="48"/>
      <c r="AB253" s="48"/>
      <c r="AC253" s="48"/>
    </row>
    <row r="254" spans="1:68" ht="16.5" customHeight="1" x14ac:dyDescent="0.25">
      <c r="A254" s="307" t="s">
        <v>346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85"/>
      <c r="AB254" s="285"/>
      <c r="AC254" s="285"/>
    </row>
    <row r="255" spans="1:68" ht="14.25" customHeight="1" x14ac:dyDescent="0.25">
      <c r="A255" s="311" t="s">
        <v>347</v>
      </c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08"/>
      <c r="V255" s="308"/>
      <c r="W255" s="308"/>
      <c r="X255" s="308"/>
      <c r="Y255" s="308"/>
      <c r="Z255" s="308"/>
      <c r="AA255" s="286"/>
      <c r="AB255" s="286"/>
      <c r="AC255" s="286"/>
    </row>
    <row r="256" spans="1:68" ht="27" customHeight="1" x14ac:dyDescent="0.25">
      <c r="A256" s="54" t="s">
        <v>348</v>
      </c>
      <c r="B256" s="54" t="s">
        <v>349</v>
      </c>
      <c r="C256" s="31">
        <v>4301133004</v>
      </c>
      <c r="D256" s="300">
        <v>4607111039774</v>
      </c>
      <c r="E256" s="301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2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3"/>
      <c r="P257" s="304" t="s">
        <v>72</v>
      </c>
      <c r="Q257" s="305"/>
      <c r="R257" s="305"/>
      <c r="S257" s="305"/>
      <c r="T257" s="305"/>
      <c r="U257" s="305"/>
      <c r="V257" s="306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13"/>
      <c r="P258" s="304" t="s">
        <v>72</v>
      </c>
      <c r="Q258" s="305"/>
      <c r="R258" s="305"/>
      <c r="S258" s="305"/>
      <c r="T258" s="305"/>
      <c r="U258" s="305"/>
      <c r="V258" s="306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customHeight="1" x14ac:dyDescent="0.25">
      <c r="A259" s="311" t="s">
        <v>122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286"/>
      <c r="AB259" s="286"/>
      <c r="AC259" s="286"/>
    </row>
    <row r="260" spans="1:68" ht="37.5" customHeight="1" x14ac:dyDescent="0.25">
      <c r="A260" s="54" t="s">
        <v>351</v>
      </c>
      <c r="B260" s="54" t="s">
        <v>352</v>
      </c>
      <c r="C260" s="31">
        <v>4301135400</v>
      </c>
      <c r="D260" s="300">
        <v>4607111039361</v>
      </c>
      <c r="E260" s="301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2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3"/>
      <c r="P261" s="304" t="s">
        <v>72</v>
      </c>
      <c r="Q261" s="305"/>
      <c r="R261" s="305"/>
      <c r="S261" s="305"/>
      <c r="T261" s="305"/>
      <c r="U261" s="305"/>
      <c r="V261" s="306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13"/>
      <c r="P262" s="304" t="s">
        <v>72</v>
      </c>
      <c r="Q262" s="305"/>
      <c r="R262" s="305"/>
      <c r="S262" s="305"/>
      <c r="T262" s="305"/>
      <c r="U262" s="305"/>
      <c r="V262" s="306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customHeight="1" x14ac:dyDescent="0.2">
      <c r="A263" s="342" t="s">
        <v>353</v>
      </c>
      <c r="B263" s="343"/>
      <c r="C263" s="343"/>
      <c r="D263" s="343"/>
      <c r="E263" s="343"/>
      <c r="F263" s="343"/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3"/>
      <c r="V263" s="343"/>
      <c r="W263" s="343"/>
      <c r="X263" s="343"/>
      <c r="Y263" s="343"/>
      <c r="Z263" s="343"/>
      <c r="AA263" s="48"/>
      <c r="AB263" s="48"/>
      <c r="AC263" s="48"/>
    </row>
    <row r="264" spans="1:68" ht="16.5" customHeight="1" x14ac:dyDescent="0.25">
      <c r="A264" s="307" t="s">
        <v>353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85"/>
      <c r="AB264" s="285"/>
      <c r="AC264" s="285"/>
    </row>
    <row r="265" spans="1:68" ht="14.25" customHeight="1" x14ac:dyDescent="0.25">
      <c r="A265" s="311" t="s">
        <v>63</v>
      </c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  <c r="X265" s="308"/>
      <c r="Y265" s="308"/>
      <c r="Z265" s="308"/>
      <c r="AA265" s="286"/>
      <c r="AB265" s="286"/>
      <c r="AC265" s="286"/>
    </row>
    <row r="266" spans="1:68" ht="27" customHeight="1" x14ac:dyDescent="0.25">
      <c r="A266" s="54" t="s">
        <v>354</v>
      </c>
      <c r="B266" s="54" t="s">
        <v>355</v>
      </c>
      <c r="C266" s="31">
        <v>4301071014</v>
      </c>
      <c r="D266" s="300">
        <v>4640242181264</v>
      </c>
      <c r="E266" s="301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44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358</v>
      </c>
      <c r="B267" s="54" t="s">
        <v>359</v>
      </c>
      <c r="C267" s="31">
        <v>4301071021</v>
      </c>
      <c r="D267" s="300">
        <v>4640242181325</v>
      </c>
      <c r="E267" s="301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8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0</v>
      </c>
      <c r="Y267" s="291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361</v>
      </c>
      <c r="B268" s="54" t="s">
        <v>362</v>
      </c>
      <c r="C268" s="31">
        <v>4301070993</v>
      </c>
      <c r="D268" s="300">
        <v>4640242180670</v>
      </c>
      <c r="E268" s="301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0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2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3"/>
      <c r="P269" s="304" t="s">
        <v>72</v>
      </c>
      <c r="Q269" s="305"/>
      <c r="R269" s="305"/>
      <c r="S269" s="305"/>
      <c r="T269" s="305"/>
      <c r="U269" s="305"/>
      <c r="V269" s="306"/>
      <c r="W269" s="37" t="s">
        <v>69</v>
      </c>
      <c r="X269" s="292">
        <f>IFERROR(SUM(X266:X268),"0")</f>
        <v>0</v>
      </c>
      <c r="Y269" s="292">
        <f>IFERROR(SUM(Y266:Y268),"0")</f>
        <v>0</v>
      </c>
      <c r="Z269" s="292">
        <f>IFERROR(IF(Z266="",0,Z266),"0")+IFERROR(IF(Z267="",0,Z267),"0")+IFERROR(IF(Z268="",0,Z268),"0")</f>
        <v>0</v>
      </c>
      <c r="AA269" s="293"/>
      <c r="AB269" s="293"/>
      <c r="AC269" s="293"/>
    </row>
    <row r="270" spans="1:68" x14ac:dyDescent="0.2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13"/>
      <c r="P270" s="304" t="s">
        <v>72</v>
      </c>
      <c r="Q270" s="305"/>
      <c r="R270" s="305"/>
      <c r="S270" s="305"/>
      <c r="T270" s="305"/>
      <c r="U270" s="305"/>
      <c r="V270" s="306"/>
      <c r="W270" s="37" t="s">
        <v>73</v>
      </c>
      <c r="X270" s="292">
        <f>IFERROR(SUMPRODUCT(X266:X268*H266:H268),"0")</f>
        <v>0</v>
      </c>
      <c r="Y270" s="292">
        <f>IFERROR(SUMPRODUCT(Y266:Y268*H266:H268),"0")</f>
        <v>0</v>
      </c>
      <c r="Z270" s="37"/>
      <c r="AA270" s="293"/>
      <c r="AB270" s="293"/>
      <c r="AC270" s="293"/>
    </row>
    <row r="271" spans="1:68" ht="14.25" customHeight="1" x14ac:dyDescent="0.25">
      <c r="A271" s="311" t="s">
        <v>76</v>
      </c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08"/>
      <c r="V271" s="308"/>
      <c r="W271" s="308"/>
      <c r="X271" s="308"/>
      <c r="Y271" s="308"/>
      <c r="Z271" s="308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300">
        <v>4640242180397</v>
      </c>
      <c r="E272" s="301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252</v>
      </c>
      <c r="Y272" s="291">
        <f>IFERROR(IF(X272="","",X272),"")</f>
        <v>252</v>
      </c>
      <c r="Z272" s="36">
        <f>IFERROR(IF(X272="","",X272*0.0155),"")</f>
        <v>3.9060000000000001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1577.52</v>
      </c>
      <c r="BN272" s="67">
        <f>IFERROR(Y272*I272,"0")</f>
        <v>1577.52</v>
      </c>
      <c r="BO272" s="67">
        <f>IFERROR(X272/J272,"0")</f>
        <v>3</v>
      </c>
      <c r="BP272" s="67">
        <f>IFERROR(Y272/J272,"0")</f>
        <v>3</v>
      </c>
    </row>
    <row r="273" spans="1:68" x14ac:dyDescent="0.2">
      <c r="A273" s="312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3"/>
      <c r="P273" s="304" t="s">
        <v>72</v>
      </c>
      <c r="Q273" s="305"/>
      <c r="R273" s="305"/>
      <c r="S273" s="305"/>
      <c r="T273" s="305"/>
      <c r="U273" s="305"/>
      <c r="V273" s="306"/>
      <c r="W273" s="37" t="s">
        <v>69</v>
      </c>
      <c r="X273" s="292">
        <f>IFERROR(SUM(X272:X272),"0")</f>
        <v>252</v>
      </c>
      <c r="Y273" s="292">
        <f>IFERROR(SUM(Y272:Y272),"0")</f>
        <v>252</v>
      </c>
      <c r="Z273" s="292">
        <f>IFERROR(IF(Z272="",0,Z272),"0")</f>
        <v>3.9060000000000001</v>
      </c>
      <c r="AA273" s="293"/>
      <c r="AB273" s="293"/>
      <c r="AC273" s="293"/>
    </row>
    <row r="274" spans="1:68" x14ac:dyDescent="0.2">
      <c r="A274" s="308"/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13"/>
      <c r="P274" s="304" t="s">
        <v>72</v>
      </c>
      <c r="Q274" s="305"/>
      <c r="R274" s="305"/>
      <c r="S274" s="305"/>
      <c r="T274" s="305"/>
      <c r="U274" s="305"/>
      <c r="V274" s="306"/>
      <c r="W274" s="37" t="s">
        <v>73</v>
      </c>
      <c r="X274" s="292">
        <f>IFERROR(SUMPRODUCT(X272:X272*H272:H272),"0")</f>
        <v>1512</v>
      </c>
      <c r="Y274" s="292">
        <f>IFERROR(SUMPRODUCT(Y272:Y272*H272:H272),"0")</f>
        <v>1512</v>
      </c>
      <c r="Z274" s="37"/>
      <c r="AA274" s="293"/>
      <c r="AB274" s="293"/>
      <c r="AC274" s="293"/>
    </row>
    <row r="275" spans="1:68" ht="14.25" customHeight="1" x14ac:dyDescent="0.25">
      <c r="A275" s="311" t="s">
        <v>116</v>
      </c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286"/>
      <c r="AB275" s="286"/>
      <c r="AC275" s="286"/>
    </row>
    <row r="276" spans="1:68" ht="27" customHeight="1" x14ac:dyDescent="0.25">
      <c r="A276" s="54" t="s">
        <v>368</v>
      </c>
      <c r="B276" s="54" t="s">
        <v>369</v>
      </c>
      <c r="C276" s="31">
        <v>4301136051</v>
      </c>
      <c r="D276" s="300">
        <v>4640242180304</v>
      </c>
      <c r="E276" s="301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0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0</v>
      </c>
      <c r="Y276" s="291">
        <f>IFERROR(IF(X276="","",X276),"")</f>
        <v>0</v>
      </c>
      <c r="Z276" s="36">
        <f>IFERROR(IF(X276="","",X276*0.00936),"")</f>
        <v>0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372</v>
      </c>
      <c r="B277" s="54" t="s">
        <v>373</v>
      </c>
      <c r="C277" s="31">
        <v>4301136052</v>
      </c>
      <c r="D277" s="300">
        <v>4640242180410</v>
      </c>
      <c r="E277" s="301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2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3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292">
        <f>IFERROR(SUM(X276:X277),"0")</f>
        <v>0</v>
      </c>
      <c r="Y278" s="292">
        <f>IFERROR(SUM(Y276:Y277),"0")</f>
        <v>0</v>
      </c>
      <c r="Z278" s="292">
        <f>IFERROR(IF(Z276="",0,Z276),"0")+IFERROR(IF(Z277="",0,Z277),"0")</f>
        <v>0</v>
      </c>
      <c r="AA278" s="293"/>
      <c r="AB278" s="293"/>
      <c r="AC278" s="293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3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292">
        <f>IFERROR(SUMPRODUCT(X276:X277*H276:H277),"0")</f>
        <v>0</v>
      </c>
      <c r="Y279" s="292">
        <f>IFERROR(SUMPRODUCT(Y276:Y277*H276:H277),"0")</f>
        <v>0</v>
      </c>
      <c r="Z279" s="37"/>
      <c r="AA279" s="293"/>
      <c r="AB279" s="293"/>
      <c r="AC279" s="293"/>
    </row>
    <row r="280" spans="1:68" ht="14.25" customHeight="1" x14ac:dyDescent="0.25">
      <c r="A280" s="311" t="s">
        <v>122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86"/>
      <c r="AB280" s="286"/>
      <c r="AC280" s="286"/>
    </row>
    <row r="281" spans="1:68" ht="37.5" customHeight="1" x14ac:dyDescent="0.25">
      <c r="A281" s="54" t="s">
        <v>374</v>
      </c>
      <c r="B281" s="54" t="s">
        <v>375</v>
      </c>
      <c r="C281" s="31">
        <v>4301135504</v>
      </c>
      <c r="D281" s="300">
        <v>4640242181554</v>
      </c>
      <c r="E281" s="301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4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customHeight="1" x14ac:dyDescent="0.25">
      <c r="A282" s="54" t="s">
        <v>378</v>
      </c>
      <c r="B282" s="54" t="s">
        <v>379</v>
      </c>
      <c r="C282" s="31">
        <v>4301135518</v>
      </c>
      <c r="D282" s="300">
        <v>4640242181561</v>
      </c>
      <c r="E282" s="301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2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2"/>
        <v>0</v>
      </c>
      <c r="Z282" s="36">
        <f>IFERROR(IF(X282="","",X282*0.00936),"")</f>
        <v>0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382</v>
      </c>
      <c r="B283" s="54" t="s">
        <v>383</v>
      </c>
      <c r="C283" s="31">
        <v>4301135374</v>
      </c>
      <c r="D283" s="300">
        <v>4640242181424</v>
      </c>
      <c r="E283" s="301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8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2"/>
        <v>0</v>
      </c>
      <c r="Z283" s="36">
        <f>IFERROR(IF(X283="","",X283*0.0155),"")</f>
        <v>0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384</v>
      </c>
      <c r="B284" s="54" t="s">
        <v>385</v>
      </c>
      <c r="C284" s="31">
        <v>4301135552</v>
      </c>
      <c r="D284" s="300">
        <v>4640242181431</v>
      </c>
      <c r="E284" s="301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54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388</v>
      </c>
      <c r="B285" s="54" t="s">
        <v>389</v>
      </c>
      <c r="C285" s="31">
        <v>4301135405</v>
      </c>
      <c r="D285" s="300">
        <v>4640242181523</v>
      </c>
      <c r="E285" s="301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2"/>
        <v>0</v>
      </c>
      <c r="Z285" s="36">
        <f t="shared" si="17"/>
        <v>0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390</v>
      </c>
      <c r="B286" s="54" t="s">
        <v>391</v>
      </c>
      <c r="C286" s="31">
        <v>4301135375</v>
      </c>
      <c r="D286" s="300">
        <v>4640242181486</v>
      </c>
      <c r="E286" s="301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2"/>
        <v>0</v>
      </c>
      <c r="Z286" s="36">
        <f t="shared" si="17"/>
        <v>0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37.5" customHeight="1" x14ac:dyDescent="0.25">
      <c r="A287" s="54" t="s">
        <v>392</v>
      </c>
      <c r="B287" s="54" t="s">
        <v>393</v>
      </c>
      <c r="C287" s="31">
        <v>4301135402</v>
      </c>
      <c r="D287" s="300">
        <v>4640242181493</v>
      </c>
      <c r="E287" s="301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3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customHeight="1" x14ac:dyDescent="0.25">
      <c r="A288" s="54" t="s">
        <v>395</v>
      </c>
      <c r="B288" s="54" t="s">
        <v>396</v>
      </c>
      <c r="C288" s="31">
        <v>4301135403</v>
      </c>
      <c r="D288" s="300">
        <v>4640242181509</v>
      </c>
      <c r="E288" s="301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397</v>
      </c>
      <c r="B289" s="54" t="s">
        <v>398</v>
      </c>
      <c r="C289" s="31">
        <v>4301135304</v>
      </c>
      <c r="D289" s="300">
        <v>4640242181240</v>
      </c>
      <c r="E289" s="301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0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400</v>
      </c>
      <c r="B290" s="54" t="s">
        <v>401</v>
      </c>
      <c r="C290" s="31">
        <v>4301135610</v>
      </c>
      <c r="D290" s="300">
        <v>4640242181318</v>
      </c>
      <c r="E290" s="301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1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403</v>
      </c>
      <c r="B291" s="54" t="s">
        <v>404</v>
      </c>
      <c r="C291" s="31">
        <v>4301135306</v>
      </c>
      <c r="D291" s="300">
        <v>4640242181387</v>
      </c>
      <c r="E291" s="301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406</v>
      </c>
      <c r="B292" s="54" t="s">
        <v>407</v>
      </c>
      <c r="C292" s="31">
        <v>4301135305</v>
      </c>
      <c r="D292" s="300">
        <v>4640242181394</v>
      </c>
      <c r="E292" s="301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1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409</v>
      </c>
      <c r="B293" s="54" t="s">
        <v>410</v>
      </c>
      <c r="C293" s="31">
        <v>4301135309</v>
      </c>
      <c r="D293" s="300">
        <v>4640242181332</v>
      </c>
      <c r="E293" s="301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79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412</v>
      </c>
      <c r="B294" s="54" t="s">
        <v>413</v>
      </c>
      <c r="C294" s="31">
        <v>4301135308</v>
      </c>
      <c r="D294" s="300">
        <v>4640242181349</v>
      </c>
      <c r="E294" s="301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82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415</v>
      </c>
      <c r="B295" s="54" t="s">
        <v>416</v>
      </c>
      <c r="C295" s="31">
        <v>4301135307</v>
      </c>
      <c r="D295" s="300">
        <v>4640242181370</v>
      </c>
      <c r="E295" s="301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48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419</v>
      </c>
      <c r="B296" s="54" t="s">
        <v>420</v>
      </c>
      <c r="C296" s="31">
        <v>4301135198</v>
      </c>
      <c r="D296" s="300">
        <v>4640242180663</v>
      </c>
      <c r="E296" s="301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2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2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13"/>
      <c r="P297" s="304" t="s">
        <v>72</v>
      </c>
      <c r="Q297" s="305"/>
      <c r="R297" s="305"/>
      <c r="S297" s="305"/>
      <c r="T297" s="305"/>
      <c r="U297" s="305"/>
      <c r="V297" s="306"/>
      <c r="W297" s="37" t="s">
        <v>69</v>
      </c>
      <c r="X297" s="292">
        <f>IFERROR(SUM(X281:X296),"0")</f>
        <v>0</v>
      </c>
      <c r="Y297" s="292">
        <f>IFERROR(SUM(Y281:Y296),"0")</f>
        <v>0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0</v>
      </c>
      <c r="AA297" s="293"/>
      <c r="AB297" s="293"/>
      <c r="AC297" s="293"/>
    </row>
    <row r="298" spans="1:68" x14ac:dyDescent="0.2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3"/>
      <c r="P298" s="304" t="s">
        <v>72</v>
      </c>
      <c r="Q298" s="305"/>
      <c r="R298" s="305"/>
      <c r="S298" s="305"/>
      <c r="T298" s="305"/>
      <c r="U298" s="305"/>
      <c r="V298" s="306"/>
      <c r="W298" s="37" t="s">
        <v>73</v>
      </c>
      <c r="X298" s="292">
        <f>IFERROR(SUMPRODUCT(X281:X296*H281:H296),"0")</f>
        <v>0</v>
      </c>
      <c r="Y298" s="292">
        <f>IFERROR(SUMPRODUCT(Y281:Y296*H281:H296),"0")</f>
        <v>0</v>
      </c>
      <c r="Z298" s="37"/>
      <c r="AA298" s="293"/>
      <c r="AB298" s="293"/>
      <c r="AC298" s="293"/>
    </row>
    <row r="299" spans="1:68" ht="15" customHeight="1" x14ac:dyDescent="0.2">
      <c r="A299" s="329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30"/>
      <c r="P299" s="326" t="s">
        <v>423</v>
      </c>
      <c r="Q299" s="327"/>
      <c r="R299" s="327"/>
      <c r="S299" s="327"/>
      <c r="T299" s="327"/>
      <c r="U299" s="327"/>
      <c r="V299" s="328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10094.880000000001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10094.880000000001</v>
      </c>
      <c r="Z299" s="37"/>
      <c r="AA299" s="293"/>
      <c r="AB299" s="293"/>
      <c r="AC299" s="293"/>
    </row>
    <row r="300" spans="1:68" x14ac:dyDescent="0.2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30"/>
      <c r="P300" s="326" t="s">
        <v>424</v>
      </c>
      <c r="Q300" s="327"/>
      <c r="R300" s="327"/>
      <c r="S300" s="327"/>
      <c r="T300" s="327"/>
      <c r="U300" s="327"/>
      <c r="V300" s="328"/>
      <c r="W300" s="37" t="s">
        <v>73</v>
      </c>
      <c r="X300" s="292">
        <f>IFERROR(SUM(BM22:BM296),"0")</f>
        <v>11246.249200000002</v>
      </c>
      <c r="Y300" s="292">
        <f>IFERROR(SUM(BN22:BN296),"0")</f>
        <v>11246.249200000002</v>
      </c>
      <c r="Z300" s="37"/>
      <c r="AA300" s="293"/>
      <c r="AB300" s="293"/>
      <c r="AC300" s="293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30"/>
      <c r="P301" s="326" t="s">
        <v>425</v>
      </c>
      <c r="Q301" s="327"/>
      <c r="R301" s="327"/>
      <c r="S301" s="327"/>
      <c r="T301" s="327"/>
      <c r="U301" s="327"/>
      <c r="V301" s="328"/>
      <c r="W301" s="37" t="s">
        <v>426</v>
      </c>
      <c r="X301" s="38">
        <f>ROUNDUP(SUM(BO22:BO296),0)</f>
        <v>32</v>
      </c>
      <c r="Y301" s="38">
        <f>ROUNDUP(SUM(BP22:BP296),0)</f>
        <v>32</v>
      </c>
      <c r="Z301" s="37"/>
      <c r="AA301" s="293"/>
      <c r="AB301" s="293"/>
      <c r="AC301" s="293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30"/>
      <c r="P302" s="326" t="s">
        <v>427</v>
      </c>
      <c r="Q302" s="327"/>
      <c r="R302" s="327"/>
      <c r="S302" s="327"/>
      <c r="T302" s="327"/>
      <c r="U302" s="327"/>
      <c r="V302" s="328"/>
      <c r="W302" s="37" t="s">
        <v>73</v>
      </c>
      <c r="X302" s="292">
        <f>GrossWeightTotal+PalletQtyTotal*25</f>
        <v>12046.249200000002</v>
      </c>
      <c r="Y302" s="292">
        <f>GrossWeightTotalR+PalletQtyTotalR*25</f>
        <v>12046.249200000002</v>
      </c>
      <c r="Z302" s="37"/>
      <c r="AA302" s="293"/>
      <c r="AB302" s="293"/>
      <c r="AC302" s="293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30"/>
      <c r="P303" s="326" t="s">
        <v>428</v>
      </c>
      <c r="Q303" s="327"/>
      <c r="R303" s="327"/>
      <c r="S303" s="327"/>
      <c r="T303" s="327"/>
      <c r="U303" s="327"/>
      <c r="V303" s="328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2528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2528</v>
      </c>
      <c r="Z303" s="37"/>
      <c r="AA303" s="293"/>
      <c r="AB303" s="293"/>
      <c r="AC303" s="293"/>
    </row>
    <row r="304" spans="1:68" ht="14.25" customHeight="1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30"/>
      <c r="P304" s="326" t="s">
        <v>429</v>
      </c>
      <c r="Q304" s="327"/>
      <c r="R304" s="327"/>
      <c r="S304" s="327"/>
      <c r="T304" s="327"/>
      <c r="U304" s="327"/>
      <c r="V304" s="328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39.676939999999995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2" t="s">
        <v>74</v>
      </c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2"/>
      <c r="U306" s="287" t="s">
        <v>232</v>
      </c>
      <c r="V306" s="287" t="s">
        <v>247</v>
      </c>
      <c r="W306" s="302" t="s">
        <v>266</v>
      </c>
      <c r="X306" s="381"/>
      <c r="Y306" s="381"/>
      <c r="Z306" s="381"/>
      <c r="AA306" s="381"/>
      <c r="AB306" s="381"/>
      <c r="AC306" s="382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52" t="s">
        <v>432</v>
      </c>
      <c r="B307" s="302" t="s">
        <v>62</v>
      </c>
      <c r="C307" s="302" t="s">
        <v>75</v>
      </c>
      <c r="D307" s="302" t="s">
        <v>84</v>
      </c>
      <c r="E307" s="302" t="s">
        <v>94</v>
      </c>
      <c r="F307" s="302" t="s">
        <v>105</v>
      </c>
      <c r="G307" s="302" t="s">
        <v>130</v>
      </c>
      <c r="H307" s="302" t="s">
        <v>137</v>
      </c>
      <c r="I307" s="302" t="s">
        <v>143</v>
      </c>
      <c r="J307" s="302" t="s">
        <v>151</v>
      </c>
      <c r="K307" s="302" t="s">
        <v>171</v>
      </c>
      <c r="L307" s="302" t="s">
        <v>175</v>
      </c>
      <c r="M307" s="302" t="s">
        <v>196</v>
      </c>
      <c r="N307" s="288"/>
      <c r="O307" s="302" t="s">
        <v>202</v>
      </c>
      <c r="P307" s="302" t="s">
        <v>209</v>
      </c>
      <c r="Q307" s="302" t="s">
        <v>216</v>
      </c>
      <c r="R307" s="302" t="s">
        <v>220</v>
      </c>
      <c r="S307" s="302" t="s">
        <v>223</v>
      </c>
      <c r="T307" s="302" t="s">
        <v>228</v>
      </c>
      <c r="U307" s="302" t="s">
        <v>233</v>
      </c>
      <c r="V307" s="302" t="s">
        <v>248</v>
      </c>
      <c r="W307" s="302" t="s">
        <v>267</v>
      </c>
      <c r="X307" s="302" t="s">
        <v>283</v>
      </c>
      <c r="Y307" s="302" t="s">
        <v>287</v>
      </c>
      <c r="Z307" s="302" t="s">
        <v>302</v>
      </c>
      <c r="AA307" s="302" t="s">
        <v>313</v>
      </c>
      <c r="AB307" s="302" t="s">
        <v>318</v>
      </c>
      <c r="AC307" s="302" t="s">
        <v>329</v>
      </c>
      <c r="AD307" s="302" t="s">
        <v>336</v>
      </c>
      <c r="AE307" s="302" t="s">
        <v>341</v>
      </c>
      <c r="AF307" s="302" t="s">
        <v>346</v>
      </c>
      <c r="AG307" s="302" t="s">
        <v>353</v>
      </c>
    </row>
    <row r="308" spans="1:33" ht="13.5" customHeight="1" thickBot="1" x14ac:dyDescent="0.25">
      <c r="A308" s="453"/>
      <c r="B308" s="303"/>
      <c r="C308" s="303"/>
      <c r="D308" s="303"/>
      <c r="E308" s="303"/>
      <c r="F308" s="303"/>
      <c r="G308" s="303"/>
      <c r="H308" s="303"/>
      <c r="I308" s="303"/>
      <c r="J308" s="303"/>
      <c r="K308" s="303"/>
      <c r="L308" s="303"/>
      <c r="M308" s="303"/>
      <c r="N308" s="288"/>
      <c r="O308" s="303"/>
      <c r="P308" s="303"/>
      <c r="Q308" s="303"/>
      <c r="R308" s="303"/>
      <c r="S308" s="303"/>
      <c r="T308" s="303"/>
      <c r="U308" s="303"/>
      <c r="V308" s="303"/>
      <c r="W308" s="303"/>
      <c r="X308" s="303"/>
      <c r="Y308" s="303"/>
      <c r="Z308" s="303"/>
      <c r="AA308" s="303"/>
      <c r="AB308" s="303"/>
      <c r="AC308" s="303"/>
      <c r="AD308" s="303"/>
      <c r="AE308" s="303"/>
      <c r="AF308" s="303"/>
      <c r="AG308" s="303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420</v>
      </c>
      <c r="D309" s="46">
        <f>IFERROR(X34*H34,"0")+IFERROR(X35*H35,"0")+IFERROR(X36*H36,"0")</f>
        <v>806.4</v>
      </c>
      <c r="E309" s="46">
        <f>IFERROR(X41*H41,"0")+IFERROR(X42*H42,"0")+IFERROR(X43*H43,"0")+IFERROR(X44*H44,"0")</f>
        <v>244.8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0</v>
      </c>
      <c r="H309" s="46">
        <f>IFERROR(X79*H79,"0")+IFERROR(X80*H80,"0")</f>
        <v>100.8</v>
      </c>
      <c r="I309" s="46">
        <f>IFERROR(X85*H85,"0")+IFERROR(X86*H86,"0")</f>
        <v>604.79999999999995</v>
      </c>
      <c r="J309" s="46">
        <f>IFERROR(X91*H91,"0")+IFERROR(X92*H92,"0")+IFERROR(X93*H93,"0")+IFERROR(X94*H94,"0")+IFERROR(X95*H95,"0")+IFERROR(X96*H96,"0")</f>
        <v>655.20000000000005</v>
      </c>
      <c r="K309" s="46">
        <f>IFERROR(X101*H101,"0")</f>
        <v>0</v>
      </c>
      <c r="L309" s="46">
        <f>IFERROR(X106*H106,"0")+IFERROR(X107*H107,"0")+IFERROR(X108*H108,"0")+IFERROR(X109*H109,"0")+IFERROR(X110*H110,"0")+IFERROR(X114*H114,"0")+IFERROR(X118*H118,"0")</f>
        <v>3086.3999999999996</v>
      </c>
      <c r="M309" s="46">
        <f>IFERROR(X123*H123,"0")+IFERROR(X124*H124,"0")</f>
        <v>1218</v>
      </c>
      <c r="N309" s="288"/>
      <c r="O309" s="46">
        <f>IFERROR(X129*H129,"0")+IFERROR(X130*H130,"0")</f>
        <v>126</v>
      </c>
      <c r="P309" s="46">
        <f>IFERROR(X135*H135,"0")+IFERROR(X136*H136,"0")</f>
        <v>436.79999999999995</v>
      </c>
      <c r="Q309" s="46">
        <f>IFERROR(X141*H141,"0")</f>
        <v>168</v>
      </c>
      <c r="R309" s="46">
        <f>IFERROR(X146*H146,"0")</f>
        <v>0</v>
      </c>
      <c r="S309" s="46">
        <f>IFERROR(X151*H151,"0")</f>
        <v>0</v>
      </c>
      <c r="T309" s="46">
        <f>IFERROR(X156*H156,"0")</f>
        <v>211.67999999999998</v>
      </c>
      <c r="U309" s="46">
        <f>IFERROR(X162*H162,"0")+IFERROR(X163*H163,"0")+IFERROR(X167*H167,"0")+IFERROR(X168*H168,"0")</f>
        <v>0</v>
      </c>
      <c r="V309" s="46">
        <f>IFERROR(X174*H174,"0")+IFERROR(X175*H175,"0")+IFERROR(X176*H176,"0")+IFERROR(X180*H180,"0")</f>
        <v>504</v>
      </c>
      <c r="W309" s="46">
        <f>IFERROR(X186*H186,"0")+IFERROR(X190*H190,"0")+IFERROR(X191*H191,"0")+IFERROR(X192*H192,"0")+IFERROR(X193*H193,"0")</f>
        <v>0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0</v>
      </c>
      <c r="AA309" s="46">
        <f>IFERROR(X221*H221,"0")</f>
        <v>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1512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4137.6000000000004</v>
      </c>
      <c r="B312" s="60">
        <f>SUMPRODUCT(--(BB:BB="ПГП"),--(W:W="кор"),H:H,Y:Y)+SUMPRODUCT(--(BB:BB="ПГП"),--(W:W="кг"),Y:Y)</f>
        <v>5957.28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93:E293"/>
    <mergeCell ref="D268:E268"/>
    <mergeCell ref="P151:T151"/>
    <mergeCell ref="A137:O138"/>
    <mergeCell ref="P300:V300"/>
    <mergeCell ref="A194:O195"/>
    <mergeCell ref="A20:Z20"/>
    <mergeCell ref="P123:T123"/>
    <mergeCell ref="P110:T110"/>
    <mergeCell ref="P137:V137"/>
    <mergeCell ref="B307:B308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P76:V76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A254:Z254"/>
    <mergeCell ref="P63:V63"/>
    <mergeCell ref="D215:E215"/>
    <mergeCell ref="P194:V194"/>
    <mergeCell ref="P50:V50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P227:V227"/>
    <mergeCell ref="D36:E36"/>
    <mergeCell ref="P58:V58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P298:V298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281:T281"/>
    <mergeCell ref="P301:V301"/>
    <mergeCell ref="P178:V178"/>
    <mergeCell ref="A177:O178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I17:I18"/>
    <mergeCell ref="D141:E141"/>
    <mergeCell ref="D135:E135"/>
    <mergeCell ref="A119:O120"/>
    <mergeCell ref="A261:O262"/>
    <mergeCell ref="A263:Z263"/>
    <mergeCell ref="P68:T68"/>
    <mergeCell ref="P82:V82"/>
    <mergeCell ref="A134:Z134"/>
    <mergeCell ref="A265:Z265"/>
    <mergeCell ref="A121:Z121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79:T79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2025-07-25T06:41:21Z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