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740BEF2-4F63-47DA-ADDD-B869862904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Y504" i="1"/>
  <c r="X504" i="1"/>
  <c r="BP503" i="1"/>
  <c r="BO503" i="1"/>
  <c r="BN503" i="1"/>
  <c r="BM503" i="1"/>
  <c r="Z503" i="1"/>
  <c r="Y503" i="1"/>
  <c r="BP502" i="1"/>
  <c r="BO502" i="1"/>
  <c r="BN502" i="1"/>
  <c r="BM502" i="1"/>
  <c r="Z502" i="1"/>
  <c r="Z504" i="1" s="1"/>
  <c r="Y502" i="1"/>
  <c r="Y505" i="1" s="1"/>
  <c r="X500" i="1"/>
  <c r="X499" i="1"/>
  <c r="BO498" i="1"/>
  <c r="BM498" i="1"/>
  <c r="Y498" i="1"/>
  <c r="BO497" i="1"/>
  <c r="BM497" i="1"/>
  <c r="Y497" i="1"/>
  <c r="X495" i="1"/>
  <c r="Y494" i="1"/>
  <c r="X494" i="1"/>
  <c r="BP493" i="1"/>
  <c r="BO493" i="1"/>
  <c r="BN493" i="1"/>
  <c r="BM493" i="1"/>
  <c r="Z493" i="1"/>
  <c r="Y493" i="1"/>
  <c r="BP492" i="1"/>
  <c r="BO492" i="1"/>
  <c r="BN492" i="1"/>
  <c r="BM492" i="1"/>
  <c r="Z492" i="1"/>
  <c r="Z494" i="1" s="1"/>
  <c r="Y492" i="1"/>
  <c r="Y49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Z482" i="1" s="1"/>
  <c r="Y478" i="1"/>
  <c r="Y483" i="1" s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5" i="1"/>
  <c r="Y414" i="1"/>
  <c r="X414" i="1"/>
  <c r="BP413" i="1"/>
  <c r="BO413" i="1"/>
  <c r="BN413" i="1"/>
  <c r="BM413" i="1"/>
  <c r="Z413" i="1"/>
  <c r="Z414" i="1" s="1"/>
  <c r="Y413" i="1"/>
  <c r="Y415" i="1" s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69" i="1"/>
  <c r="Y368" i="1"/>
  <c r="X368" i="1"/>
  <c r="BP367" i="1"/>
  <c r="BO367" i="1"/>
  <c r="BN367" i="1"/>
  <c r="BM367" i="1"/>
  <c r="Z367" i="1"/>
  <c r="Z368" i="1" s="1"/>
  <c r="Y367" i="1"/>
  <c r="Y369" i="1" s="1"/>
  <c r="P367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Y342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S521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Y330" i="1" s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1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1" i="1"/>
  <c r="X512" i="1"/>
  <c r="X513" i="1"/>
  <c r="X51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Z91" i="1"/>
  <c r="BN91" i="1"/>
  <c r="Y101" i="1"/>
  <c r="BP98" i="1"/>
  <c r="BN98" i="1"/>
  <c r="Z98" i="1"/>
  <c r="BP107" i="1"/>
  <c r="BN107" i="1"/>
  <c r="Z107" i="1"/>
  <c r="Y116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Z216" i="1" s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H9" i="1"/>
  <c r="Y45" i="1"/>
  <c r="Y58" i="1"/>
  <c r="Y515" i="1" s="1"/>
  <c r="E521" i="1"/>
  <c r="Y92" i="1"/>
  <c r="Y93" i="1"/>
  <c r="BP96" i="1"/>
  <c r="Y513" i="1" s="1"/>
  <c r="BN96" i="1"/>
  <c r="Z96" i="1"/>
  <c r="Z101" i="1" s="1"/>
  <c r="BP100" i="1"/>
  <c r="BN100" i="1"/>
  <c r="Y512" i="1" s="1"/>
  <c r="Y514" i="1" s="1"/>
  <c r="Z100" i="1"/>
  <c r="Y102" i="1"/>
  <c r="F521" i="1"/>
  <c r="Y110" i="1"/>
  <c r="BP105" i="1"/>
  <c r="BN105" i="1"/>
  <c r="Z105" i="1"/>
  <c r="Z109" i="1" s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49" i="1" s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Z335" i="1"/>
  <c r="BP333" i="1"/>
  <c r="BN333" i="1"/>
  <c r="Z333" i="1"/>
  <c r="Y335" i="1"/>
  <c r="BP373" i="1"/>
  <c r="BN373" i="1"/>
  <c r="Z373" i="1"/>
  <c r="Z376" i="1" s="1"/>
  <c r="Y377" i="1"/>
  <c r="BP397" i="1"/>
  <c r="BN397" i="1"/>
  <c r="Z397" i="1"/>
  <c r="BP401" i="1"/>
  <c r="BN401" i="1"/>
  <c r="Z401" i="1"/>
  <c r="BP418" i="1"/>
  <c r="BN418" i="1"/>
  <c r="Z418" i="1"/>
  <c r="Y422" i="1"/>
  <c r="W521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Z258" i="1" s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Z329" i="1" s="1"/>
  <c r="Y336" i="1"/>
  <c r="Z342" i="1"/>
  <c r="BP340" i="1"/>
  <c r="BN340" i="1"/>
  <c r="Z340" i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Y343" i="1"/>
  <c r="T521" i="1"/>
  <c r="Y355" i="1"/>
  <c r="U521" i="1"/>
  <c r="Y376" i="1"/>
  <c r="BP395" i="1"/>
  <c r="BN395" i="1"/>
  <c r="Z395" i="1"/>
  <c r="Z404" i="1" s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Z421" i="1" s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451" i="1" l="1"/>
  <c r="Z489" i="1"/>
  <c r="Z308" i="1"/>
  <c r="Z266" i="1"/>
  <c r="Z467" i="1"/>
  <c r="Z298" i="1"/>
  <c r="Z232" i="1"/>
  <c r="Z172" i="1"/>
  <c r="Z122" i="1"/>
  <c r="Z92" i="1"/>
  <c r="Z58" i="1"/>
  <c r="Z44" i="1"/>
  <c r="Z516" i="1" s="1"/>
  <c r="Y511" i="1"/>
  <c r="Z322" i="1"/>
  <c r="Z316" i="1"/>
  <c r="Z204" i="1"/>
  <c r="Z178" i="1"/>
  <c r="X514" i="1"/>
</calcChain>
</file>

<file path=xl/sharedStrings.xml><?xml version="1.0" encoding="utf-8"?>
<sst xmlns="http://schemas.openxmlformats.org/spreadsheetml/2006/main" count="2289" uniqueCount="817">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</sst>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1"/>
  <sheetViews>
    <sheetView showGridLines="0" tabSelected="1" topLeftCell="A503" zoomScaleNormal="100" zoomScaleSheetLayoutView="100" workbookViewId="0">
      <selection activeCell="AA517" sqref="AA517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0" t="s">
        <v>0</v>
      </c>
      <c r="E1" s="605"/>
      <c r="F1" s="605"/>
      <c r="G1" s="12" t="s">
        <v>1</v>
      </c>
      <c r="H1" s="640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5" t="s">
        <v>8</v>
      </c>
      <c r="B5" s="577"/>
      <c r="C5" s="578"/>
      <c r="D5" s="645"/>
      <c r="E5" s="646"/>
      <c r="F5" s="866" t="s">
        <v>9</v>
      </c>
      <c r="G5" s="578"/>
      <c r="H5" s="645"/>
      <c r="I5" s="805"/>
      <c r="J5" s="805"/>
      <c r="K5" s="805"/>
      <c r="L5" s="805"/>
      <c r="M5" s="646"/>
      <c r="N5" s="58"/>
      <c r="P5" s="24" t="s">
        <v>10</v>
      </c>
      <c r="Q5" s="879">
        <v>45869</v>
      </c>
      <c r="R5" s="694"/>
      <c r="T5" s="738" t="s">
        <v>11</v>
      </c>
      <c r="U5" s="739"/>
      <c r="V5" s="743" t="s">
        <v>12</v>
      </c>
      <c r="W5" s="694"/>
      <c r="AB5" s="51"/>
      <c r="AC5" s="51"/>
      <c r="AD5" s="51"/>
      <c r="AE5" s="51"/>
    </row>
    <row r="6" spans="1:32" s="563" customFormat="1" ht="24" customHeight="1" x14ac:dyDescent="0.2">
      <c r="A6" s="695" t="s">
        <v>13</v>
      </c>
      <c r="B6" s="577"/>
      <c r="C6" s="578"/>
      <c r="D6" s="809" t="s">
        <v>14</v>
      </c>
      <c r="E6" s="810"/>
      <c r="F6" s="810"/>
      <c r="G6" s="810"/>
      <c r="H6" s="810"/>
      <c r="I6" s="810"/>
      <c r="J6" s="810"/>
      <c r="K6" s="810"/>
      <c r="L6" s="810"/>
      <c r="M6" s="694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8" t="s">
        <v>16</v>
      </c>
      <c r="U6" s="739"/>
      <c r="V6" s="793" t="s">
        <v>17</v>
      </c>
      <c r="W6" s="616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25"/>
      <c r="L7" s="625"/>
      <c r="M7" s="626"/>
      <c r="N7" s="60"/>
      <c r="P7" s="24"/>
      <c r="Q7" s="42"/>
      <c r="R7" s="42"/>
      <c r="T7" s="587"/>
      <c r="U7" s="739"/>
      <c r="V7" s="794"/>
      <c r="W7" s="795"/>
      <c r="AB7" s="51"/>
      <c r="AC7" s="51"/>
      <c r="AD7" s="51"/>
      <c r="AE7" s="51"/>
    </row>
    <row r="8" spans="1:32" s="563" customFormat="1" ht="25.5" customHeight="1" x14ac:dyDescent="0.2">
      <c r="A8" s="901" t="s">
        <v>18</v>
      </c>
      <c r="B8" s="589"/>
      <c r="C8" s="590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2">
        <v>0.41666666666666669</v>
      </c>
      <c r="R8" s="626"/>
      <c r="T8" s="587"/>
      <c r="U8" s="739"/>
      <c r="V8" s="794"/>
      <c r="W8" s="795"/>
      <c r="AB8" s="51"/>
      <c r="AC8" s="51"/>
      <c r="AD8" s="51"/>
      <c r="AE8" s="51"/>
    </row>
    <row r="9" spans="1:32" s="563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2"/>
      <c r="E9" s="592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1"/>
      <c r="P9" s="26" t="s">
        <v>21</v>
      </c>
      <c r="Q9" s="689"/>
      <c r="R9" s="690"/>
      <c r="T9" s="587"/>
      <c r="U9" s="739"/>
      <c r="V9" s="796"/>
      <c r="W9" s="79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2"/>
      <c r="E10" s="592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83" t="str">
        <f>IFERROR(VLOOKUP($D$10,Proxy,2,FALSE),"")</f>
        <v/>
      </c>
      <c r="I10" s="587"/>
      <c r="J10" s="587"/>
      <c r="K10" s="587"/>
      <c r="L10" s="587"/>
      <c r="M10" s="587"/>
      <c r="N10" s="562"/>
      <c r="P10" s="26" t="s">
        <v>22</v>
      </c>
      <c r="Q10" s="749"/>
      <c r="R10" s="750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30" t="s">
        <v>28</v>
      </c>
      <c r="W11" s="690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2"/>
      <c r="R12" s="626"/>
      <c r="S12" s="23"/>
      <c r="U12" s="24"/>
      <c r="V12" s="605"/>
      <c r="W12" s="58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5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6"/>
      <c r="Q16" s="726"/>
      <c r="R16" s="726"/>
      <c r="S16" s="726"/>
      <c r="T16" s="7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09" t="s">
        <v>38</v>
      </c>
      <c r="D17" s="612" t="s">
        <v>39</v>
      </c>
      <c r="E17" s="670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69"/>
      <c r="R17" s="669"/>
      <c r="S17" s="669"/>
      <c r="T17" s="670"/>
      <c r="U17" s="900" t="s">
        <v>51</v>
      </c>
      <c r="V17" s="578"/>
      <c r="W17" s="612" t="s">
        <v>52</v>
      </c>
      <c r="X17" s="612" t="s">
        <v>53</v>
      </c>
      <c r="Y17" s="898" t="s">
        <v>54</v>
      </c>
      <c r="Z17" s="80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1"/>
      <c r="E18" s="673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3"/>
      <c r="X18" s="613"/>
      <c r="Y18" s="899"/>
      <c r="Z18" s="804"/>
      <c r="AA18" s="786"/>
      <c r="AB18" s="786"/>
      <c r="AC18" s="786"/>
      <c r="AD18" s="863"/>
      <c r="AE18" s="864"/>
      <c r="AF18" s="865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96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64"/>
      <c r="AB20" s="564"/>
      <c r="AC20" s="564"/>
    </row>
    <row r="21" spans="1:68" ht="14.25" customHeight="1" x14ac:dyDescent="0.25">
      <c r="A21" s="586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65"/>
      <c r="AB21" s="565"/>
      <c r="AC21" s="56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8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99"/>
      <c r="P23" s="588" t="s">
        <v>72</v>
      </c>
      <c r="Q23" s="589"/>
      <c r="R23" s="589"/>
      <c r="S23" s="589"/>
      <c r="T23" s="589"/>
      <c r="U23" s="589"/>
      <c r="V23" s="590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99"/>
      <c r="P24" s="588" t="s">
        <v>72</v>
      </c>
      <c r="Q24" s="589"/>
      <c r="R24" s="589"/>
      <c r="S24" s="589"/>
      <c r="T24" s="589"/>
      <c r="U24" s="589"/>
      <c r="V24" s="590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customHeight="1" x14ac:dyDescent="0.25">
      <c r="A25" s="586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65"/>
      <c r="AB25" s="565"/>
      <c r="AC25" s="56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8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99"/>
      <c r="P32" s="588" t="s">
        <v>72</v>
      </c>
      <c r="Q32" s="589"/>
      <c r="R32" s="589"/>
      <c r="S32" s="589"/>
      <c r="T32" s="589"/>
      <c r="U32" s="589"/>
      <c r="V32" s="590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99"/>
      <c r="P33" s="588" t="s">
        <v>72</v>
      </c>
      <c r="Q33" s="589"/>
      <c r="R33" s="589"/>
      <c r="S33" s="589"/>
      <c r="T33" s="589"/>
      <c r="U33" s="589"/>
      <c r="V33" s="590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customHeight="1" x14ac:dyDescent="0.25">
      <c r="A34" s="586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65"/>
      <c r="AB34" s="565"/>
      <c r="AC34" s="56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8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99"/>
      <c r="P36" s="588" t="s">
        <v>72</v>
      </c>
      <c r="Q36" s="589"/>
      <c r="R36" s="589"/>
      <c r="S36" s="589"/>
      <c r="T36" s="589"/>
      <c r="U36" s="589"/>
      <c r="V36" s="590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99"/>
      <c r="P37" s="588" t="s">
        <v>72</v>
      </c>
      <c r="Q37" s="589"/>
      <c r="R37" s="589"/>
      <c r="S37" s="589"/>
      <c r="T37" s="589"/>
      <c r="U37" s="589"/>
      <c r="V37" s="590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96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64"/>
      <c r="AB39" s="564"/>
      <c r="AC39" s="564"/>
    </row>
    <row r="40" spans="1:68" ht="14.25" customHeight="1" x14ac:dyDescent="0.25">
      <c r="A40" s="586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300</v>
      </c>
      <c r="Y41" s="570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7"/>
      <c r="C44" s="587"/>
      <c r="D44" s="587"/>
      <c r="E44" s="587"/>
      <c r="F44" s="587"/>
      <c r="G44" s="587"/>
      <c r="H44" s="587"/>
      <c r="I44" s="587"/>
      <c r="J44" s="587"/>
      <c r="K44" s="587"/>
      <c r="L44" s="587"/>
      <c r="M44" s="587"/>
      <c r="N44" s="587"/>
      <c r="O44" s="599"/>
      <c r="P44" s="588" t="s">
        <v>72</v>
      </c>
      <c r="Q44" s="589"/>
      <c r="R44" s="589"/>
      <c r="S44" s="589"/>
      <c r="T44" s="589"/>
      <c r="U44" s="589"/>
      <c r="V44" s="590"/>
      <c r="W44" s="37" t="s">
        <v>73</v>
      </c>
      <c r="X44" s="571">
        <f>IFERROR(X41/H41,"0")+IFERROR(X42/H42,"0")+IFERROR(X43/H43,"0")</f>
        <v>27.777777777777775</v>
      </c>
      <c r="Y44" s="571">
        <f>IFERROR(Y41/H41,"0")+IFERROR(Y42/H42,"0")+IFERROR(Y43/H43,"0")</f>
        <v>28</v>
      </c>
      <c r="Z44" s="571">
        <f>IFERROR(IF(Z41="",0,Z41),"0")+IFERROR(IF(Z42="",0,Z42),"0")+IFERROR(IF(Z43="",0,Z43),"0")</f>
        <v>0.53144000000000002</v>
      </c>
      <c r="AA44" s="572"/>
      <c r="AB44" s="572"/>
      <c r="AC44" s="572"/>
    </row>
    <row r="45" spans="1:68" x14ac:dyDescent="0.2">
      <c r="A45" s="587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99"/>
      <c r="P45" s="588" t="s">
        <v>72</v>
      </c>
      <c r="Q45" s="589"/>
      <c r="R45" s="589"/>
      <c r="S45" s="589"/>
      <c r="T45" s="589"/>
      <c r="U45" s="589"/>
      <c r="V45" s="590"/>
      <c r="W45" s="37" t="s">
        <v>70</v>
      </c>
      <c r="X45" s="571">
        <f>IFERROR(SUM(X41:X43),"0")</f>
        <v>300</v>
      </c>
      <c r="Y45" s="571">
        <f>IFERROR(SUM(Y41:Y43),"0")</f>
        <v>302.40000000000003</v>
      </c>
      <c r="Z45" s="37"/>
      <c r="AA45" s="572"/>
      <c r="AB45" s="572"/>
      <c r="AC45" s="572"/>
    </row>
    <row r="46" spans="1:68" ht="14.25" customHeight="1" x14ac:dyDescent="0.25">
      <c r="A46" s="586" t="s">
        <v>74</v>
      </c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7"/>
      <c r="P46" s="587"/>
      <c r="Q46" s="587"/>
      <c r="R46" s="587"/>
      <c r="S46" s="587"/>
      <c r="T46" s="587"/>
      <c r="U46" s="587"/>
      <c r="V46" s="587"/>
      <c r="W46" s="587"/>
      <c r="X46" s="587"/>
      <c r="Y46" s="587"/>
      <c r="Z46" s="587"/>
      <c r="AA46" s="565"/>
      <c r="AB46" s="565"/>
      <c r="AC46" s="56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8"/>
      <c r="B48" s="587"/>
      <c r="C48" s="587"/>
      <c r="D48" s="587"/>
      <c r="E48" s="587"/>
      <c r="F48" s="587"/>
      <c r="G48" s="587"/>
      <c r="H48" s="587"/>
      <c r="I48" s="587"/>
      <c r="J48" s="587"/>
      <c r="K48" s="587"/>
      <c r="L48" s="587"/>
      <c r="M48" s="587"/>
      <c r="N48" s="587"/>
      <c r="O48" s="599"/>
      <c r="P48" s="588" t="s">
        <v>72</v>
      </c>
      <c r="Q48" s="589"/>
      <c r="R48" s="589"/>
      <c r="S48" s="589"/>
      <c r="T48" s="589"/>
      <c r="U48" s="589"/>
      <c r="V48" s="590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x14ac:dyDescent="0.2">
      <c r="A49" s="587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99"/>
      <c r="P49" s="588" t="s">
        <v>72</v>
      </c>
      <c r="Q49" s="589"/>
      <c r="R49" s="589"/>
      <c r="S49" s="589"/>
      <c r="T49" s="589"/>
      <c r="U49" s="589"/>
      <c r="V49" s="590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customHeight="1" x14ac:dyDescent="0.25">
      <c r="A50" s="596" t="s">
        <v>119</v>
      </c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7"/>
      <c r="P50" s="587"/>
      <c r="Q50" s="587"/>
      <c r="R50" s="587"/>
      <c r="S50" s="587"/>
      <c r="T50" s="587"/>
      <c r="U50" s="587"/>
      <c r="V50" s="587"/>
      <c r="W50" s="587"/>
      <c r="X50" s="587"/>
      <c r="Y50" s="587"/>
      <c r="Z50" s="587"/>
      <c r="AA50" s="564"/>
      <c r="AB50" s="564"/>
      <c r="AC50" s="564"/>
    </row>
    <row r="51" spans="1:68" ht="14.25" customHeight="1" x14ac:dyDescent="0.25">
      <c r="A51" s="586" t="s">
        <v>103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691.2</v>
      </c>
      <c r="Y53" s="57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594</v>
      </c>
      <c r="Y57" s="570">
        <f t="shared" si="6"/>
        <v>594</v>
      </c>
      <c r="Z57" s="36">
        <f>IFERROR(IF(Y57=0,"",ROUNDUP(Y57/H57,0)*0.00902),"")</f>
        <v>1.1906400000000001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621.71999999999991</v>
      </c>
      <c r="BN57" s="64">
        <f t="shared" si="8"/>
        <v>621.71999999999991</v>
      </c>
      <c r="BO57" s="64">
        <f t="shared" si="9"/>
        <v>1</v>
      </c>
      <c r="BP57" s="64">
        <f t="shared" si="10"/>
        <v>1</v>
      </c>
    </row>
    <row r="58" spans="1:68" x14ac:dyDescent="0.2">
      <c r="A58" s="598"/>
      <c r="B58" s="587"/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99"/>
      <c r="P58" s="588" t="s">
        <v>72</v>
      </c>
      <c r="Q58" s="589"/>
      <c r="R58" s="589"/>
      <c r="S58" s="589"/>
      <c r="T58" s="589"/>
      <c r="U58" s="589"/>
      <c r="V58" s="590"/>
      <c r="W58" s="37" t="s">
        <v>73</v>
      </c>
      <c r="X58" s="571">
        <f>IFERROR(X52/H52,"0")+IFERROR(X53/H53,"0")+IFERROR(X54/H54,"0")+IFERROR(X55/H55,"0")+IFERROR(X56/H56,"0")+IFERROR(X57/H57,"0")</f>
        <v>196</v>
      </c>
      <c r="Y58" s="571">
        <f>IFERROR(Y52/H52,"0")+IFERROR(Y53/H53,"0")+IFERROR(Y54/H54,"0")+IFERROR(Y55/H55,"0")+IFERROR(Y56/H56,"0")+IFERROR(Y57/H57,"0")</f>
        <v>196</v>
      </c>
      <c r="Z58" s="571">
        <f>IFERROR(IF(Z52="",0,Z52),"0")+IFERROR(IF(Z53="",0,Z53),"0")+IFERROR(IF(Z54="",0,Z54),"0")+IFERROR(IF(Z55="",0,Z55),"0")+IFERROR(IF(Z56="",0,Z56),"0")+IFERROR(IF(Z57="",0,Z57),"0")</f>
        <v>2.4053599999999999</v>
      </c>
      <c r="AA58" s="572"/>
      <c r="AB58" s="572"/>
      <c r="AC58" s="572"/>
    </row>
    <row r="59" spans="1:68" x14ac:dyDescent="0.2">
      <c r="A59" s="587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99"/>
      <c r="P59" s="588" t="s">
        <v>72</v>
      </c>
      <c r="Q59" s="589"/>
      <c r="R59" s="589"/>
      <c r="S59" s="589"/>
      <c r="T59" s="589"/>
      <c r="U59" s="589"/>
      <c r="V59" s="590"/>
      <c r="W59" s="37" t="s">
        <v>70</v>
      </c>
      <c r="X59" s="571">
        <f>IFERROR(SUM(X52:X57),"0")</f>
        <v>1285.2</v>
      </c>
      <c r="Y59" s="571">
        <f>IFERROR(SUM(Y52:Y57),"0")</f>
        <v>1285.2</v>
      </c>
      <c r="Z59" s="37"/>
      <c r="AA59" s="572"/>
      <c r="AB59" s="572"/>
      <c r="AC59" s="572"/>
    </row>
    <row r="60" spans="1:68" ht="14.25" customHeight="1" x14ac:dyDescent="0.25">
      <c r="A60" s="586" t="s">
        <v>139</v>
      </c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  <c r="X60" s="587"/>
      <c r="Y60" s="587"/>
      <c r="Z60" s="58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100</v>
      </c>
      <c r="Y61" s="57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7"/>
      <c r="C65" s="587"/>
      <c r="D65" s="587"/>
      <c r="E65" s="587"/>
      <c r="F65" s="587"/>
      <c r="G65" s="587"/>
      <c r="H65" s="587"/>
      <c r="I65" s="587"/>
      <c r="J65" s="587"/>
      <c r="K65" s="587"/>
      <c r="L65" s="587"/>
      <c r="M65" s="587"/>
      <c r="N65" s="587"/>
      <c r="O65" s="599"/>
      <c r="P65" s="588" t="s">
        <v>72</v>
      </c>
      <c r="Q65" s="589"/>
      <c r="R65" s="589"/>
      <c r="S65" s="589"/>
      <c r="T65" s="589"/>
      <c r="U65" s="589"/>
      <c r="V65" s="590"/>
      <c r="W65" s="37" t="s">
        <v>73</v>
      </c>
      <c r="X65" s="571">
        <f>IFERROR(X61/H61,"0")+IFERROR(X62/H62,"0")+IFERROR(X63/H63,"0")+IFERROR(X64/H64,"0")</f>
        <v>9.2592592592592595</v>
      </c>
      <c r="Y65" s="571">
        <f>IFERROR(Y61/H61,"0")+IFERROR(Y62/H62,"0")+IFERROR(Y63/H63,"0")+IFERROR(Y64/H64,"0")</f>
        <v>10</v>
      </c>
      <c r="Z65" s="571">
        <f>IFERROR(IF(Z61="",0,Z61),"0")+IFERROR(IF(Z62="",0,Z62),"0")+IFERROR(IF(Z63="",0,Z63),"0")+IFERROR(IF(Z64="",0,Z64),"0")</f>
        <v>0.1898</v>
      </c>
      <c r="AA65" s="572"/>
      <c r="AB65" s="572"/>
      <c r="AC65" s="572"/>
    </row>
    <row r="66" spans="1:68" x14ac:dyDescent="0.2">
      <c r="A66" s="587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99"/>
      <c r="P66" s="588" t="s">
        <v>72</v>
      </c>
      <c r="Q66" s="589"/>
      <c r="R66" s="589"/>
      <c r="S66" s="589"/>
      <c r="T66" s="589"/>
      <c r="U66" s="589"/>
      <c r="V66" s="590"/>
      <c r="W66" s="37" t="s">
        <v>70</v>
      </c>
      <c r="X66" s="571">
        <f>IFERROR(SUM(X61:X64),"0")</f>
        <v>100</v>
      </c>
      <c r="Y66" s="571">
        <f>IFERROR(SUM(Y61:Y64),"0")</f>
        <v>108</v>
      </c>
      <c r="Z66" s="37"/>
      <c r="AA66" s="572"/>
      <c r="AB66" s="572"/>
      <c r="AC66" s="572"/>
    </row>
    <row r="67" spans="1:68" ht="14.25" customHeight="1" x14ac:dyDescent="0.25">
      <c r="A67" s="586" t="s">
        <v>64</v>
      </c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7"/>
      <c r="P67" s="587"/>
      <c r="Q67" s="587"/>
      <c r="R67" s="587"/>
      <c r="S67" s="587"/>
      <c r="T67" s="587"/>
      <c r="U67" s="587"/>
      <c r="V67" s="587"/>
      <c r="W67" s="587"/>
      <c r="X67" s="587"/>
      <c r="Y67" s="587"/>
      <c r="Z67" s="587"/>
      <c r="AA67" s="565"/>
      <c r="AB67" s="565"/>
      <c r="AC67" s="56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8"/>
      <c r="B71" s="587"/>
      <c r="C71" s="587"/>
      <c r="D71" s="587"/>
      <c r="E71" s="587"/>
      <c r="F71" s="587"/>
      <c r="G71" s="587"/>
      <c r="H71" s="587"/>
      <c r="I71" s="587"/>
      <c r="J71" s="587"/>
      <c r="K71" s="587"/>
      <c r="L71" s="587"/>
      <c r="M71" s="587"/>
      <c r="N71" s="587"/>
      <c r="O71" s="599"/>
      <c r="P71" s="588" t="s">
        <v>72</v>
      </c>
      <c r="Q71" s="589"/>
      <c r="R71" s="589"/>
      <c r="S71" s="589"/>
      <c r="T71" s="589"/>
      <c r="U71" s="589"/>
      <c r="V71" s="590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x14ac:dyDescent="0.2">
      <c r="A72" s="587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99"/>
      <c r="P72" s="588" t="s">
        <v>72</v>
      </c>
      <c r="Q72" s="589"/>
      <c r="R72" s="589"/>
      <c r="S72" s="589"/>
      <c r="T72" s="589"/>
      <c r="U72" s="589"/>
      <c r="V72" s="590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customHeight="1" x14ac:dyDescent="0.25">
      <c r="A73" s="586" t="s">
        <v>74</v>
      </c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7"/>
      <c r="P73" s="587"/>
      <c r="Q73" s="587"/>
      <c r="R73" s="587"/>
      <c r="S73" s="587"/>
      <c r="T73" s="587"/>
      <c r="U73" s="587"/>
      <c r="V73" s="587"/>
      <c r="W73" s="587"/>
      <c r="X73" s="587"/>
      <c r="Y73" s="587"/>
      <c r="Z73" s="587"/>
      <c r="AA73" s="565"/>
      <c r="AB73" s="565"/>
      <c r="AC73" s="56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7"/>
      <c r="C80" s="587"/>
      <c r="D80" s="587"/>
      <c r="E80" s="587"/>
      <c r="F80" s="587"/>
      <c r="G80" s="587"/>
      <c r="H80" s="587"/>
      <c r="I80" s="587"/>
      <c r="J80" s="587"/>
      <c r="K80" s="587"/>
      <c r="L80" s="587"/>
      <c r="M80" s="587"/>
      <c r="N80" s="587"/>
      <c r="O80" s="599"/>
      <c r="P80" s="588" t="s">
        <v>72</v>
      </c>
      <c r="Q80" s="589"/>
      <c r="R80" s="589"/>
      <c r="S80" s="589"/>
      <c r="T80" s="589"/>
      <c r="U80" s="589"/>
      <c r="V80" s="590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x14ac:dyDescent="0.2">
      <c r="A81" s="587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99"/>
      <c r="P81" s="588" t="s">
        <v>72</v>
      </c>
      <c r="Q81" s="589"/>
      <c r="R81" s="589"/>
      <c r="S81" s="589"/>
      <c r="T81" s="589"/>
      <c r="U81" s="589"/>
      <c r="V81" s="590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customHeight="1" x14ac:dyDescent="0.25">
      <c r="A82" s="586" t="s">
        <v>174</v>
      </c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7"/>
      <c r="P82" s="587"/>
      <c r="Q82" s="587"/>
      <c r="R82" s="587"/>
      <c r="S82" s="587"/>
      <c r="T82" s="587"/>
      <c r="U82" s="587"/>
      <c r="V82" s="587"/>
      <c r="W82" s="587"/>
      <c r="X82" s="587"/>
      <c r="Y82" s="587"/>
      <c r="Z82" s="587"/>
      <c r="AA82" s="565"/>
      <c r="AB82" s="565"/>
      <c r="AC82" s="56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8"/>
      <c r="B85" s="587"/>
      <c r="C85" s="587"/>
      <c r="D85" s="587"/>
      <c r="E85" s="587"/>
      <c r="F85" s="587"/>
      <c r="G85" s="587"/>
      <c r="H85" s="587"/>
      <c r="I85" s="587"/>
      <c r="J85" s="587"/>
      <c r="K85" s="587"/>
      <c r="L85" s="587"/>
      <c r="M85" s="587"/>
      <c r="N85" s="587"/>
      <c r="O85" s="599"/>
      <c r="P85" s="588" t="s">
        <v>72</v>
      </c>
      <c r="Q85" s="589"/>
      <c r="R85" s="589"/>
      <c r="S85" s="589"/>
      <c r="T85" s="589"/>
      <c r="U85" s="589"/>
      <c r="V85" s="590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x14ac:dyDescent="0.2">
      <c r="A86" s="587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99"/>
      <c r="P86" s="588" t="s">
        <v>72</v>
      </c>
      <c r="Q86" s="589"/>
      <c r="R86" s="589"/>
      <c r="S86" s="589"/>
      <c r="T86" s="589"/>
      <c r="U86" s="589"/>
      <c r="V86" s="590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customHeight="1" x14ac:dyDescent="0.25">
      <c r="A87" s="596" t="s">
        <v>181</v>
      </c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7"/>
      <c r="P87" s="587"/>
      <c r="Q87" s="587"/>
      <c r="R87" s="587"/>
      <c r="S87" s="587"/>
      <c r="T87" s="587"/>
      <c r="U87" s="587"/>
      <c r="V87" s="587"/>
      <c r="W87" s="587"/>
      <c r="X87" s="587"/>
      <c r="Y87" s="587"/>
      <c r="Z87" s="587"/>
      <c r="AA87" s="564"/>
      <c r="AB87" s="564"/>
      <c r="AC87" s="564"/>
    </row>
    <row r="88" spans="1:68" ht="14.25" customHeight="1" x14ac:dyDescent="0.25">
      <c r="A88" s="586" t="s">
        <v>103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500</v>
      </c>
      <c r="Y89" s="57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8"/>
      <c r="B92" s="587"/>
      <c r="C92" s="587"/>
      <c r="D92" s="587"/>
      <c r="E92" s="587"/>
      <c r="F92" s="587"/>
      <c r="G92" s="587"/>
      <c r="H92" s="587"/>
      <c r="I92" s="587"/>
      <c r="J92" s="587"/>
      <c r="K92" s="587"/>
      <c r="L92" s="587"/>
      <c r="M92" s="587"/>
      <c r="N92" s="587"/>
      <c r="O92" s="599"/>
      <c r="P92" s="588" t="s">
        <v>72</v>
      </c>
      <c r="Q92" s="589"/>
      <c r="R92" s="589"/>
      <c r="S92" s="589"/>
      <c r="T92" s="589"/>
      <c r="U92" s="589"/>
      <c r="V92" s="590"/>
      <c r="W92" s="37" t="s">
        <v>73</v>
      </c>
      <c r="X92" s="571">
        <f>IFERROR(X89/H89,"0")+IFERROR(X90/H90,"0")+IFERROR(X91/H91,"0")</f>
        <v>46.296296296296291</v>
      </c>
      <c r="Y92" s="571">
        <f>IFERROR(Y89/H89,"0")+IFERROR(Y90/H90,"0")+IFERROR(Y91/H91,"0")</f>
        <v>47</v>
      </c>
      <c r="Z92" s="571">
        <f>IFERROR(IF(Z89="",0,Z89),"0")+IFERROR(IF(Z90="",0,Z90),"0")+IFERROR(IF(Z91="",0,Z91),"0")</f>
        <v>0.89205999999999996</v>
      </c>
      <c r="AA92" s="572"/>
      <c r="AB92" s="572"/>
      <c r="AC92" s="572"/>
    </row>
    <row r="93" spans="1:68" x14ac:dyDescent="0.2">
      <c r="A93" s="587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99"/>
      <c r="P93" s="588" t="s">
        <v>72</v>
      </c>
      <c r="Q93" s="589"/>
      <c r="R93" s="589"/>
      <c r="S93" s="589"/>
      <c r="T93" s="589"/>
      <c r="U93" s="589"/>
      <c r="V93" s="590"/>
      <c r="W93" s="37" t="s">
        <v>70</v>
      </c>
      <c r="X93" s="571">
        <f>IFERROR(SUM(X89:X91),"0")</f>
        <v>500</v>
      </c>
      <c r="Y93" s="571">
        <f>IFERROR(SUM(Y89:Y91),"0")</f>
        <v>507.6</v>
      </c>
      <c r="Z93" s="37"/>
      <c r="AA93" s="572"/>
      <c r="AB93" s="572"/>
      <c r="AC93" s="572"/>
    </row>
    <row r="94" spans="1:68" ht="14.25" customHeight="1" x14ac:dyDescent="0.25">
      <c r="A94" s="586" t="s">
        <v>74</v>
      </c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7"/>
      <c r="P94" s="587"/>
      <c r="Q94" s="587"/>
      <c r="R94" s="587"/>
      <c r="S94" s="587"/>
      <c r="T94" s="587"/>
      <c r="U94" s="587"/>
      <c r="V94" s="587"/>
      <c r="W94" s="587"/>
      <c r="X94" s="587"/>
      <c r="Y94" s="587"/>
      <c r="Z94" s="587"/>
      <c r="AA94" s="565"/>
      <c r="AB94" s="565"/>
      <c r="AC94" s="56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250</v>
      </c>
      <c r="Y96" s="570">
        <f t="shared" si="16"/>
        <v>251.1</v>
      </c>
      <c r="Z96" s="36">
        <f>IFERROR(IF(Y96=0,"",ROUNDUP(Y96/H96,0)*0.01898),"")</f>
        <v>0.58838000000000001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266.01851851851853</v>
      </c>
      <c r="BN96" s="64">
        <f t="shared" si="18"/>
        <v>267.18900000000002</v>
      </c>
      <c r="BO96" s="64">
        <f t="shared" si="19"/>
        <v>0.48225308641975312</v>
      </c>
      <c r="BP96" s="64">
        <f t="shared" si="20"/>
        <v>0.484375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350</v>
      </c>
      <c r="Y99" s="570">
        <f t="shared" si="16"/>
        <v>351</v>
      </c>
      <c r="Z99" s="36">
        <f>IFERROR(IF(Y99=0,"",ROUNDUP(Y99/H99,0)*0.00651),"")</f>
        <v>0.84630000000000005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382.66666666666669</v>
      </c>
      <c r="BN99" s="64">
        <f t="shared" si="18"/>
        <v>383.76</v>
      </c>
      <c r="BO99" s="64">
        <f t="shared" si="19"/>
        <v>0.71225071225071224</v>
      </c>
      <c r="BP99" s="64">
        <f t="shared" si="20"/>
        <v>0.7142857142857143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7"/>
      <c r="C101" s="587"/>
      <c r="D101" s="587"/>
      <c r="E101" s="587"/>
      <c r="F101" s="587"/>
      <c r="G101" s="587"/>
      <c r="H101" s="587"/>
      <c r="I101" s="587"/>
      <c r="J101" s="587"/>
      <c r="K101" s="587"/>
      <c r="L101" s="587"/>
      <c r="M101" s="587"/>
      <c r="N101" s="587"/>
      <c r="O101" s="599"/>
      <c r="P101" s="588" t="s">
        <v>72</v>
      </c>
      <c r="Q101" s="589"/>
      <c r="R101" s="589"/>
      <c r="S101" s="589"/>
      <c r="T101" s="589"/>
      <c r="U101" s="589"/>
      <c r="V101" s="590"/>
      <c r="W101" s="37" t="s">
        <v>73</v>
      </c>
      <c r="X101" s="571">
        <f>IFERROR(X95/H95,"0")+IFERROR(X96/H96,"0")+IFERROR(X97/H97,"0")+IFERROR(X98/H98,"0")+IFERROR(X99/H99,"0")+IFERROR(X100/H100,"0")</f>
        <v>160.49382716049382</v>
      </c>
      <c r="Y101" s="571">
        <f>IFERROR(Y95/H95,"0")+IFERROR(Y96/H96,"0")+IFERROR(Y97/H97,"0")+IFERROR(Y98/H98,"0")+IFERROR(Y99/H99,"0")+IFERROR(Y100/H100,"0")</f>
        <v>161</v>
      </c>
      <c r="Z101" s="571">
        <f>IFERROR(IF(Z95="",0,Z95),"0")+IFERROR(IF(Z96="",0,Z96),"0")+IFERROR(IF(Z97="",0,Z97),"0")+IFERROR(IF(Z98="",0,Z98),"0")+IFERROR(IF(Z99="",0,Z99),"0")+IFERROR(IF(Z100="",0,Z100),"0")</f>
        <v>1.4346800000000002</v>
      </c>
      <c r="AA101" s="572"/>
      <c r="AB101" s="572"/>
      <c r="AC101" s="572"/>
    </row>
    <row r="102" spans="1:68" x14ac:dyDescent="0.2">
      <c r="A102" s="587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99"/>
      <c r="P102" s="588" t="s">
        <v>72</v>
      </c>
      <c r="Q102" s="589"/>
      <c r="R102" s="589"/>
      <c r="S102" s="589"/>
      <c r="T102" s="589"/>
      <c r="U102" s="589"/>
      <c r="V102" s="590"/>
      <c r="W102" s="37" t="s">
        <v>70</v>
      </c>
      <c r="X102" s="571">
        <f>IFERROR(SUM(X95:X100),"0")</f>
        <v>600</v>
      </c>
      <c r="Y102" s="571">
        <f>IFERROR(SUM(Y95:Y100),"0")</f>
        <v>602.1</v>
      </c>
      <c r="Z102" s="37"/>
      <c r="AA102" s="572"/>
      <c r="AB102" s="572"/>
      <c r="AC102" s="572"/>
    </row>
    <row r="103" spans="1:68" ht="16.5" customHeight="1" x14ac:dyDescent="0.25">
      <c r="A103" s="596" t="s">
        <v>204</v>
      </c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7"/>
      <c r="P103" s="587"/>
      <c r="Q103" s="587"/>
      <c r="R103" s="587"/>
      <c r="S103" s="587"/>
      <c r="T103" s="587"/>
      <c r="U103" s="587"/>
      <c r="V103" s="587"/>
      <c r="W103" s="587"/>
      <c r="X103" s="587"/>
      <c r="Y103" s="587"/>
      <c r="Z103" s="587"/>
      <c r="AA103" s="564"/>
      <c r="AB103" s="564"/>
      <c r="AC103" s="564"/>
    </row>
    <row r="104" spans="1:68" ht="14.25" customHeight="1" x14ac:dyDescent="0.25">
      <c r="A104" s="586" t="s">
        <v>103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500</v>
      </c>
      <c r="Y105" s="570">
        <f>IFERROR(IF(X105="",0,CEILING((X105/$H105),1)*$H105),"")</f>
        <v>507.6</v>
      </c>
      <c r="Z105" s="36">
        <f>IFERROR(IF(Y105=0,"",ROUNDUP(Y105/H105,0)*0.01898),"")</f>
        <v>0.89205999999999996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520.1388888888888</v>
      </c>
      <c r="BN105" s="64">
        <f>IFERROR(Y105*I105/H105,"0")</f>
        <v>528.04499999999996</v>
      </c>
      <c r="BO105" s="64">
        <f>IFERROR(1/J105*(X105/H105),"0")</f>
        <v>0.72337962962962954</v>
      </c>
      <c r="BP105" s="64">
        <f>IFERROR(1/J105*(Y105/H105),"0")</f>
        <v>0.734375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90</v>
      </c>
      <c r="Y106" s="570">
        <f>IFERROR(IF(X106="",0,CEILING((X106/$H106),1)*$H106),"")</f>
        <v>90</v>
      </c>
      <c r="Z106" s="36">
        <f>IFERROR(IF(Y106=0,"",ROUNDUP(Y106/H106,0)*0.00902),"")</f>
        <v>0.21648000000000001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95.039999999999992</v>
      </c>
      <c r="BN106" s="64">
        <f>IFERROR(Y106*I106/H106,"0")</f>
        <v>95.039999999999992</v>
      </c>
      <c r="BO106" s="64">
        <f>IFERROR(1/J106*(X106/H106),"0")</f>
        <v>0.18181818181818182</v>
      </c>
      <c r="BP106" s="64">
        <f>IFERROR(1/J106*(Y106/H106),"0")</f>
        <v>0.18181818181818182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8"/>
      <c r="B109" s="587"/>
      <c r="C109" s="587"/>
      <c r="D109" s="587"/>
      <c r="E109" s="587"/>
      <c r="F109" s="587"/>
      <c r="G109" s="587"/>
      <c r="H109" s="587"/>
      <c r="I109" s="587"/>
      <c r="J109" s="587"/>
      <c r="K109" s="587"/>
      <c r="L109" s="587"/>
      <c r="M109" s="587"/>
      <c r="N109" s="587"/>
      <c r="O109" s="599"/>
      <c r="P109" s="588" t="s">
        <v>72</v>
      </c>
      <c r="Q109" s="589"/>
      <c r="R109" s="589"/>
      <c r="S109" s="589"/>
      <c r="T109" s="589"/>
      <c r="U109" s="589"/>
      <c r="V109" s="590"/>
      <c r="W109" s="37" t="s">
        <v>73</v>
      </c>
      <c r="X109" s="571">
        <f>IFERROR(X105/H105,"0")+IFERROR(X106/H106,"0")+IFERROR(X107/H107,"0")+IFERROR(X108/H108,"0")</f>
        <v>70.296296296296291</v>
      </c>
      <c r="Y109" s="571">
        <f>IFERROR(Y105/H105,"0")+IFERROR(Y106/H106,"0")+IFERROR(Y107/H107,"0")+IFERROR(Y108/H108,"0")</f>
        <v>71</v>
      </c>
      <c r="Z109" s="571">
        <f>IFERROR(IF(Z105="",0,Z105),"0")+IFERROR(IF(Z106="",0,Z106),"0")+IFERROR(IF(Z107="",0,Z107),"0")+IFERROR(IF(Z108="",0,Z108),"0")</f>
        <v>1.1085400000000001</v>
      </c>
      <c r="AA109" s="572"/>
      <c r="AB109" s="572"/>
      <c r="AC109" s="572"/>
    </row>
    <row r="110" spans="1:68" x14ac:dyDescent="0.2">
      <c r="A110" s="587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99"/>
      <c r="P110" s="588" t="s">
        <v>72</v>
      </c>
      <c r="Q110" s="589"/>
      <c r="R110" s="589"/>
      <c r="S110" s="589"/>
      <c r="T110" s="589"/>
      <c r="U110" s="589"/>
      <c r="V110" s="590"/>
      <c r="W110" s="37" t="s">
        <v>70</v>
      </c>
      <c r="X110" s="571">
        <f>IFERROR(SUM(X105:X108),"0")</f>
        <v>590</v>
      </c>
      <c r="Y110" s="571">
        <f>IFERROR(SUM(Y105:Y108),"0")</f>
        <v>597.6</v>
      </c>
      <c r="Z110" s="37"/>
      <c r="AA110" s="572"/>
      <c r="AB110" s="572"/>
      <c r="AC110" s="572"/>
    </row>
    <row r="111" spans="1:68" ht="14.25" customHeight="1" x14ac:dyDescent="0.25">
      <c r="A111" s="586" t="s">
        <v>139</v>
      </c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7"/>
      <c r="P111" s="587"/>
      <c r="Q111" s="587"/>
      <c r="R111" s="587"/>
      <c r="S111" s="587"/>
      <c r="T111" s="587"/>
      <c r="U111" s="587"/>
      <c r="V111" s="587"/>
      <c r="W111" s="587"/>
      <c r="X111" s="587"/>
      <c r="Y111" s="587"/>
      <c r="Z111" s="587"/>
      <c r="AA111" s="565"/>
      <c r="AB111" s="565"/>
      <c r="AC111" s="565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100</v>
      </c>
      <c r="Y112" s="570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8"/>
      <c r="B115" s="587"/>
      <c r="C115" s="587"/>
      <c r="D115" s="587"/>
      <c r="E115" s="587"/>
      <c r="F115" s="587"/>
      <c r="G115" s="587"/>
      <c r="H115" s="587"/>
      <c r="I115" s="587"/>
      <c r="J115" s="587"/>
      <c r="K115" s="587"/>
      <c r="L115" s="587"/>
      <c r="M115" s="587"/>
      <c r="N115" s="587"/>
      <c r="O115" s="599"/>
      <c r="P115" s="588" t="s">
        <v>72</v>
      </c>
      <c r="Q115" s="589"/>
      <c r="R115" s="589"/>
      <c r="S115" s="589"/>
      <c r="T115" s="589"/>
      <c r="U115" s="589"/>
      <c r="V115" s="590"/>
      <c r="W115" s="37" t="s">
        <v>73</v>
      </c>
      <c r="X115" s="571">
        <f>IFERROR(X112/H112,"0")+IFERROR(X113/H113,"0")+IFERROR(X114/H114,"0")</f>
        <v>9.2592592592592595</v>
      </c>
      <c r="Y115" s="571">
        <f>IFERROR(Y112/H112,"0")+IFERROR(Y113/H113,"0")+IFERROR(Y114/H114,"0")</f>
        <v>10</v>
      </c>
      <c r="Z115" s="571">
        <f>IFERROR(IF(Z112="",0,Z112),"0")+IFERROR(IF(Z113="",0,Z113),"0")+IFERROR(IF(Z114="",0,Z114),"0")</f>
        <v>0.1898</v>
      </c>
      <c r="AA115" s="572"/>
      <c r="AB115" s="572"/>
      <c r="AC115" s="572"/>
    </row>
    <row r="116" spans="1:68" x14ac:dyDescent="0.2">
      <c r="A116" s="587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99"/>
      <c r="P116" s="588" t="s">
        <v>72</v>
      </c>
      <c r="Q116" s="589"/>
      <c r="R116" s="589"/>
      <c r="S116" s="589"/>
      <c r="T116" s="589"/>
      <c r="U116" s="589"/>
      <c r="V116" s="590"/>
      <c r="W116" s="37" t="s">
        <v>70</v>
      </c>
      <c r="X116" s="571">
        <f>IFERROR(SUM(X112:X114),"0")</f>
        <v>100</v>
      </c>
      <c r="Y116" s="571">
        <f>IFERROR(SUM(Y112:Y114),"0")</f>
        <v>108</v>
      </c>
      <c r="Z116" s="37"/>
      <c r="AA116" s="572"/>
      <c r="AB116" s="572"/>
      <c r="AC116" s="572"/>
    </row>
    <row r="117" spans="1:68" ht="14.25" customHeight="1" x14ac:dyDescent="0.25">
      <c r="A117" s="586" t="s">
        <v>74</v>
      </c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7"/>
      <c r="P117" s="587"/>
      <c r="Q117" s="587"/>
      <c r="R117" s="587"/>
      <c r="S117" s="587"/>
      <c r="T117" s="587"/>
      <c r="U117" s="587"/>
      <c r="V117" s="587"/>
      <c r="W117" s="587"/>
      <c r="X117" s="587"/>
      <c r="Y117" s="587"/>
      <c r="Z117" s="58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500</v>
      </c>
      <c r="Y118" s="570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82">
        <v>4607091383256</v>
      </c>
      <c r="E119" s="583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2">
        <v>4607091385748</v>
      </c>
      <c r="E120" s="583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350</v>
      </c>
      <c r="Y120" s="570">
        <f>IFERROR(IF(X120="",0,CEILING((X120/$H120),1)*$H120),"")</f>
        <v>351</v>
      </c>
      <c r="Z120" s="36">
        <f>IFERROR(IF(Y120=0,"",ROUNDUP(Y120/H120,0)*0.00651),"")</f>
        <v>0.84630000000000005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382.66666666666669</v>
      </c>
      <c r="BN120" s="64">
        <f>IFERROR(Y120*I120/H120,"0")</f>
        <v>383.76</v>
      </c>
      <c r="BO120" s="64">
        <f>IFERROR(1/J120*(X120/H120),"0")</f>
        <v>0.71225071225071224</v>
      </c>
      <c r="BP120" s="64">
        <f>IFERROR(1/J120*(Y120/H120),"0")</f>
        <v>0.7142857142857143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82">
        <v>4680115884533</v>
      </c>
      <c r="E121" s="583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8"/>
      <c r="B122" s="587"/>
      <c r="C122" s="587"/>
      <c r="D122" s="587"/>
      <c r="E122" s="587"/>
      <c r="F122" s="587"/>
      <c r="G122" s="587"/>
      <c r="H122" s="587"/>
      <c r="I122" s="587"/>
      <c r="J122" s="587"/>
      <c r="K122" s="587"/>
      <c r="L122" s="587"/>
      <c r="M122" s="587"/>
      <c r="N122" s="587"/>
      <c r="O122" s="599"/>
      <c r="P122" s="588" t="s">
        <v>72</v>
      </c>
      <c r="Q122" s="589"/>
      <c r="R122" s="589"/>
      <c r="S122" s="589"/>
      <c r="T122" s="589"/>
      <c r="U122" s="589"/>
      <c r="V122" s="590"/>
      <c r="W122" s="37" t="s">
        <v>73</v>
      </c>
      <c r="X122" s="571">
        <f>IFERROR(X118/H118,"0")+IFERROR(X119/H119,"0")+IFERROR(X120/H120,"0")+IFERROR(X121/H121,"0")</f>
        <v>191.35802469135803</v>
      </c>
      <c r="Y122" s="571">
        <f>IFERROR(Y118/H118,"0")+IFERROR(Y119/H119,"0")+IFERROR(Y120/H120,"0")+IFERROR(Y121/H121,"0")</f>
        <v>192</v>
      </c>
      <c r="Z122" s="571">
        <f>IFERROR(IF(Z118="",0,Z118),"0")+IFERROR(IF(Z119="",0,Z119),"0")+IFERROR(IF(Z120="",0,Z120),"0")+IFERROR(IF(Z121="",0,Z121),"0")</f>
        <v>2.0230600000000001</v>
      </c>
      <c r="AA122" s="572"/>
      <c r="AB122" s="572"/>
      <c r="AC122" s="572"/>
    </row>
    <row r="123" spans="1:68" x14ac:dyDescent="0.2">
      <c r="A123" s="587"/>
      <c r="B123" s="587"/>
      <c r="C123" s="587"/>
      <c r="D123" s="587"/>
      <c r="E123" s="587"/>
      <c r="F123" s="587"/>
      <c r="G123" s="587"/>
      <c r="H123" s="587"/>
      <c r="I123" s="587"/>
      <c r="J123" s="587"/>
      <c r="K123" s="587"/>
      <c r="L123" s="587"/>
      <c r="M123" s="587"/>
      <c r="N123" s="587"/>
      <c r="O123" s="599"/>
      <c r="P123" s="588" t="s">
        <v>72</v>
      </c>
      <c r="Q123" s="589"/>
      <c r="R123" s="589"/>
      <c r="S123" s="589"/>
      <c r="T123" s="589"/>
      <c r="U123" s="589"/>
      <c r="V123" s="590"/>
      <c r="W123" s="37" t="s">
        <v>70</v>
      </c>
      <c r="X123" s="571">
        <f>IFERROR(SUM(X118:X121),"0")</f>
        <v>850</v>
      </c>
      <c r="Y123" s="571">
        <f>IFERROR(SUM(Y118:Y121),"0")</f>
        <v>853.2</v>
      </c>
      <c r="Z123" s="37"/>
      <c r="AA123" s="572"/>
      <c r="AB123" s="572"/>
      <c r="AC123" s="572"/>
    </row>
    <row r="124" spans="1:68" ht="14.25" customHeight="1" x14ac:dyDescent="0.25">
      <c r="A124" s="586" t="s">
        <v>174</v>
      </c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7"/>
      <c r="P124" s="587"/>
      <c r="Q124" s="587"/>
      <c r="R124" s="587"/>
      <c r="S124" s="587"/>
      <c r="T124" s="587"/>
      <c r="U124" s="587"/>
      <c r="V124" s="587"/>
      <c r="W124" s="587"/>
      <c r="X124" s="587"/>
      <c r="Y124" s="587"/>
      <c r="Z124" s="587"/>
      <c r="AA124" s="565"/>
      <c r="AB124" s="565"/>
      <c r="AC124" s="565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82">
        <v>4680115882652</v>
      </c>
      <c r="E125" s="583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82">
        <v>4680115880238</v>
      </c>
      <c r="E126" s="583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8"/>
      <c r="B127" s="587"/>
      <c r="C127" s="587"/>
      <c r="D127" s="587"/>
      <c r="E127" s="587"/>
      <c r="F127" s="587"/>
      <c r="G127" s="587"/>
      <c r="H127" s="587"/>
      <c r="I127" s="587"/>
      <c r="J127" s="587"/>
      <c r="K127" s="587"/>
      <c r="L127" s="587"/>
      <c r="M127" s="587"/>
      <c r="N127" s="587"/>
      <c r="O127" s="599"/>
      <c r="P127" s="588" t="s">
        <v>72</v>
      </c>
      <c r="Q127" s="589"/>
      <c r="R127" s="589"/>
      <c r="S127" s="589"/>
      <c r="T127" s="589"/>
      <c r="U127" s="589"/>
      <c r="V127" s="590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x14ac:dyDescent="0.2">
      <c r="A128" s="587"/>
      <c r="B128" s="587"/>
      <c r="C128" s="587"/>
      <c r="D128" s="587"/>
      <c r="E128" s="587"/>
      <c r="F128" s="587"/>
      <c r="G128" s="587"/>
      <c r="H128" s="587"/>
      <c r="I128" s="587"/>
      <c r="J128" s="587"/>
      <c r="K128" s="587"/>
      <c r="L128" s="587"/>
      <c r="M128" s="587"/>
      <c r="N128" s="587"/>
      <c r="O128" s="599"/>
      <c r="P128" s="588" t="s">
        <v>72</v>
      </c>
      <c r="Q128" s="589"/>
      <c r="R128" s="589"/>
      <c r="S128" s="589"/>
      <c r="T128" s="589"/>
      <c r="U128" s="589"/>
      <c r="V128" s="590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customHeight="1" x14ac:dyDescent="0.25">
      <c r="A129" s="596" t="s">
        <v>237</v>
      </c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7"/>
      <c r="P129" s="587"/>
      <c r="Q129" s="587"/>
      <c r="R129" s="587"/>
      <c r="S129" s="587"/>
      <c r="T129" s="587"/>
      <c r="U129" s="587"/>
      <c r="V129" s="587"/>
      <c r="W129" s="587"/>
      <c r="X129" s="587"/>
      <c r="Y129" s="587"/>
      <c r="Z129" s="587"/>
      <c r="AA129" s="564"/>
      <c r="AB129" s="564"/>
      <c r="AC129" s="564"/>
    </row>
    <row r="130" spans="1:68" ht="14.25" customHeight="1" x14ac:dyDescent="0.25">
      <c r="A130" s="586" t="s">
        <v>103</v>
      </c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7"/>
      <c r="P130" s="587"/>
      <c r="Q130" s="587"/>
      <c r="R130" s="587"/>
      <c r="S130" s="587"/>
      <c r="T130" s="587"/>
      <c r="U130" s="587"/>
      <c r="V130" s="587"/>
      <c r="W130" s="587"/>
      <c r="X130" s="587"/>
      <c r="Y130" s="587"/>
      <c r="Z130" s="587"/>
      <c r="AA130" s="565"/>
      <c r="AB130" s="565"/>
      <c r="AC130" s="565"/>
    </row>
    <row r="131" spans="1:68" ht="27" customHeight="1" x14ac:dyDescent="0.25">
      <c r="A131" s="54" t="s">
        <v>238</v>
      </c>
      <c r="B131" s="54" t="s">
        <v>239</v>
      </c>
      <c r="C131" s="31">
        <v>4301011564</v>
      </c>
      <c r="D131" s="582">
        <v>4680115882577</v>
      </c>
      <c r="E131" s="583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82">
        <v>4680115882577</v>
      </c>
      <c r="E132" s="583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8"/>
      <c r="B133" s="587"/>
      <c r="C133" s="587"/>
      <c r="D133" s="587"/>
      <c r="E133" s="587"/>
      <c r="F133" s="587"/>
      <c r="G133" s="587"/>
      <c r="H133" s="587"/>
      <c r="I133" s="587"/>
      <c r="J133" s="587"/>
      <c r="K133" s="587"/>
      <c r="L133" s="587"/>
      <c r="M133" s="587"/>
      <c r="N133" s="587"/>
      <c r="O133" s="599"/>
      <c r="P133" s="588" t="s">
        <v>72</v>
      </c>
      <c r="Q133" s="589"/>
      <c r="R133" s="589"/>
      <c r="S133" s="589"/>
      <c r="T133" s="589"/>
      <c r="U133" s="589"/>
      <c r="V133" s="590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x14ac:dyDescent="0.2">
      <c r="A134" s="587"/>
      <c r="B134" s="587"/>
      <c r="C134" s="587"/>
      <c r="D134" s="587"/>
      <c r="E134" s="587"/>
      <c r="F134" s="587"/>
      <c r="G134" s="587"/>
      <c r="H134" s="587"/>
      <c r="I134" s="587"/>
      <c r="J134" s="587"/>
      <c r="K134" s="587"/>
      <c r="L134" s="587"/>
      <c r="M134" s="587"/>
      <c r="N134" s="587"/>
      <c r="O134" s="599"/>
      <c r="P134" s="588" t="s">
        <v>72</v>
      </c>
      <c r="Q134" s="589"/>
      <c r="R134" s="589"/>
      <c r="S134" s="589"/>
      <c r="T134" s="589"/>
      <c r="U134" s="589"/>
      <c r="V134" s="590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customHeight="1" x14ac:dyDescent="0.25">
      <c r="A135" s="586" t="s">
        <v>64</v>
      </c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7"/>
      <c r="P135" s="587"/>
      <c r="Q135" s="587"/>
      <c r="R135" s="587"/>
      <c r="S135" s="587"/>
      <c r="T135" s="587"/>
      <c r="U135" s="587"/>
      <c r="V135" s="587"/>
      <c r="W135" s="587"/>
      <c r="X135" s="587"/>
      <c r="Y135" s="587"/>
      <c r="Z135" s="58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82">
        <v>4680115883444</v>
      </c>
      <c r="E136" s="583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242</v>
      </c>
      <c r="B137" s="54" t="s">
        <v>245</v>
      </c>
      <c r="C137" s="31">
        <v>4301031235</v>
      </c>
      <c r="D137" s="582">
        <v>4680115883444</v>
      </c>
      <c r="E137" s="583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100</v>
      </c>
      <c r="Y137" s="570">
        <f>IFERROR(IF(X137="",0,CEILING((X137/$H137),1)*$H137),"")</f>
        <v>100.8</v>
      </c>
      <c r="Z137" s="36">
        <f>IFERROR(IF(Y137=0,"",ROUNDUP(Y137/H137,0)*0.00651),"")</f>
        <v>0.23436000000000001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109.57142857142858</v>
      </c>
      <c r="BN137" s="64">
        <f>IFERROR(Y137*I137/H137,"0")</f>
        <v>110.44799999999999</v>
      </c>
      <c r="BO137" s="64">
        <f>IFERROR(1/J137*(X137/H137),"0")</f>
        <v>0.19623233908948196</v>
      </c>
      <c r="BP137" s="64">
        <f>IFERROR(1/J137*(Y137/H137),"0")</f>
        <v>0.19780219780219782</v>
      </c>
    </row>
    <row r="138" spans="1:68" x14ac:dyDescent="0.2">
      <c r="A138" s="598"/>
      <c r="B138" s="587"/>
      <c r="C138" s="587"/>
      <c r="D138" s="587"/>
      <c r="E138" s="587"/>
      <c r="F138" s="587"/>
      <c r="G138" s="587"/>
      <c r="H138" s="587"/>
      <c r="I138" s="587"/>
      <c r="J138" s="587"/>
      <c r="K138" s="587"/>
      <c r="L138" s="587"/>
      <c r="M138" s="587"/>
      <c r="N138" s="587"/>
      <c r="O138" s="599"/>
      <c r="P138" s="588" t="s">
        <v>72</v>
      </c>
      <c r="Q138" s="589"/>
      <c r="R138" s="589"/>
      <c r="S138" s="589"/>
      <c r="T138" s="589"/>
      <c r="U138" s="589"/>
      <c r="V138" s="590"/>
      <c r="W138" s="37" t="s">
        <v>73</v>
      </c>
      <c r="X138" s="571">
        <f>IFERROR(X136/H136,"0")+IFERROR(X137/H137,"0")</f>
        <v>35.714285714285715</v>
      </c>
      <c r="Y138" s="571">
        <f>IFERROR(Y136/H136,"0")+IFERROR(Y137/H137,"0")</f>
        <v>36</v>
      </c>
      <c r="Z138" s="571">
        <f>IFERROR(IF(Z136="",0,Z136),"0")+IFERROR(IF(Z137="",0,Z137),"0")</f>
        <v>0.23436000000000001</v>
      </c>
      <c r="AA138" s="572"/>
      <c r="AB138" s="572"/>
      <c r="AC138" s="572"/>
    </row>
    <row r="139" spans="1:68" x14ac:dyDescent="0.2">
      <c r="A139" s="587"/>
      <c r="B139" s="587"/>
      <c r="C139" s="587"/>
      <c r="D139" s="587"/>
      <c r="E139" s="587"/>
      <c r="F139" s="587"/>
      <c r="G139" s="587"/>
      <c r="H139" s="587"/>
      <c r="I139" s="587"/>
      <c r="J139" s="587"/>
      <c r="K139" s="587"/>
      <c r="L139" s="587"/>
      <c r="M139" s="587"/>
      <c r="N139" s="587"/>
      <c r="O139" s="599"/>
      <c r="P139" s="588" t="s">
        <v>72</v>
      </c>
      <c r="Q139" s="589"/>
      <c r="R139" s="589"/>
      <c r="S139" s="589"/>
      <c r="T139" s="589"/>
      <c r="U139" s="589"/>
      <c r="V139" s="590"/>
      <c r="W139" s="37" t="s">
        <v>70</v>
      </c>
      <c r="X139" s="571">
        <f>IFERROR(SUM(X136:X137),"0")</f>
        <v>100</v>
      </c>
      <c r="Y139" s="571">
        <f>IFERROR(SUM(Y136:Y137),"0")</f>
        <v>100.8</v>
      </c>
      <c r="Z139" s="37"/>
      <c r="AA139" s="572"/>
      <c r="AB139" s="572"/>
      <c r="AC139" s="572"/>
    </row>
    <row r="140" spans="1:68" ht="14.25" customHeight="1" x14ac:dyDescent="0.25">
      <c r="A140" s="586" t="s">
        <v>74</v>
      </c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7"/>
      <c r="P140" s="587"/>
      <c r="Q140" s="587"/>
      <c r="R140" s="587"/>
      <c r="S140" s="587"/>
      <c r="T140" s="587"/>
      <c r="U140" s="587"/>
      <c r="V140" s="587"/>
      <c r="W140" s="587"/>
      <c r="X140" s="587"/>
      <c r="Y140" s="587"/>
      <c r="Z140" s="587"/>
      <c r="AA140" s="565"/>
      <c r="AB140" s="565"/>
      <c r="AC140" s="565"/>
    </row>
    <row r="141" spans="1:68" ht="16.5" customHeight="1" x14ac:dyDescent="0.25">
      <c r="A141" s="54" t="s">
        <v>246</v>
      </c>
      <c r="B141" s="54" t="s">
        <v>247</v>
      </c>
      <c r="C141" s="31">
        <v>4301051477</v>
      </c>
      <c r="D141" s="582">
        <v>4680115882584</v>
      </c>
      <c r="E141" s="583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82">
        <v>4680115882584</v>
      </c>
      <c r="E142" s="583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8"/>
      <c r="B143" s="587"/>
      <c r="C143" s="587"/>
      <c r="D143" s="587"/>
      <c r="E143" s="587"/>
      <c r="F143" s="587"/>
      <c r="G143" s="587"/>
      <c r="H143" s="587"/>
      <c r="I143" s="587"/>
      <c r="J143" s="587"/>
      <c r="K143" s="587"/>
      <c r="L143" s="587"/>
      <c r="M143" s="587"/>
      <c r="N143" s="587"/>
      <c r="O143" s="599"/>
      <c r="P143" s="588" t="s">
        <v>72</v>
      </c>
      <c r="Q143" s="589"/>
      <c r="R143" s="589"/>
      <c r="S143" s="589"/>
      <c r="T143" s="589"/>
      <c r="U143" s="589"/>
      <c r="V143" s="590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x14ac:dyDescent="0.2">
      <c r="A144" s="587"/>
      <c r="B144" s="587"/>
      <c r="C144" s="587"/>
      <c r="D144" s="587"/>
      <c r="E144" s="587"/>
      <c r="F144" s="587"/>
      <c r="G144" s="587"/>
      <c r="H144" s="587"/>
      <c r="I144" s="587"/>
      <c r="J144" s="587"/>
      <c r="K144" s="587"/>
      <c r="L144" s="587"/>
      <c r="M144" s="587"/>
      <c r="N144" s="587"/>
      <c r="O144" s="599"/>
      <c r="P144" s="588" t="s">
        <v>72</v>
      </c>
      <c r="Q144" s="589"/>
      <c r="R144" s="589"/>
      <c r="S144" s="589"/>
      <c r="T144" s="589"/>
      <c r="U144" s="589"/>
      <c r="V144" s="590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customHeight="1" x14ac:dyDescent="0.25">
      <c r="A145" s="596" t="s">
        <v>101</v>
      </c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7"/>
      <c r="P145" s="587"/>
      <c r="Q145" s="587"/>
      <c r="R145" s="587"/>
      <c r="S145" s="587"/>
      <c r="T145" s="587"/>
      <c r="U145" s="587"/>
      <c r="V145" s="587"/>
      <c r="W145" s="587"/>
      <c r="X145" s="587"/>
      <c r="Y145" s="587"/>
      <c r="Z145" s="587"/>
      <c r="AA145" s="564"/>
      <c r="AB145" s="564"/>
      <c r="AC145" s="564"/>
    </row>
    <row r="146" spans="1:68" ht="14.25" customHeight="1" x14ac:dyDescent="0.25">
      <c r="A146" s="586" t="s">
        <v>103</v>
      </c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7"/>
      <c r="P146" s="587"/>
      <c r="Q146" s="587"/>
      <c r="R146" s="587"/>
      <c r="S146" s="587"/>
      <c r="T146" s="587"/>
      <c r="U146" s="587"/>
      <c r="V146" s="587"/>
      <c r="W146" s="587"/>
      <c r="X146" s="587"/>
      <c r="Y146" s="587"/>
      <c r="Z146" s="58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82">
        <v>4607091384604</v>
      </c>
      <c r="E147" s="583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8"/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99"/>
      <c r="P148" s="588" t="s">
        <v>72</v>
      </c>
      <c r="Q148" s="589"/>
      <c r="R148" s="589"/>
      <c r="S148" s="589"/>
      <c r="T148" s="589"/>
      <c r="U148" s="589"/>
      <c r="V148" s="590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x14ac:dyDescent="0.2">
      <c r="A149" s="587"/>
      <c r="B149" s="587"/>
      <c r="C149" s="587"/>
      <c r="D149" s="587"/>
      <c r="E149" s="587"/>
      <c r="F149" s="587"/>
      <c r="G149" s="587"/>
      <c r="H149" s="587"/>
      <c r="I149" s="587"/>
      <c r="J149" s="587"/>
      <c r="K149" s="587"/>
      <c r="L149" s="587"/>
      <c r="M149" s="587"/>
      <c r="N149" s="587"/>
      <c r="O149" s="599"/>
      <c r="P149" s="588" t="s">
        <v>72</v>
      </c>
      <c r="Q149" s="589"/>
      <c r="R149" s="589"/>
      <c r="S149" s="589"/>
      <c r="T149" s="589"/>
      <c r="U149" s="589"/>
      <c r="V149" s="590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customHeight="1" x14ac:dyDescent="0.25">
      <c r="A150" s="586" t="s">
        <v>64</v>
      </c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7"/>
      <c r="P150" s="587"/>
      <c r="Q150" s="587"/>
      <c r="R150" s="587"/>
      <c r="S150" s="587"/>
      <c r="T150" s="587"/>
      <c r="U150" s="587"/>
      <c r="V150" s="587"/>
      <c r="W150" s="587"/>
      <c r="X150" s="587"/>
      <c r="Y150" s="587"/>
      <c r="Z150" s="587"/>
      <c r="AA150" s="565"/>
      <c r="AB150" s="565"/>
      <c r="AC150" s="565"/>
    </row>
    <row r="151" spans="1:68" ht="16.5" customHeight="1" x14ac:dyDescent="0.25">
      <c r="A151" s="54" t="s">
        <v>252</v>
      </c>
      <c r="B151" s="54" t="s">
        <v>253</v>
      </c>
      <c r="C151" s="31">
        <v>4301030895</v>
      </c>
      <c r="D151" s="582">
        <v>4607091387667</v>
      </c>
      <c r="E151" s="583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4301030961</v>
      </c>
      <c r="D152" s="582">
        <v>4607091387636</v>
      </c>
      <c r="E152" s="583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2">
        <v>4607091382426</v>
      </c>
      <c r="E153" s="583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8"/>
      <c r="B154" s="587"/>
      <c r="C154" s="587"/>
      <c r="D154" s="587"/>
      <c r="E154" s="587"/>
      <c r="F154" s="587"/>
      <c r="G154" s="587"/>
      <c r="H154" s="587"/>
      <c r="I154" s="587"/>
      <c r="J154" s="587"/>
      <c r="K154" s="587"/>
      <c r="L154" s="587"/>
      <c r="M154" s="587"/>
      <c r="N154" s="587"/>
      <c r="O154" s="599"/>
      <c r="P154" s="588" t="s">
        <v>72</v>
      </c>
      <c r="Q154" s="589"/>
      <c r="R154" s="589"/>
      <c r="S154" s="589"/>
      <c r="T154" s="589"/>
      <c r="U154" s="589"/>
      <c r="V154" s="590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x14ac:dyDescent="0.2">
      <c r="A155" s="587"/>
      <c r="B155" s="587"/>
      <c r="C155" s="587"/>
      <c r="D155" s="587"/>
      <c r="E155" s="587"/>
      <c r="F155" s="587"/>
      <c r="G155" s="587"/>
      <c r="H155" s="587"/>
      <c r="I155" s="587"/>
      <c r="J155" s="587"/>
      <c r="K155" s="587"/>
      <c r="L155" s="587"/>
      <c r="M155" s="587"/>
      <c r="N155" s="587"/>
      <c r="O155" s="599"/>
      <c r="P155" s="588" t="s">
        <v>72</v>
      </c>
      <c r="Q155" s="589"/>
      <c r="R155" s="589"/>
      <c r="S155" s="589"/>
      <c r="T155" s="589"/>
      <c r="U155" s="589"/>
      <c r="V155" s="590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customHeight="1" x14ac:dyDescent="0.2">
      <c r="A156" s="650" t="s">
        <v>261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596" t="s">
        <v>262</v>
      </c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7"/>
      <c r="P157" s="587"/>
      <c r="Q157" s="587"/>
      <c r="R157" s="587"/>
      <c r="S157" s="587"/>
      <c r="T157" s="587"/>
      <c r="U157" s="587"/>
      <c r="V157" s="587"/>
      <c r="W157" s="587"/>
      <c r="X157" s="587"/>
      <c r="Y157" s="587"/>
      <c r="Z157" s="587"/>
      <c r="AA157" s="564"/>
      <c r="AB157" s="564"/>
      <c r="AC157" s="564"/>
    </row>
    <row r="158" spans="1:68" ht="14.25" customHeight="1" x14ac:dyDescent="0.25">
      <c r="A158" s="586" t="s">
        <v>139</v>
      </c>
      <c r="B158" s="587"/>
      <c r="C158" s="587"/>
      <c r="D158" s="587"/>
      <c r="E158" s="587"/>
      <c r="F158" s="587"/>
      <c r="G158" s="587"/>
      <c r="H158" s="587"/>
      <c r="I158" s="587"/>
      <c r="J158" s="587"/>
      <c r="K158" s="587"/>
      <c r="L158" s="587"/>
      <c r="M158" s="587"/>
      <c r="N158" s="587"/>
      <c r="O158" s="587"/>
      <c r="P158" s="587"/>
      <c r="Q158" s="587"/>
      <c r="R158" s="587"/>
      <c r="S158" s="587"/>
      <c r="T158" s="587"/>
      <c r="U158" s="587"/>
      <c r="V158" s="587"/>
      <c r="W158" s="587"/>
      <c r="X158" s="587"/>
      <c r="Y158" s="587"/>
      <c r="Z158" s="587"/>
      <c r="AA158" s="565"/>
      <c r="AB158" s="565"/>
      <c r="AC158" s="565"/>
    </row>
    <row r="159" spans="1:68" ht="27" customHeight="1" x14ac:dyDescent="0.25">
      <c r="A159" s="54" t="s">
        <v>263</v>
      </c>
      <c r="B159" s="54" t="s">
        <v>264</v>
      </c>
      <c r="C159" s="31">
        <v>4301020323</v>
      </c>
      <c r="D159" s="582">
        <v>4680115886223</v>
      </c>
      <c r="E159" s="583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8"/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99"/>
      <c r="P160" s="588" t="s">
        <v>72</v>
      </c>
      <c r="Q160" s="589"/>
      <c r="R160" s="589"/>
      <c r="S160" s="589"/>
      <c r="T160" s="589"/>
      <c r="U160" s="589"/>
      <c r="V160" s="590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x14ac:dyDescent="0.2">
      <c r="A161" s="587"/>
      <c r="B161" s="587"/>
      <c r="C161" s="587"/>
      <c r="D161" s="587"/>
      <c r="E161" s="587"/>
      <c r="F161" s="587"/>
      <c r="G161" s="587"/>
      <c r="H161" s="587"/>
      <c r="I161" s="587"/>
      <c r="J161" s="587"/>
      <c r="K161" s="587"/>
      <c r="L161" s="587"/>
      <c r="M161" s="587"/>
      <c r="N161" s="587"/>
      <c r="O161" s="599"/>
      <c r="P161" s="588" t="s">
        <v>72</v>
      </c>
      <c r="Q161" s="589"/>
      <c r="R161" s="589"/>
      <c r="S161" s="589"/>
      <c r="T161" s="589"/>
      <c r="U161" s="589"/>
      <c r="V161" s="590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customHeight="1" x14ac:dyDescent="0.25">
      <c r="A162" s="586" t="s">
        <v>64</v>
      </c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7"/>
      <c r="P162" s="587"/>
      <c r="Q162" s="587"/>
      <c r="R162" s="587"/>
      <c r="S162" s="587"/>
      <c r="T162" s="587"/>
      <c r="U162" s="587"/>
      <c r="V162" s="587"/>
      <c r="W162" s="587"/>
      <c r="X162" s="587"/>
      <c r="Y162" s="587"/>
      <c r="Z162" s="587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2">
        <v>4680115880993</v>
      </c>
      <c r="E163" s="583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4301031204</v>
      </c>
      <c r="D164" s="582">
        <v>4680115881761</v>
      </c>
      <c r="E164" s="583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272</v>
      </c>
      <c r="B165" s="54" t="s">
        <v>273</v>
      </c>
      <c r="C165" s="31">
        <v>4301031201</v>
      </c>
      <c r="D165" s="582">
        <v>4680115881563</v>
      </c>
      <c r="E165" s="583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100</v>
      </c>
      <c r="Y165" s="570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82">
        <v>4680115880986</v>
      </c>
      <c r="E166" s="583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82">
        <v>4680115881785</v>
      </c>
      <c r="E167" s="583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4301031399</v>
      </c>
      <c r="D168" s="582">
        <v>4680115886537</v>
      </c>
      <c r="E168" s="583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82">
        <v>4680115881679</v>
      </c>
      <c r="E169" s="583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4301031158</v>
      </c>
      <c r="D170" s="582">
        <v>4680115880191</v>
      </c>
      <c r="E170" s="583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4301031245</v>
      </c>
      <c r="D171" s="582">
        <v>4680115883963</v>
      </c>
      <c r="E171" s="583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8"/>
      <c r="B172" s="587"/>
      <c r="C172" s="587"/>
      <c r="D172" s="587"/>
      <c r="E172" s="587"/>
      <c r="F172" s="587"/>
      <c r="G172" s="587"/>
      <c r="H172" s="587"/>
      <c r="I172" s="587"/>
      <c r="J172" s="587"/>
      <c r="K172" s="587"/>
      <c r="L172" s="587"/>
      <c r="M172" s="587"/>
      <c r="N172" s="587"/>
      <c r="O172" s="599"/>
      <c r="P172" s="588" t="s">
        <v>72</v>
      </c>
      <c r="Q172" s="589"/>
      <c r="R172" s="589"/>
      <c r="S172" s="589"/>
      <c r="T172" s="589"/>
      <c r="U172" s="589"/>
      <c r="V172" s="590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23.80952380952381</v>
      </c>
      <c r="Y172" s="571">
        <f>IFERROR(Y163/H163,"0")+IFERROR(Y164/H164,"0")+IFERROR(Y165/H165,"0")+IFERROR(Y166/H166,"0")+IFERROR(Y167/H167,"0")+IFERROR(Y168/H168,"0")+IFERROR(Y169/H169,"0")+IFERROR(Y170/H170,"0")+IFERROR(Y171/H171,"0")</f>
        <v>24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0.21648000000000001</v>
      </c>
      <c r="AA172" s="572"/>
      <c r="AB172" s="572"/>
      <c r="AC172" s="572"/>
    </row>
    <row r="173" spans="1:68" x14ac:dyDescent="0.2">
      <c r="A173" s="587"/>
      <c r="B173" s="587"/>
      <c r="C173" s="587"/>
      <c r="D173" s="587"/>
      <c r="E173" s="587"/>
      <c r="F173" s="587"/>
      <c r="G173" s="587"/>
      <c r="H173" s="587"/>
      <c r="I173" s="587"/>
      <c r="J173" s="587"/>
      <c r="K173" s="587"/>
      <c r="L173" s="587"/>
      <c r="M173" s="587"/>
      <c r="N173" s="587"/>
      <c r="O173" s="599"/>
      <c r="P173" s="588" t="s">
        <v>72</v>
      </c>
      <c r="Q173" s="589"/>
      <c r="R173" s="589"/>
      <c r="S173" s="589"/>
      <c r="T173" s="589"/>
      <c r="U173" s="589"/>
      <c r="V173" s="590"/>
      <c r="W173" s="37" t="s">
        <v>70</v>
      </c>
      <c r="X173" s="571">
        <f>IFERROR(SUM(X163:X171),"0")</f>
        <v>100</v>
      </c>
      <c r="Y173" s="571">
        <f>IFERROR(SUM(Y163:Y171),"0")</f>
        <v>100.80000000000001</v>
      </c>
      <c r="Z173" s="37"/>
      <c r="AA173" s="572"/>
      <c r="AB173" s="572"/>
      <c r="AC173" s="572"/>
    </row>
    <row r="174" spans="1:68" ht="14.25" customHeight="1" x14ac:dyDescent="0.25">
      <c r="A174" s="586" t="s">
        <v>95</v>
      </c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7"/>
      <c r="P174" s="587"/>
      <c r="Q174" s="587"/>
      <c r="R174" s="587"/>
      <c r="S174" s="587"/>
      <c r="T174" s="587"/>
      <c r="U174" s="587"/>
      <c r="V174" s="587"/>
      <c r="W174" s="587"/>
      <c r="X174" s="587"/>
      <c r="Y174" s="587"/>
      <c r="Z174" s="58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82">
        <v>4680115886780</v>
      </c>
      <c r="E175" s="583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82">
        <v>4680115886742</v>
      </c>
      <c r="E176" s="583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82">
        <v>4680115886766</v>
      </c>
      <c r="E177" s="583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1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8"/>
      <c r="B178" s="587"/>
      <c r="C178" s="587"/>
      <c r="D178" s="587"/>
      <c r="E178" s="587"/>
      <c r="F178" s="587"/>
      <c r="G178" s="587"/>
      <c r="H178" s="587"/>
      <c r="I178" s="587"/>
      <c r="J178" s="587"/>
      <c r="K178" s="587"/>
      <c r="L178" s="587"/>
      <c r="M178" s="587"/>
      <c r="N178" s="587"/>
      <c r="O178" s="599"/>
      <c r="P178" s="588" t="s">
        <v>72</v>
      </c>
      <c r="Q178" s="589"/>
      <c r="R178" s="589"/>
      <c r="S178" s="589"/>
      <c r="T178" s="589"/>
      <c r="U178" s="589"/>
      <c r="V178" s="590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x14ac:dyDescent="0.2">
      <c r="A179" s="587"/>
      <c r="B179" s="587"/>
      <c r="C179" s="587"/>
      <c r="D179" s="587"/>
      <c r="E179" s="587"/>
      <c r="F179" s="587"/>
      <c r="G179" s="587"/>
      <c r="H179" s="587"/>
      <c r="I179" s="587"/>
      <c r="J179" s="587"/>
      <c r="K179" s="587"/>
      <c r="L179" s="587"/>
      <c r="M179" s="587"/>
      <c r="N179" s="587"/>
      <c r="O179" s="599"/>
      <c r="P179" s="588" t="s">
        <v>72</v>
      </c>
      <c r="Q179" s="589"/>
      <c r="R179" s="589"/>
      <c r="S179" s="589"/>
      <c r="T179" s="589"/>
      <c r="U179" s="589"/>
      <c r="V179" s="590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customHeight="1" x14ac:dyDescent="0.25">
      <c r="A180" s="586" t="s">
        <v>299</v>
      </c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7"/>
      <c r="P180" s="587"/>
      <c r="Q180" s="587"/>
      <c r="R180" s="587"/>
      <c r="S180" s="587"/>
      <c r="T180" s="587"/>
      <c r="U180" s="587"/>
      <c r="V180" s="587"/>
      <c r="W180" s="587"/>
      <c r="X180" s="587"/>
      <c r="Y180" s="587"/>
      <c r="Z180" s="58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82">
        <v>4680115886797</v>
      </c>
      <c r="E181" s="583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8"/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99"/>
      <c r="P182" s="588" t="s">
        <v>72</v>
      </c>
      <c r="Q182" s="589"/>
      <c r="R182" s="589"/>
      <c r="S182" s="589"/>
      <c r="T182" s="589"/>
      <c r="U182" s="589"/>
      <c r="V182" s="590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x14ac:dyDescent="0.2">
      <c r="A183" s="587"/>
      <c r="B183" s="587"/>
      <c r="C183" s="587"/>
      <c r="D183" s="587"/>
      <c r="E183" s="587"/>
      <c r="F183" s="587"/>
      <c r="G183" s="587"/>
      <c r="H183" s="587"/>
      <c r="I183" s="587"/>
      <c r="J183" s="587"/>
      <c r="K183" s="587"/>
      <c r="L183" s="587"/>
      <c r="M183" s="587"/>
      <c r="N183" s="587"/>
      <c r="O183" s="599"/>
      <c r="P183" s="588" t="s">
        <v>72</v>
      </c>
      <c r="Q183" s="589"/>
      <c r="R183" s="589"/>
      <c r="S183" s="589"/>
      <c r="T183" s="589"/>
      <c r="U183" s="589"/>
      <c r="V183" s="590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customHeight="1" x14ac:dyDescent="0.25">
      <c r="A184" s="596" t="s">
        <v>302</v>
      </c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7"/>
      <c r="P184" s="587"/>
      <c r="Q184" s="587"/>
      <c r="R184" s="587"/>
      <c r="S184" s="587"/>
      <c r="T184" s="587"/>
      <c r="U184" s="587"/>
      <c r="V184" s="587"/>
      <c r="W184" s="587"/>
      <c r="X184" s="587"/>
      <c r="Y184" s="587"/>
      <c r="Z184" s="587"/>
      <c r="AA184" s="564"/>
      <c r="AB184" s="564"/>
      <c r="AC184" s="564"/>
    </row>
    <row r="185" spans="1:68" ht="14.25" customHeight="1" x14ac:dyDescent="0.25">
      <c r="A185" s="586" t="s">
        <v>103</v>
      </c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7"/>
      <c r="P185" s="587"/>
      <c r="Q185" s="587"/>
      <c r="R185" s="587"/>
      <c r="S185" s="587"/>
      <c r="T185" s="587"/>
      <c r="U185" s="587"/>
      <c r="V185" s="587"/>
      <c r="W185" s="587"/>
      <c r="X185" s="587"/>
      <c r="Y185" s="587"/>
      <c r="Z185" s="587"/>
      <c r="AA185" s="565"/>
      <c r="AB185" s="565"/>
      <c r="AC185" s="565"/>
    </row>
    <row r="186" spans="1:68" ht="16.5" customHeight="1" x14ac:dyDescent="0.25">
      <c r="A186" s="54" t="s">
        <v>303</v>
      </c>
      <c r="B186" s="54" t="s">
        <v>304</v>
      </c>
      <c r="C186" s="31">
        <v>4301011450</v>
      </c>
      <c r="D186" s="582">
        <v>4680115881402</v>
      </c>
      <c r="E186" s="583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306</v>
      </c>
      <c r="B187" s="54" t="s">
        <v>307</v>
      </c>
      <c r="C187" s="31">
        <v>4301011768</v>
      </c>
      <c r="D187" s="582">
        <v>4680115881396</v>
      </c>
      <c r="E187" s="583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8"/>
      <c r="B188" s="587"/>
      <c r="C188" s="587"/>
      <c r="D188" s="587"/>
      <c r="E188" s="587"/>
      <c r="F188" s="587"/>
      <c r="G188" s="587"/>
      <c r="H188" s="587"/>
      <c r="I188" s="587"/>
      <c r="J188" s="587"/>
      <c r="K188" s="587"/>
      <c r="L188" s="587"/>
      <c r="M188" s="587"/>
      <c r="N188" s="587"/>
      <c r="O188" s="599"/>
      <c r="P188" s="588" t="s">
        <v>72</v>
      </c>
      <c r="Q188" s="589"/>
      <c r="R188" s="589"/>
      <c r="S188" s="589"/>
      <c r="T188" s="589"/>
      <c r="U188" s="589"/>
      <c r="V188" s="590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x14ac:dyDescent="0.2">
      <c r="A189" s="587"/>
      <c r="B189" s="587"/>
      <c r="C189" s="587"/>
      <c r="D189" s="587"/>
      <c r="E189" s="587"/>
      <c r="F189" s="587"/>
      <c r="G189" s="587"/>
      <c r="H189" s="587"/>
      <c r="I189" s="587"/>
      <c r="J189" s="587"/>
      <c r="K189" s="587"/>
      <c r="L189" s="587"/>
      <c r="M189" s="587"/>
      <c r="N189" s="587"/>
      <c r="O189" s="599"/>
      <c r="P189" s="588" t="s">
        <v>72</v>
      </c>
      <c r="Q189" s="589"/>
      <c r="R189" s="589"/>
      <c r="S189" s="589"/>
      <c r="T189" s="589"/>
      <c r="U189" s="589"/>
      <c r="V189" s="590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customHeight="1" x14ac:dyDescent="0.25">
      <c r="A190" s="586" t="s">
        <v>139</v>
      </c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7"/>
      <c r="P190" s="587"/>
      <c r="Q190" s="587"/>
      <c r="R190" s="587"/>
      <c r="S190" s="587"/>
      <c r="T190" s="587"/>
      <c r="U190" s="587"/>
      <c r="V190" s="587"/>
      <c r="W190" s="587"/>
      <c r="X190" s="587"/>
      <c r="Y190" s="587"/>
      <c r="Z190" s="587"/>
      <c r="AA190" s="565"/>
      <c r="AB190" s="565"/>
      <c r="AC190" s="565"/>
    </row>
    <row r="191" spans="1:68" ht="16.5" customHeight="1" x14ac:dyDescent="0.25">
      <c r="A191" s="54" t="s">
        <v>308</v>
      </c>
      <c r="B191" s="54" t="s">
        <v>309</v>
      </c>
      <c r="C191" s="31">
        <v>4301020262</v>
      </c>
      <c r="D191" s="582">
        <v>4680115882935</v>
      </c>
      <c r="E191" s="583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311</v>
      </c>
      <c r="B192" s="54" t="s">
        <v>312</v>
      </c>
      <c r="C192" s="31">
        <v>4301020220</v>
      </c>
      <c r="D192" s="582">
        <v>4680115880764</v>
      </c>
      <c r="E192" s="583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8"/>
      <c r="B193" s="587"/>
      <c r="C193" s="587"/>
      <c r="D193" s="587"/>
      <c r="E193" s="587"/>
      <c r="F193" s="587"/>
      <c r="G193" s="587"/>
      <c r="H193" s="587"/>
      <c r="I193" s="587"/>
      <c r="J193" s="587"/>
      <c r="K193" s="587"/>
      <c r="L193" s="587"/>
      <c r="M193" s="587"/>
      <c r="N193" s="587"/>
      <c r="O193" s="599"/>
      <c r="P193" s="588" t="s">
        <v>72</v>
      </c>
      <c r="Q193" s="589"/>
      <c r="R193" s="589"/>
      <c r="S193" s="589"/>
      <c r="T193" s="589"/>
      <c r="U193" s="589"/>
      <c r="V193" s="590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x14ac:dyDescent="0.2">
      <c r="A194" s="587"/>
      <c r="B194" s="587"/>
      <c r="C194" s="587"/>
      <c r="D194" s="587"/>
      <c r="E194" s="587"/>
      <c r="F194" s="587"/>
      <c r="G194" s="587"/>
      <c r="H194" s="587"/>
      <c r="I194" s="587"/>
      <c r="J194" s="587"/>
      <c r="K194" s="587"/>
      <c r="L194" s="587"/>
      <c r="M194" s="587"/>
      <c r="N194" s="587"/>
      <c r="O194" s="599"/>
      <c r="P194" s="588" t="s">
        <v>72</v>
      </c>
      <c r="Q194" s="589"/>
      <c r="R194" s="589"/>
      <c r="S194" s="589"/>
      <c r="T194" s="589"/>
      <c r="U194" s="589"/>
      <c r="V194" s="590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customHeight="1" x14ac:dyDescent="0.25">
      <c r="A195" s="586" t="s">
        <v>64</v>
      </c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7"/>
      <c r="P195" s="587"/>
      <c r="Q195" s="587"/>
      <c r="R195" s="587"/>
      <c r="S195" s="587"/>
      <c r="T195" s="587"/>
      <c r="U195" s="587"/>
      <c r="V195" s="587"/>
      <c r="W195" s="587"/>
      <c r="X195" s="587"/>
      <c r="Y195" s="587"/>
      <c r="Z195" s="587"/>
      <c r="AA195" s="565"/>
      <c r="AB195" s="565"/>
      <c r="AC195" s="565"/>
    </row>
    <row r="196" spans="1:68" ht="27" customHeight="1" x14ac:dyDescent="0.25">
      <c r="A196" s="54" t="s">
        <v>313</v>
      </c>
      <c r="B196" s="54" t="s">
        <v>314</v>
      </c>
      <c r="C196" s="31">
        <v>4301031224</v>
      </c>
      <c r="D196" s="582">
        <v>4680115882683</v>
      </c>
      <c r="E196" s="583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4301031230</v>
      </c>
      <c r="D197" s="582">
        <v>4680115882690</v>
      </c>
      <c r="E197" s="583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250</v>
      </c>
      <c r="Y197" s="570">
        <f t="shared" si="26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259.72222222222223</v>
      </c>
      <c r="BN197" s="64">
        <f t="shared" si="28"/>
        <v>263.67</v>
      </c>
      <c r="BO197" s="64">
        <f t="shared" si="29"/>
        <v>0.35072951739618402</v>
      </c>
      <c r="BP197" s="64">
        <f t="shared" si="30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4301031220</v>
      </c>
      <c r="D198" s="582">
        <v>4680115882669</v>
      </c>
      <c r="E198" s="583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4301031221</v>
      </c>
      <c r="D199" s="582">
        <v>4680115882676</v>
      </c>
      <c r="E199" s="583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250</v>
      </c>
      <c r="Y199" s="570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2">
        <v>4680115884014</v>
      </c>
      <c r="E200" s="583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82">
        <v>4680115884007</v>
      </c>
      <c r="E201" s="583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2">
        <v>4680115884038</v>
      </c>
      <c r="E202" s="583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82">
        <v>4680115884021</v>
      </c>
      <c r="E203" s="583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8"/>
      <c r="B204" s="587"/>
      <c r="C204" s="587"/>
      <c r="D204" s="587"/>
      <c r="E204" s="587"/>
      <c r="F204" s="587"/>
      <c r="G204" s="587"/>
      <c r="H204" s="587"/>
      <c r="I204" s="587"/>
      <c r="J204" s="587"/>
      <c r="K204" s="587"/>
      <c r="L204" s="587"/>
      <c r="M204" s="587"/>
      <c r="N204" s="587"/>
      <c r="O204" s="599"/>
      <c r="P204" s="588" t="s">
        <v>72</v>
      </c>
      <c r="Q204" s="589"/>
      <c r="R204" s="589"/>
      <c r="S204" s="589"/>
      <c r="T204" s="589"/>
      <c r="U204" s="589"/>
      <c r="V204" s="590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92.592592592592581</v>
      </c>
      <c r="Y204" s="571">
        <f>IFERROR(Y196/H196,"0")+IFERROR(Y197/H197,"0")+IFERROR(Y198/H198,"0")+IFERROR(Y199/H199,"0")+IFERROR(Y200/H200,"0")+IFERROR(Y201/H201,"0")+IFERROR(Y202/H202,"0")+IFERROR(Y203/H203,"0")</f>
        <v>94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0.84787999999999997</v>
      </c>
      <c r="AA204" s="572"/>
      <c r="AB204" s="572"/>
      <c r="AC204" s="572"/>
    </row>
    <row r="205" spans="1:68" x14ac:dyDescent="0.2">
      <c r="A205" s="587"/>
      <c r="B205" s="587"/>
      <c r="C205" s="587"/>
      <c r="D205" s="587"/>
      <c r="E205" s="587"/>
      <c r="F205" s="587"/>
      <c r="G205" s="587"/>
      <c r="H205" s="587"/>
      <c r="I205" s="587"/>
      <c r="J205" s="587"/>
      <c r="K205" s="587"/>
      <c r="L205" s="587"/>
      <c r="M205" s="587"/>
      <c r="N205" s="587"/>
      <c r="O205" s="599"/>
      <c r="P205" s="588" t="s">
        <v>72</v>
      </c>
      <c r="Q205" s="589"/>
      <c r="R205" s="589"/>
      <c r="S205" s="589"/>
      <c r="T205" s="589"/>
      <c r="U205" s="589"/>
      <c r="V205" s="590"/>
      <c r="W205" s="37" t="s">
        <v>70</v>
      </c>
      <c r="X205" s="571">
        <f>IFERROR(SUM(X196:X203),"0")</f>
        <v>500</v>
      </c>
      <c r="Y205" s="571">
        <f>IFERROR(SUM(Y196:Y203),"0")</f>
        <v>507.6</v>
      </c>
      <c r="Z205" s="37"/>
      <c r="AA205" s="572"/>
      <c r="AB205" s="572"/>
      <c r="AC205" s="572"/>
    </row>
    <row r="206" spans="1:68" ht="14.25" customHeight="1" x14ac:dyDescent="0.25">
      <c r="A206" s="586" t="s">
        <v>74</v>
      </c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7"/>
      <c r="P206" s="587"/>
      <c r="Q206" s="587"/>
      <c r="R206" s="587"/>
      <c r="S206" s="587"/>
      <c r="T206" s="587"/>
      <c r="U206" s="587"/>
      <c r="V206" s="587"/>
      <c r="W206" s="587"/>
      <c r="X206" s="587"/>
      <c r="Y206" s="587"/>
      <c r="Z206" s="587"/>
      <c r="AA206" s="565"/>
      <c r="AB206" s="565"/>
      <c r="AC206" s="565"/>
    </row>
    <row r="207" spans="1:68" ht="27" customHeight="1" x14ac:dyDescent="0.25">
      <c r="A207" s="54" t="s">
        <v>333</v>
      </c>
      <c r="B207" s="54" t="s">
        <v>334</v>
      </c>
      <c r="C207" s="31">
        <v>4301051408</v>
      </c>
      <c r="D207" s="582">
        <v>4680115881594</v>
      </c>
      <c r="E207" s="583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250</v>
      </c>
      <c r="Y207" s="570">
        <f t="shared" ref="Y207:Y215" si="31">IFERROR(IF(X207="",0,CEILING((X207/$H207),1)*$H207),"")</f>
        <v>251.1</v>
      </c>
      <c r="Z207" s="36">
        <f>IFERROR(IF(Y207=0,"",ROUNDUP(Y207/H207,0)*0.01898),"")</f>
        <v>0.58838000000000001</v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266.01851851851853</v>
      </c>
      <c r="BN207" s="64">
        <f t="shared" ref="BN207:BN215" si="33">IFERROR(Y207*I207/H207,"0")</f>
        <v>267.18900000000002</v>
      </c>
      <c r="BO207" s="64">
        <f t="shared" ref="BO207:BO215" si="34">IFERROR(1/J207*(X207/H207),"0")</f>
        <v>0.48225308641975312</v>
      </c>
      <c r="BP207" s="64">
        <f t="shared" ref="BP207:BP215" si="35">IFERROR(1/J207*(Y207/H207),"0")</f>
        <v>0.484375</v>
      </c>
    </row>
    <row r="208" spans="1:68" ht="27" customHeight="1" x14ac:dyDescent="0.25">
      <c r="A208" s="54" t="s">
        <v>336</v>
      </c>
      <c r="B208" s="54" t="s">
        <v>337</v>
      </c>
      <c r="C208" s="31">
        <v>4301051411</v>
      </c>
      <c r="D208" s="582">
        <v>4680115881617</v>
      </c>
      <c r="E208" s="583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200</v>
      </c>
      <c r="Y208" s="570">
        <f t="shared" si="31"/>
        <v>202.5</v>
      </c>
      <c r="Z208" s="36">
        <f>IFERROR(IF(Y208=0,"",ROUNDUP(Y208/H208,0)*0.01898),"")</f>
        <v>0.47450000000000003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212.37037037037041</v>
      </c>
      <c r="BN208" s="64">
        <f t="shared" si="33"/>
        <v>215.02500000000003</v>
      </c>
      <c r="BO208" s="64">
        <f t="shared" si="34"/>
        <v>0.38580246913580246</v>
      </c>
      <c r="BP208" s="64">
        <f t="shared" si="35"/>
        <v>0.390625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2">
        <v>4680115880573</v>
      </c>
      <c r="E209" s="583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300</v>
      </c>
      <c r="Y209" s="570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2">
        <v>4680115882195</v>
      </c>
      <c r="E210" s="583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4301051752</v>
      </c>
      <c r="D211" s="582">
        <v>4680115882607</v>
      </c>
      <c r="E211" s="583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2">
        <v>4680115880092</v>
      </c>
      <c r="E212" s="583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400</v>
      </c>
      <c r="Y212" s="570">
        <f t="shared" si="31"/>
        <v>400.8</v>
      </c>
      <c r="Z212" s="36">
        <f t="shared" si="36"/>
        <v>1.08717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82">
        <v>4680115880221</v>
      </c>
      <c r="E213" s="583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400</v>
      </c>
      <c r="Y213" s="570">
        <f t="shared" si="31"/>
        <v>400.8</v>
      </c>
      <c r="Z213" s="36">
        <f t="shared" si="36"/>
        <v>1.08717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442</v>
      </c>
      <c r="BN213" s="64">
        <f t="shared" si="33"/>
        <v>442.88400000000007</v>
      </c>
      <c r="BO213" s="64">
        <f t="shared" si="34"/>
        <v>0.91575091575091594</v>
      </c>
      <c r="BP213" s="64">
        <f t="shared" si="35"/>
        <v>0.91758241758241765</v>
      </c>
    </row>
    <row r="214" spans="1:68" ht="27" customHeight="1" x14ac:dyDescent="0.25">
      <c r="A214" s="54" t="s">
        <v>351</v>
      </c>
      <c r="B214" s="54" t="s">
        <v>352</v>
      </c>
      <c r="C214" s="31">
        <v>4301051945</v>
      </c>
      <c r="D214" s="582">
        <v>4680115880504</v>
      </c>
      <c r="E214" s="583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150</v>
      </c>
      <c r="Y214" s="570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165.75</v>
      </c>
      <c r="BN214" s="64">
        <f t="shared" si="33"/>
        <v>167.07599999999999</v>
      </c>
      <c r="BO214" s="64">
        <f t="shared" si="34"/>
        <v>0.34340659340659341</v>
      </c>
      <c r="BP214" s="64">
        <f t="shared" si="35"/>
        <v>0.3461538461538462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82">
        <v>4680115882164</v>
      </c>
      <c r="E215" s="583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200</v>
      </c>
      <c r="Y215" s="570">
        <f t="shared" si="31"/>
        <v>201.6</v>
      </c>
      <c r="Z215" s="36">
        <f t="shared" si="36"/>
        <v>0.54683999999999999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221.50000000000003</v>
      </c>
      <c r="BN215" s="64">
        <f t="shared" si="33"/>
        <v>223.27200000000002</v>
      </c>
      <c r="BO215" s="64">
        <f t="shared" si="34"/>
        <v>0.45787545787545797</v>
      </c>
      <c r="BP215" s="64">
        <f t="shared" si="35"/>
        <v>0.46153846153846156</v>
      </c>
    </row>
    <row r="216" spans="1:68" x14ac:dyDescent="0.2">
      <c r="A216" s="598"/>
      <c r="B216" s="587"/>
      <c r="C216" s="587"/>
      <c r="D216" s="587"/>
      <c r="E216" s="587"/>
      <c r="F216" s="587"/>
      <c r="G216" s="587"/>
      <c r="H216" s="587"/>
      <c r="I216" s="587"/>
      <c r="J216" s="587"/>
      <c r="K216" s="587"/>
      <c r="L216" s="587"/>
      <c r="M216" s="587"/>
      <c r="N216" s="587"/>
      <c r="O216" s="599"/>
      <c r="P216" s="588" t="s">
        <v>72</v>
      </c>
      <c r="Q216" s="589"/>
      <c r="R216" s="589"/>
      <c r="S216" s="589"/>
      <c r="T216" s="589"/>
      <c r="U216" s="589"/>
      <c r="V216" s="590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569.20498084291194</v>
      </c>
      <c r="Y216" s="571">
        <f>IFERROR(Y207/H207,"0")+IFERROR(Y208/H208,"0")+IFERROR(Y209/H209,"0")+IFERROR(Y210/H210,"0")+IFERROR(Y211/H211,"0")+IFERROR(Y212/H212,"0")+IFERROR(Y213/H213,"0")+IFERROR(Y214/H214,"0")+IFERROR(Y215/H215,"0")</f>
        <v>572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4.8584899999999998</v>
      </c>
      <c r="AA216" s="572"/>
      <c r="AB216" s="572"/>
      <c r="AC216" s="572"/>
    </row>
    <row r="217" spans="1:68" x14ac:dyDescent="0.2">
      <c r="A217" s="587"/>
      <c r="B217" s="587"/>
      <c r="C217" s="587"/>
      <c r="D217" s="587"/>
      <c r="E217" s="587"/>
      <c r="F217" s="587"/>
      <c r="G217" s="587"/>
      <c r="H217" s="587"/>
      <c r="I217" s="587"/>
      <c r="J217" s="587"/>
      <c r="K217" s="587"/>
      <c r="L217" s="587"/>
      <c r="M217" s="587"/>
      <c r="N217" s="587"/>
      <c r="O217" s="599"/>
      <c r="P217" s="588" t="s">
        <v>72</v>
      </c>
      <c r="Q217" s="589"/>
      <c r="R217" s="589"/>
      <c r="S217" s="589"/>
      <c r="T217" s="589"/>
      <c r="U217" s="589"/>
      <c r="V217" s="590"/>
      <c r="W217" s="37" t="s">
        <v>70</v>
      </c>
      <c r="X217" s="571">
        <f>IFERROR(SUM(X207:X215),"0")</f>
        <v>1900</v>
      </c>
      <c r="Y217" s="571">
        <f>IFERROR(SUM(Y207:Y215),"0")</f>
        <v>1912.5</v>
      </c>
      <c r="Z217" s="37"/>
      <c r="AA217" s="572"/>
      <c r="AB217" s="572"/>
      <c r="AC217" s="572"/>
    </row>
    <row r="218" spans="1:68" ht="14.25" customHeight="1" x14ac:dyDescent="0.25">
      <c r="A218" s="586" t="s">
        <v>174</v>
      </c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7"/>
      <c r="P218" s="587"/>
      <c r="Q218" s="587"/>
      <c r="R218" s="587"/>
      <c r="S218" s="587"/>
      <c r="T218" s="587"/>
      <c r="U218" s="587"/>
      <c r="V218" s="587"/>
      <c r="W218" s="587"/>
      <c r="X218" s="587"/>
      <c r="Y218" s="587"/>
      <c r="Z218" s="587"/>
      <c r="AA218" s="565"/>
      <c r="AB218" s="565"/>
      <c r="AC218" s="565"/>
    </row>
    <row r="219" spans="1:68" ht="27" customHeight="1" x14ac:dyDescent="0.25">
      <c r="A219" s="54" t="s">
        <v>357</v>
      </c>
      <c r="B219" s="54" t="s">
        <v>358</v>
      </c>
      <c r="C219" s="31">
        <v>4301060463</v>
      </c>
      <c r="D219" s="582">
        <v>4680115880818</v>
      </c>
      <c r="E219" s="583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4301060389</v>
      </c>
      <c r="D220" s="582">
        <v>4680115880801</v>
      </c>
      <c r="E220" s="583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8"/>
      <c r="B221" s="587"/>
      <c r="C221" s="587"/>
      <c r="D221" s="587"/>
      <c r="E221" s="587"/>
      <c r="F221" s="587"/>
      <c r="G221" s="587"/>
      <c r="H221" s="587"/>
      <c r="I221" s="587"/>
      <c r="J221" s="587"/>
      <c r="K221" s="587"/>
      <c r="L221" s="587"/>
      <c r="M221" s="587"/>
      <c r="N221" s="587"/>
      <c r="O221" s="599"/>
      <c r="P221" s="588" t="s">
        <v>72</v>
      </c>
      <c r="Q221" s="589"/>
      <c r="R221" s="589"/>
      <c r="S221" s="589"/>
      <c r="T221" s="589"/>
      <c r="U221" s="589"/>
      <c r="V221" s="590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x14ac:dyDescent="0.2">
      <c r="A222" s="587"/>
      <c r="B222" s="587"/>
      <c r="C222" s="587"/>
      <c r="D222" s="587"/>
      <c r="E222" s="587"/>
      <c r="F222" s="587"/>
      <c r="G222" s="587"/>
      <c r="H222" s="587"/>
      <c r="I222" s="587"/>
      <c r="J222" s="587"/>
      <c r="K222" s="587"/>
      <c r="L222" s="587"/>
      <c r="M222" s="587"/>
      <c r="N222" s="587"/>
      <c r="O222" s="599"/>
      <c r="P222" s="588" t="s">
        <v>72</v>
      </c>
      <c r="Q222" s="589"/>
      <c r="R222" s="589"/>
      <c r="S222" s="589"/>
      <c r="T222" s="589"/>
      <c r="U222" s="589"/>
      <c r="V222" s="590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customHeight="1" x14ac:dyDescent="0.25">
      <c r="A223" s="596" t="s">
        <v>363</v>
      </c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7"/>
      <c r="P223" s="587"/>
      <c r="Q223" s="587"/>
      <c r="R223" s="587"/>
      <c r="S223" s="587"/>
      <c r="T223" s="587"/>
      <c r="U223" s="587"/>
      <c r="V223" s="587"/>
      <c r="W223" s="587"/>
      <c r="X223" s="587"/>
      <c r="Y223" s="587"/>
      <c r="Z223" s="587"/>
      <c r="AA223" s="564"/>
      <c r="AB223" s="564"/>
      <c r="AC223" s="564"/>
    </row>
    <row r="224" spans="1:68" ht="14.25" customHeight="1" x14ac:dyDescent="0.25">
      <c r="A224" s="586" t="s">
        <v>103</v>
      </c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7"/>
      <c r="P224" s="587"/>
      <c r="Q224" s="587"/>
      <c r="R224" s="587"/>
      <c r="S224" s="587"/>
      <c r="T224" s="587"/>
      <c r="U224" s="587"/>
      <c r="V224" s="587"/>
      <c r="W224" s="587"/>
      <c r="X224" s="587"/>
      <c r="Y224" s="587"/>
      <c r="Z224" s="587"/>
      <c r="AA224" s="565"/>
      <c r="AB224" s="565"/>
      <c r="AC224" s="565"/>
    </row>
    <row r="225" spans="1:68" ht="27" customHeight="1" x14ac:dyDescent="0.25">
      <c r="A225" s="54" t="s">
        <v>364</v>
      </c>
      <c r="B225" s="54" t="s">
        <v>365</v>
      </c>
      <c r="C225" s="31">
        <v>4301011826</v>
      </c>
      <c r="D225" s="582">
        <v>4680115884137</v>
      </c>
      <c r="E225" s="583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4301011724</v>
      </c>
      <c r="D226" s="582">
        <v>4680115884236</v>
      </c>
      <c r="E226" s="583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4301011721</v>
      </c>
      <c r="D227" s="582">
        <v>4680115884175</v>
      </c>
      <c r="E227" s="583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4301011824</v>
      </c>
      <c r="D228" s="582">
        <v>4680115884144</v>
      </c>
      <c r="E228" s="583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4301012149</v>
      </c>
      <c r="D229" s="582">
        <v>4680115886551</v>
      </c>
      <c r="E229" s="583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4301011726</v>
      </c>
      <c r="D230" s="582">
        <v>4680115884182</v>
      </c>
      <c r="E230" s="583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4301011722</v>
      </c>
      <c r="D231" s="582">
        <v>4680115884205</v>
      </c>
      <c r="E231" s="583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8"/>
      <c r="B232" s="587"/>
      <c r="C232" s="587"/>
      <c r="D232" s="587"/>
      <c r="E232" s="587"/>
      <c r="F232" s="587"/>
      <c r="G232" s="587"/>
      <c r="H232" s="587"/>
      <c r="I232" s="587"/>
      <c r="J232" s="587"/>
      <c r="K232" s="587"/>
      <c r="L232" s="587"/>
      <c r="M232" s="587"/>
      <c r="N232" s="587"/>
      <c r="O232" s="599"/>
      <c r="P232" s="588" t="s">
        <v>72</v>
      </c>
      <c r="Q232" s="589"/>
      <c r="R232" s="589"/>
      <c r="S232" s="589"/>
      <c r="T232" s="589"/>
      <c r="U232" s="589"/>
      <c r="V232" s="590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x14ac:dyDescent="0.2">
      <c r="A233" s="587"/>
      <c r="B233" s="587"/>
      <c r="C233" s="587"/>
      <c r="D233" s="587"/>
      <c r="E233" s="587"/>
      <c r="F233" s="587"/>
      <c r="G233" s="587"/>
      <c r="H233" s="587"/>
      <c r="I233" s="587"/>
      <c r="J233" s="587"/>
      <c r="K233" s="587"/>
      <c r="L233" s="587"/>
      <c r="M233" s="587"/>
      <c r="N233" s="587"/>
      <c r="O233" s="599"/>
      <c r="P233" s="588" t="s">
        <v>72</v>
      </c>
      <c r="Q233" s="589"/>
      <c r="R233" s="589"/>
      <c r="S233" s="589"/>
      <c r="T233" s="589"/>
      <c r="U233" s="589"/>
      <c r="V233" s="590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customHeight="1" x14ac:dyDescent="0.25">
      <c r="A234" s="586" t="s">
        <v>139</v>
      </c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7"/>
      <c r="P234" s="587"/>
      <c r="Q234" s="587"/>
      <c r="R234" s="587"/>
      <c r="S234" s="587"/>
      <c r="T234" s="587"/>
      <c r="U234" s="587"/>
      <c r="V234" s="587"/>
      <c r="W234" s="587"/>
      <c r="X234" s="587"/>
      <c r="Y234" s="587"/>
      <c r="Z234" s="587"/>
      <c r="AA234" s="565"/>
      <c r="AB234" s="565"/>
      <c r="AC234" s="565"/>
    </row>
    <row r="235" spans="1:68" ht="27" customHeight="1" x14ac:dyDescent="0.25">
      <c r="A235" s="54" t="s">
        <v>382</v>
      </c>
      <c r="B235" s="54" t="s">
        <v>383</v>
      </c>
      <c r="C235" s="31">
        <v>4301020340</v>
      </c>
      <c r="D235" s="582">
        <v>4680115885721</v>
      </c>
      <c r="E235" s="583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382</v>
      </c>
      <c r="B236" s="54" t="s">
        <v>385</v>
      </c>
      <c r="C236" s="31">
        <v>4301020377</v>
      </c>
      <c r="D236" s="582">
        <v>4680115885981</v>
      </c>
      <c r="E236" s="583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8"/>
      <c r="B237" s="587"/>
      <c r="C237" s="587"/>
      <c r="D237" s="587"/>
      <c r="E237" s="587"/>
      <c r="F237" s="587"/>
      <c r="G237" s="587"/>
      <c r="H237" s="587"/>
      <c r="I237" s="587"/>
      <c r="J237" s="587"/>
      <c r="K237" s="587"/>
      <c r="L237" s="587"/>
      <c r="M237" s="587"/>
      <c r="N237" s="587"/>
      <c r="O237" s="599"/>
      <c r="P237" s="588" t="s">
        <v>72</v>
      </c>
      <c r="Q237" s="589"/>
      <c r="R237" s="589"/>
      <c r="S237" s="589"/>
      <c r="T237" s="589"/>
      <c r="U237" s="589"/>
      <c r="V237" s="590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x14ac:dyDescent="0.2">
      <c r="A238" s="587"/>
      <c r="B238" s="587"/>
      <c r="C238" s="587"/>
      <c r="D238" s="587"/>
      <c r="E238" s="587"/>
      <c r="F238" s="587"/>
      <c r="G238" s="587"/>
      <c r="H238" s="587"/>
      <c r="I238" s="587"/>
      <c r="J238" s="587"/>
      <c r="K238" s="587"/>
      <c r="L238" s="587"/>
      <c r="M238" s="587"/>
      <c r="N238" s="587"/>
      <c r="O238" s="599"/>
      <c r="P238" s="588" t="s">
        <v>72</v>
      </c>
      <c r="Q238" s="589"/>
      <c r="R238" s="589"/>
      <c r="S238" s="589"/>
      <c r="T238" s="589"/>
      <c r="U238" s="589"/>
      <c r="V238" s="590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customHeight="1" x14ac:dyDescent="0.25">
      <c r="A239" s="586" t="s">
        <v>386</v>
      </c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7"/>
      <c r="P239" s="587"/>
      <c r="Q239" s="587"/>
      <c r="R239" s="587"/>
      <c r="S239" s="587"/>
      <c r="T239" s="587"/>
      <c r="U239" s="587"/>
      <c r="V239" s="587"/>
      <c r="W239" s="587"/>
      <c r="X239" s="587"/>
      <c r="Y239" s="587"/>
      <c r="Z239" s="58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82">
        <v>4680115886803</v>
      </c>
      <c r="E240" s="583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49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8"/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99"/>
      <c r="P241" s="588" t="s">
        <v>72</v>
      </c>
      <c r="Q241" s="589"/>
      <c r="R241" s="589"/>
      <c r="S241" s="589"/>
      <c r="T241" s="589"/>
      <c r="U241" s="589"/>
      <c r="V241" s="590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x14ac:dyDescent="0.2">
      <c r="A242" s="587"/>
      <c r="B242" s="587"/>
      <c r="C242" s="587"/>
      <c r="D242" s="587"/>
      <c r="E242" s="587"/>
      <c r="F242" s="587"/>
      <c r="G242" s="587"/>
      <c r="H242" s="587"/>
      <c r="I242" s="587"/>
      <c r="J242" s="587"/>
      <c r="K242" s="587"/>
      <c r="L242" s="587"/>
      <c r="M242" s="587"/>
      <c r="N242" s="587"/>
      <c r="O242" s="599"/>
      <c r="P242" s="588" t="s">
        <v>72</v>
      </c>
      <c r="Q242" s="589"/>
      <c r="R242" s="589"/>
      <c r="S242" s="589"/>
      <c r="T242" s="589"/>
      <c r="U242" s="589"/>
      <c r="V242" s="590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customHeight="1" x14ac:dyDescent="0.25">
      <c r="A243" s="586" t="s">
        <v>391</v>
      </c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7"/>
      <c r="P243" s="587"/>
      <c r="Q243" s="587"/>
      <c r="R243" s="587"/>
      <c r="S243" s="587"/>
      <c r="T243" s="587"/>
      <c r="U243" s="587"/>
      <c r="V243" s="587"/>
      <c r="W243" s="587"/>
      <c r="X243" s="587"/>
      <c r="Y243" s="587"/>
      <c r="Z243" s="58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82">
        <v>4680115886704</v>
      </c>
      <c r="E244" s="583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11.8</v>
      </c>
      <c r="Y244" s="570">
        <f>IFERROR(IF(X244="",0,CEILING((X244/$H244),1)*$H244),"")</f>
        <v>11.879999999999999</v>
      </c>
      <c r="Z244" s="36">
        <f>IFERROR(IF(Y244=0,"",ROUNDUP(Y244/H244,0)*0.0059),"")</f>
        <v>7.0800000000000002E-2</v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14.064646464646465</v>
      </c>
      <c r="BN244" s="64">
        <f>IFERROR(Y244*I244/H244,"0")</f>
        <v>14.159999999999998</v>
      </c>
      <c r="BO244" s="64">
        <f>IFERROR(1/J244*(X244/H244),"0")</f>
        <v>5.5181444070332965E-2</v>
      </c>
      <c r="BP244" s="64">
        <f>IFERROR(1/J244*(Y244/H244),"0")</f>
        <v>5.5555555555555546E-2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82">
        <v>4680115886681</v>
      </c>
      <c r="E245" s="583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2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82">
        <v>4680115886735</v>
      </c>
      <c r="E246" s="583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10.9</v>
      </c>
      <c r="Y246" s="570">
        <f>IFERROR(IF(X246="",0,CEILING((X246/$H246),1)*$H246),"")</f>
        <v>11.700000000000001</v>
      </c>
      <c r="Z246" s="36">
        <f>IFERROR(IF(Y246=0,"",ROUNDUP(Y246/H246,0)*0.0059),"")</f>
        <v>7.6700000000000004E-2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13.201111111111112</v>
      </c>
      <c r="BN246" s="64">
        <f>IFERROR(Y246*I246/H246,"0")</f>
        <v>14.170000000000002</v>
      </c>
      <c r="BO246" s="64">
        <f>IFERROR(1/J246*(X246/H246),"0")</f>
        <v>5.606995884773662E-2</v>
      </c>
      <c r="BP246" s="64">
        <f>IFERROR(1/J246*(Y246/H246),"0")</f>
        <v>6.0185185185185182E-2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82">
        <v>4680115886728</v>
      </c>
      <c r="E247" s="583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11.8</v>
      </c>
      <c r="Y247" s="570">
        <f>IFERROR(IF(X247="",0,CEILING((X247/$H247),1)*$H247),"")</f>
        <v>11.879999999999999</v>
      </c>
      <c r="Z247" s="36">
        <f>IFERROR(IF(Y247=0,"",ROUNDUP(Y247/H247,0)*0.0059),"")</f>
        <v>7.0800000000000002E-2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14.064646464646465</v>
      </c>
      <c r="BN247" s="64">
        <f>IFERROR(Y247*I247/H247,"0")</f>
        <v>14.159999999999998</v>
      </c>
      <c r="BO247" s="64">
        <f>IFERROR(1/J247*(X247/H247),"0")</f>
        <v>5.5181444070332965E-2</v>
      </c>
      <c r="BP247" s="64">
        <f>IFERROR(1/J247*(Y247/H247),"0")</f>
        <v>5.5555555555555546E-2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82">
        <v>4680115886711</v>
      </c>
      <c r="E248" s="583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11.8</v>
      </c>
      <c r="Y248" s="570">
        <f>IFERROR(IF(X248="",0,CEILING((X248/$H248),1)*$H248),"")</f>
        <v>11.879999999999999</v>
      </c>
      <c r="Z248" s="36">
        <f>IFERROR(IF(Y248=0,"",ROUNDUP(Y248/H248,0)*0.0059),"")</f>
        <v>7.0800000000000002E-2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14.064646464646465</v>
      </c>
      <c r="BN248" s="64">
        <f>IFERROR(Y248*I248/H248,"0")</f>
        <v>14.159999999999998</v>
      </c>
      <c r="BO248" s="64">
        <f>IFERROR(1/J248*(X248/H248),"0")</f>
        <v>5.5181444070332965E-2</v>
      </c>
      <c r="BP248" s="64">
        <f>IFERROR(1/J248*(Y248/H248),"0")</f>
        <v>5.5555555555555546E-2</v>
      </c>
    </row>
    <row r="249" spans="1:68" x14ac:dyDescent="0.2">
      <c r="A249" s="598"/>
      <c r="B249" s="587"/>
      <c r="C249" s="587"/>
      <c r="D249" s="587"/>
      <c r="E249" s="587"/>
      <c r="F249" s="587"/>
      <c r="G249" s="587"/>
      <c r="H249" s="587"/>
      <c r="I249" s="587"/>
      <c r="J249" s="587"/>
      <c r="K249" s="587"/>
      <c r="L249" s="587"/>
      <c r="M249" s="587"/>
      <c r="N249" s="587"/>
      <c r="O249" s="599"/>
      <c r="P249" s="588" t="s">
        <v>72</v>
      </c>
      <c r="Q249" s="589"/>
      <c r="R249" s="589"/>
      <c r="S249" s="589"/>
      <c r="T249" s="589"/>
      <c r="U249" s="589"/>
      <c r="V249" s="590"/>
      <c r="W249" s="37" t="s">
        <v>73</v>
      </c>
      <c r="X249" s="571">
        <f>IFERROR(X244/H244,"0")+IFERROR(X245/H245,"0")+IFERROR(X246/H246,"0")+IFERROR(X247/H247,"0")+IFERROR(X248/H248,"0")</f>
        <v>47.868686868686865</v>
      </c>
      <c r="Y249" s="571">
        <f>IFERROR(Y244/H244,"0")+IFERROR(Y245/H245,"0")+IFERROR(Y246/H246,"0")+IFERROR(Y247/H247,"0")+IFERROR(Y248/H248,"0")</f>
        <v>49</v>
      </c>
      <c r="Z249" s="571">
        <f>IFERROR(IF(Z244="",0,Z244),"0")+IFERROR(IF(Z245="",0,Z245),"0")+IFERROR(IF(Z246="",0,Z246),"0")+IFERROR(IF(Z247="",0,Z247),"0")+IFERROR(IF(Z248="",0,Z248),"0")</f>
        <v>0.28910000000000002</v>
      </c>
      <c r="AA249" s="572"/>
      <c r="AB249" s="572"/>
      <c r="AC249" s="572"/>
    </row>
    <row r="250" spans="1:68" x14ac:dyDescent="0.2">
      <c r="A250" s="587"/>
      <c r="B250" s="587"/>
      <c r="C250" s="587"/>
      <c r="D250" s="587"/>
      <c r="E250" s="587"/>
      <c r="F250" s="587"/>
      <c r="G250" s="587"/>
      <c r="H250" s="587"/>
      <c r="I250" s="587"/>
      <c r="J250" s="587"/>
      <c r="K250" s="587"/>
      <c r="L250" s="587"/>
      <c r="M250" s="587"/>
      <c r="N250" s="587"/>
      <c r="O250" s="599"/>
      <c r="P250" s="588" t="s">
        <v>72</v>
      </c>
      <c r="Q250" s="589"/>
      <c r="R250" s="589"/>
      <c r="S250" s="589"/>
      <c r="T250" s="589"/>
      <c r="U250" s="589"/>
      <c r="V250" s="590"/>
      <c r="W250" s="37" t="s">
        <v>70</v>
      </c>
      <c r="X250" s="571">
        <f>IFERROR(SUM(X244:X248),"0")</f>
        <v>46.3</v>
      </c>
      <c r="Y250" s="571">
        <f>IFERROR(SUM(Y244:Y248),"0")</f>
        <v>47.339999999999989</v>
      </c>
      <c r="Z250" s="37"/>
      <c r="AA250" s="572"/>
      <c r="AB250" s="572"/>
      <c r="AC250" s="572"/>
    </row>
    <row r="251" spans="1:68" ht="16.5" customHeight="1" x14ac:dyDescent="0.25">
      <c r="A251" s="596" t="s">
        <v>404</v>
      </c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7"/>
      <c r="P251" s="587"/>
      <c r="Q251" s="587"/>
      <c r="R251" s="587"/>
      <c r="S251" s="587"/>
      <c r="T251" s="587"/>
      <c r="U251" s="587"/>
      <c r="V251" s="587"/>
      <c r="W251" s="587"/>
      <c r="X251" s="587"/>
      <c r="Y251" s="587"/>
      <c r="Z251" s="587"/>
      <c r="AA251" s="564"/>
      <c r="AB251" s="564"/>
      <c r="AC251" s="564"/>
    </row>
    <row r="252" spans="1:68" ht="14.25" customHeight="1" x14ac:dyDescent="0.25">
      <c r="A252" s="586" t="s">
        <v>103</v>
      </c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7"/>
      <c r="P252" s="587"/>
      <c r="Q252" s="587"/>
      <c r="R252" s="587"/>
      <c r="S252" s="587"/>
      <c r="T252" s="587"/>
      <c r="U252" s="587"/>
      <c r="V252" s="587"/>
      <c r="W252" s="587"/>
      <c r="X252" s="587"/>
      <c r="Y252" s="587"/>
      <c r="Z252" s="587"/>
      <c r="AA252" s="565"/>
      <c r="AB252" s="565"/>
      <c r="AC252" s="565"/>
    </row>
    <row r="253" spans="1:68" ht="27" customHeight="1" x14ac:dyDescent="0.25">
      <c r="A253" s="54" t="s">
        <v>405</v>
      </c>
      <c r="B253" s="54" t="s">
        <v>406</v>
      </c>
      <c r="C253" s="31">
        <v>4301011855</v>
      </c>
      <c r="D253" s="582">
        <v>4680115885837</v>
      </c>
      <c r="E253" s="583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50</v>
      </c>
      <c r="Y253" s="570">
        <f>IFERROR(IF(X253="",0,CEILING((X253/$H253),1)*$H253),"")</f>
        <v>54</v>
      </c>
      <c r="Z253" s="36">
        <f>IFERROR(IF(Y253=0,"",ROUNDUP(Y253/H253,0)*0.01898),"")</f>
        <v>9.4899999999999998E-2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52.013888888888886</v>
      </c>
      <c r="BN253" s="64">
        <f>IFERROR(Y253*I253/H253,"0")</f>
        <v>56.17499999999999</v>
      </c>
      <c r="BO253" s="64">
        <f>IFERROR(1/J253*(X253/H253),"0")</f>
        <v>7.2337962962962965E-2</v>
      </c>
      <c r="BP253" s="64">
        <f>IFERROR(1/J253*(Y253/H253),"0")</f>
        <v>7.8125E-2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82">
        <v>4680115885806</v>
      </c>
      <c r="E254" s="583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50</v>
      </c>
      <c r="Y254" s="570">
        <f>IFERROR(IF(X254="",0,CEILING((X254/$H254),1)*$H254),"")</f>
        <v>54</v>
      </c>
      <c r="Z254" s="36">
        <f>IFERROR(IF(Y254=0,"",ROUNDUP(Y254/H254,0)*0.01898),"")</f>
        <v>9.4899999999999998E-2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52.013888888888886</v>
      </c>
      <c r="BN254" s="64">
        <f>IFERROR(Y254*I254/H254,"0")</f>
        <v>56.17499999999999</v>
      </c>
      <c r="BO254" s="64">
        <f>IFERROR(1/J254*(X254/H254),"0")</f>
        <v>7.2337962962962965E-2</v>
      </c>
      <c r="BP254" s="64">
        <f>IFERROR(1/J254*(Y254/H254),"0")</f>
        <v>7.8125E-2</v>
      </c>
    </row>
    <row r="255" spans="1:68" ht="37.5" customHeight="1" x14ac:dyDescent="0.25">
      <c r="A255" s="54" t="s">
        <v>411</v>
      </c>
      <c r="B255" s="54" t="s">
        <v>412</v>
      </c>
      <c r="C255" s="31">
        <v>4301011853</v>
      </c>
      <c r="D255" s="582">
        <v>4680115885851</v>
      </c>
      <c r="E255" s="583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414</v>
      </c>
      <c r="B256" s="54" t="s">
        <v>415</v>
      </c>
      <c r="C256" s="31">
        <v>4301011852</v>
      </c>
      <c r="D256" s="582">
        <v>4680115885844</v>
      </c>
      <c r="E256" s="583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417</v>
      </c>
      <c r="B257" s="54" t="s">
        <v>418</v>
      </c>
      <c r="C257" s="31">
        <v>4301011851</v>
      </c>
      <c r="D257" s="582">
        <v>4680115885820</v>
      </c>
      <c r="E257" s="583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8"/>
      <c r="B258" s="5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99"/>
      <c r="P258" s="588" t="s">
        <v>72</v>
      </c>
      <c r="Q258" s="589"/>
      <c r="R258" s="589"/>
      <c r="S258" s="589"/>
      <c r="T258" s="589"/>
      <c r="U258" s="589"/>
      <c r="V258" s="590"/>
      <c r="W258" s="37" t="s">
        <v>73</v>
      </c>
      <c r="X258" s="571">
        <f>IFERROR(X253/H253,"0")+IFERROR(X254/H254,"0")+IFERROR(X255/H255,"0")+IFERROR(X256/H256,"0")+IFERROR(X257/H257,"0")</f>
        <v>9.2592592592592595</v>
      </c>
      <c r="Y258" s="571">
        <f>IFERROR(Y253/H253,"0")+IFERROR(Y254/H254,"0")+IFERROR(Y255/H255,"0")+IFERROR(Y256/H256,"0")+IFERROR(Y257/H257,"0")</f>
        <v>10</v>
      </c>
      <c r="Z258" s="571">
        <f>IFERROR(IF(Z253="",0,Z253),"0")+IFERROR(IF(Z254="",0,Z254),"0")+IFERROR(IF(Z255="",0,Z255),"0")+IFERROR(IF(Z256="",0,Z256),"0")+IFERROR(IF(Z257="",0,Z257),"0")</f>
        <v>0.1898</v>
      </c>
      <c r="AA258" s="572"/>
      <c r="AB258" s="572"/>
      <c r="AC258" s="572"/>
    </row>
    <row r="259" spans="1:68" x14ac:dyDescent="0.2">
      <c r="A259" s="587"/>
      <c r="B259" s="587"/>
      <c r="C259" s="587"/>
      <c r="D259" s="587"/>
      <c r="E259" s="587"/>
      <c r="F259" s="587"/>
      <c r="G259" s="587"/>
      <c r="H259" s="587"/>
      <c r="I259" s="587"/>
      <c r="J259" s="587"/>
      <c r="K259" s="587"/>
      <c r="L259" s="587"/>
      <c r="M259" s="587"/>
      <c r="N259" s="587"/>
      <c r="O259" s="599"/>
      <c r="P259" s="588" t="s">
        <v>72</v>
      </c>
      <c r="Q259" s="589"/>
      <c r="R259" s="589"/>
      <c r="S259" s="589"/>
      <c r="T259" s="589"/>
      <c r="U259" s="589"/>
      <c r="V259" s="590"/>
      <c r="W259" s="37" t="s">
        <v>70</v>
      </c>
      <c r="X259" s="571">
        <f>IFERROR(SUM(X253:X257),"0")</f>
        <v>100</v>
      </c>
      <c r="Y259" s="571">
        <f>IFERROR(SUM(Y253:Y257),"0")</f>
        <v>108</v>
      </c>
      <c r="Z259" s="37"/>
      <c r="AA259" s="572"/>
      <c r="AB259" s="572"/>
      <c r="AC259" s="572"/>
    </row>
    <row r="260" spans="1:68" ht="16.5" customHeight="1" x14ac:dyDescent="0.25">
      <c r="A260" s="596" t="s">
        <v>420</v>
      </c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7"/>
      <c r="P260" s="587"/>
      <c r="Q260" s="587"/>
      <c r="R260" s="587"/>
      <c r="S260" s="587"/>
      <c r="T260" s="587"/>
      <c r="U260" s="587"/>
      <c r="V260" s="587"/>
      <c r="W260" s="587"/>
      <c r="X260" s="587"/>
      <c r="Y260" s="587"/>
      <c r="Z260" s="587"/>
      <c r="AA260" s="564"/>
      <c r="AB260" s="564"/>
      <c r="AC260" s="564"/>
    </row>
    <row r="261" spans="1:68" ht="14.25" customHeight="1" x14ac:dyDescent="0.25">
      <c r="A261" s="586" t="s">
        <v>103</v>
      </c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7"/>
      <c r="P261" s="587"/>
      <c r="Q261" s="587"/>
      <c r="R261" s="587"/>
      <c r="S261" s="587"/>
      <c r="T261" s="587"/>
      <c r="U261" s="587"/>
      <c r="V261" s="587"/>
      <c r="W261" s="587"/>
      <c r="X261" s="587"/>
      <c r="Y261" s="587"/>
      <c r="Z261" s="587"/>
      <c r="AA261" s="565"/>
      <c r="AB261" s="565"/>
      <c r="AC261" s="565"/>
    </row>
    <row r="262" spans="1:68" ht="27" customHeight="1" x14ac:dyDescent="0.25">
      <c r="A262" s="54" t="s">
        <v>421</v>
      </c>
      <c r="B262" s="54" t="s">
        <v>422</v>
      </c>
      <c r="C262" s="31">
        <v>4301011223</v>
      </c>
      <c r="D262" s="582">
        <v>4607091383423</v>
      </c>
      <c r="E262" s="583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4301012099</v>
      </c>
      <c r="D263" s="582">
        <v>4680115885691</v>
      </c>
      <c r="E263" s="583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426</v>
      </c>
      <c r="B264" s="54" t="s">
        <v>427</v>
      </c>
      <c r="C264" s="31">
        <v>4301012098</v>
      </c>
      <c r="D264" s="582">
        <v>4680115885660</v>
      </c>
      <c r="E264" s="583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429</v>
      </c>
      <c r="B265" s="54" t="s">
        <v>430</v>
      </c>
      <c r="C265" s="31">
        <v>4301012176</v>
      </c>
      <c r="D265" s="582">
        <v>4680115886773</v>
      </c>
      <c r="E265" s="583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3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8"/>
      <c r="B266" s="587"/>
      <c r="C266" s="587"/>
      <c r="D266" s="587"/>
      <c r="E266" s="587"/>
      <c r="F266" s="587"/>
      <c r="G266" s="587"/>
      <c r="H266" s="587"/>
      <c r="I266" s="587"/>
      <c r="J266" s="587"/>
      <c r="K266" s="587"/>
      <c r="L266" s="587"/>
      <c r="M266" s="587"/>
      <c r="N266" s="587"/>
      <c r="O266" s="599"/>
      <c r="P266" s="588" t="s">
        <v>72</v>
      </c>
      <c r="Q266" s="589"/>
      <c r="R266" s="589"/>
      <c r="S266" s="589"/>
      <c r="T266" s="589"/>
      <c r="U266" s="589"/>
      <c r="V266" s="590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x14ac:dyDescent="0.2">
      <c r="A267" s="587"/>
      <c r="B267" s="587"/>
      <c r="C267" s="587"/>
      <c r="D267" s="587"/>
      <c r="E267" s="587"/>
      <c r="F267" s="587"/>
      <c r="G267" s="587"/>
      <c r="H267" s="587"/>
      <c r="I267" s="587"/>
      <c r="J267" s="587"/>
      <c r="K267" s="587"/>
      <c r="L267" s="587"/>
      <c r="M267" s="587"/>
      <c r="N267" s="587"/>
      <c r="O267" s="599"/>
      <c r="P267" s="588" t="s">
        <v>72</v>
      </c>
      <c r="Q267" s="589"/>
      <c r="R267" s="589"/>
      <c r="S267" s="589"/>
      <c r="T267" s="589"/>
      <c r="U267" s="589"/>
      <c r="V267" s="590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customHeight="1" x14ac:dyDescent="0.25">
      <c r="A268" s="596" t="s">
        <v>433</v>
      </c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7"/>
      <c r="P268" s="587"/>
      <c r="Q268" s="587"/>
      <c r="R268" s="587"/>
      <c r="S268" s="587"/>
      <c r="T268" s="587"/>
      <c r="U268" s="587"/>
      <c r="V268" s="587"/>
      <c r="W268" s="587"/>
      <c r="X268" s="587"/>
      <c r="Y268" s="587"/>
      <c r="Z268" s="587"/>
      <c r="AA268" s="564"/>
      <c r="AB268" s="564"/>
      <c r="AC268" s="564"/>
    </row>
    <row r="269" spans="1:68" ht="14.25" customHeight="1" x14ac:dyDescent="0.25">
      <c r="A269" s="586" t="s">
        <v>74</v>
      </c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7"/>
      <c r="P269" s="587"/>
      <c r="Q269" s="587"/>
      <c r="R269" s="587"/>
      <c r="S269" s="587"/>
      <c r="T269" s="587"/>
      <c r="U269" s="587"/>
      <c r="V269" s="587"/>
      <c r="W269" s="587"/>
      <c r="X269" s="587"/>
      <c r="Y269" s="587"/>
      <c r="Z269" s="587"/>
      <c r="AA269" s="565"/>
      <c r="AB269" s="565"/>
      <c r="AC269" s="565"/>
    </row>
    <row r="270" spans="1:68" ht="27" customHeight="1" x14ac:dyDescent="0.25">
      <c r="A270" s="54" t="s">
        <v>434</v>
      </c>
      <c r="B270" s="54" t="s">
        <v>435</v>
      </c>
      <c r="C270" s="31">
        <v>4301051893</v>
      </c>
      <c r="D270" s="582">
        <v>4680115886186</v>
      </c>
      <c r="E270" s="583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437</v>
      </c>
      <c r="B271" s="54" t="s">
        <v>438</v>
      </c>
      <c r="C271" s="31">
        <v>4301051795</v>
      </c>
      <c r="D271" s="582">
        <v>4680115881228</v>
      </c>
      <c r="E271" s="583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440</v>
      </c>
      <c r="B272" s="54" t="s">
        <v>441</v>
      </c>
      <c r="C272" s="31">
        <v>4301051388</v>
      </c>
      <c r="D272" s="582">
        <v>4680115881211</v>
      </c>
      <c r="E272" s="583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8"/>
      <c r="B273" s="587"/>
      <c r="C273" s="587"/>
      <c r="D273" s="587"/>
      <c r="E273" s="587"/>
      <c r="F273" s="587"/>
      <c r="G273" s="587"/>
      <c r="H273" s="587"/>
      <c r="I273" s="587"/>
      <c r="J273" s="587"/>
      <c r="K273" s="587"/>
      <c r="L273" s="587"/>
      <c r="M273" s="587"/>
      <c r="N273" s="587"/>
      <c r="O273" s="599"/>
      <c r="P273" s="588" t="s">
        <v>72</v>
      </c>
      <c r="Q273" s="589"/>
      <c r="R273" s="589"/>
      <c r="S273" s="589"/>
      <c r="T273" s="589"/>
      <c r="U273" s="589"/>
      <c r="V273" s="590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x14ac:dyDescent="0.2">
      <c r="A274" s="587"/>
      <c r="B274" s="587"/>
      <c r="C274" s="587"/>
      <c r="D274" s="587"/>
      <c r="E274" s="587"/>
      <c r="F274" s="587"/>
      <c r="G274" s="587"/>
      <c r="H274" s="587"/>
      <c r="I274" s="587"/>
      <c r="J274" s="587"/>
      <c r="K274" s="587"/>
      <c r="L274" s="587"/>
      <c r="M274" s="587"/>
      <c r="N274" s="587"/>
      <c r="O274" s="599"/>
      <c r="P274" s="588" t="s">
        <v>72</v>
      </c>
      <c r="Q274" s="589"/>
      <c r="R274" s="589"/>
      <c r="S274" s="589"/>
      <c r="T274" s="589"/>
      <c r="U274" s="589"/>
      <c r="V274" s="590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customHeight="1" x14ac:dyDescent="0.25">
      <c r="A275" s="596" t="s">
        <v>443</v>
      </c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7"/>
      <c r="P275" s="587"/>
      <c r="Q275" s="587"/>
      <c r="R275" s="587"/>
      <c r="S275" s="587"/>
      <c r="T275" s="587"/>
      <c r="U275" s="587"/>
      <c r="V275" s="587"/>
      <c r="W275" s="587"/>
      <c r="X275" s="587"/>
      <c r="Y275" s="587"/>
      <c r="Z275" s="587"/>
      <c r="AA275" s="564"/>
      <c r="AB275" s="564"/>
      <c r="AC275" s="564"/>
    </row>
    <row r="276" spans="1:68" ht="14.25" customHeight="1" x14ac:dyDescent="0.25">
      <c r="A276" s="586" t="s">
        <v>64</v>
      </c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7"/>
      <c r="P276" s="587"/>
      <c r="Q276" s="587"/>
      <c r="R276" s="587"/>
      <c r="S276" s="587"/>
      <c r="T276" s="587"/>
      <c r="U276" s="587"/>
      <c r="V276" s="587"/>
      <c r="W276" s="587"/>
      <c r="X276" s="587"/>
      <c r="Y276" s="587"/>
      <c r="Z276" s="587"/>
      <c r="AA276" s="565"/>
      <c r="AB276" s="565"/>
      <c r="AC276" s="565"/>
    </row>
    <row r="277" spans="1:68" ht="27" customHeight="1" x14ac:dyDescent="0.25">
      <c r="A277" s="54" t="s">
        <v>444</v>
      </c>
      <c r="B277" s="54" t="s">
        <v>445</v>
      </c>
      <c r="C277" s="31">
        <v>4301031307</v>
      </c>
      <c r="D277" s="582">
        <v>4680115880344</v>
      </c>
      <c r="E277" s="583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8"/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99"/>
      <c r="P278" s="588" t="s">
        <v>72</v>
      </c>
      <c r="Q278" s="589"/>
      <c r="R278" s="589"/>
      <c r="S278" s="589"/>
      <c r="T278" s="589"/>
      <c r="U278" s="589"/>
      <c r="V278" s="590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x14ac:dyDescent="0.2">
      <c r="A279" s="587"/>
      <c r="B279" s="587"/>
      <c r="C279" s="587"/>
      <c r="D279" s="587"/>
      <c r="E279" s="587"/>
      <c r="F279" s="587"/>
      <c r="G279" s="587"/>
      <c r="H279" s="587"/>
      <c r="I279" s="587"/>
      <c r="J279" s="587"/>
      <c r="K279" s="587"/>
      <c r="L279" s="587"/>
      <c r="M279" s="587"/>
      <c r="N279" s="587"/>
      <c r="O279" s="599"/>
      <c r="P279" s="588" t="s">
        <v>72</v>
      </c>
      <c r="Q279" s="589"/>
      <c r="R279" s="589"/>
      <c r="S279" s="589"/>
      <c r="T279" s="589"/>
      <c r="U279" s="589"/>
      <c r="V279" s="590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customHeight="1" x14ac:dyDescent="0.25">
      <c r="A280" s="586" t="s">
        <v>74</v>
      </c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7"/>
      <c r="P280" s="587"/>
      <c r="Q280" s="587"/>
      <c r="R280" s="587"/>
      <c r="S280" s="587"/>
      <c r="T280" s="587"/>
      <c r="U280" s="587"/>
      <c r="V280" s="587"/>
      <c r="W280" s="587"/>
      <c r="X280" s="587"/>
      <c r="Y280" s="587"/>
      <c r="Z280" s="587"/>
      <c r="AA280" s="565"/>
      <c r="AB280" s="565"/>
      <c r="AC280" s="565"/>
    </row>
    <row r="281" spans="1:68" ht="27" customHeight="1" x14ac:dyDescent="0.25">
      <c r="A281" s="54" t="s">
        <v>447</v>
      </c>
      <c r="B281" s="54" t="s">
        <v>448</v>
      </c>
      <c r="C281" s="31">
        <v>4301051782</v>
      </c>
      <c r="D281" s="582">
        <v>4680115884618</v>
      </c>
      <c r="E281" s="583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8"/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99"/>
      <c r="P282" s="588" t="s">
        <v>72</v>
      </c>
      <c r="Q282" s="589"/>
      <c r="R282" s="589"/>
      <c r="S282" s="589"/>
      <c r="T282" s="589"/>
      <c r="U282" s="589"/>
      <c r="V282" s="590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x14ac:dyDescent="0.2">
      <c r="A283" s="587"/>
      <c r="B283" s="587"/>
      <c r="C283" s="587"/>
      <c r="D283" s="587"/>
      <c r="E283" s="587"/>
      <c r="F283" s="587"/>
      <c r="G283" s="587"/>
      <c r="H283" s="587"/>
      <c r="I283" s="587"/>
      <c r="J283" s="587"/>
      <c r="K283" s="587"/>
      <c r="L283" s="587"/>
      <c r="M283" s="587"/>
      <c r="N283" s="587"/>
      <c r="O283" s="599"/>
      <c r="P283" s="588" t="s">
        <v>72</v>
      </c>
      <c r="Q283" s="589"/>
      <c r="R283" s="589"/>
      <c r="S283" s="589"/>
      <c r="T283" s="589"/>
      <c r="U283" s="589"/>
      <c r="V283" s="590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customHeight="1" x14ac:dyDescent="0.25">
      <c r="A284" s="596" t="s">
        <v>450</v>
      </c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7"/>
      <c r="P284" s="587"/>
      <c r="Q284" s="587"/>
      <c r="R284" s="587"/>
      <c r="S284" s="587"/>
      <c r="T284" s="587"/>
      <c r="U284" s="587"/>
      <c r="V284" s="587"/>
      <c r="W284" s="587"/>
      <c r="X284" s="587"/>
      <c r="Y284" s="587"/>
      <c r="Z284" s="587"/>
      <c r="AA284" s="564"/>
      <c r="AB284" s="564"/>
      <c r="AC284" s="564"/>
    </row>
    <row r="285" spans="1:68" ht="14.25" customHeight="1" x14ac:dyDescent="0.25">
      <c r="A285" s="586" t="s">
        <v>103</v>
      </c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7"/>
      <c r="P285" s="587"/>
      <c r="Q285" s="587"/>
      <c r="R285" s="587"/>
      <c r="S285" s="587"/>
      <c r="T285" s="587"/>
      <c r="U285" s="587"/>
      <c r="V285" s="587"/>
      <c r="W285" s="587"/>
      <c r="X285" s="587"/>
      <c r="Y285" s="587"/>
      <c r="Z285" s="587"/>
      <c r="AA285" s="565"/>
      <c r="AB285" s="565"/>
      <c r="AC285" s="565"/>
    </row>
    <row r="286" spans="1:68" ht="27" customHeight="1" x14ac:dyDescent="0.25">
      <c r="A286" s="54" t="s">
        <v>451</v>
      </c>
      <c r="B286" s="54" t="s">
        <v>452</v>
      </c>
      <c r="C286" s="31">
        <v>4301011662</v>
      </c>
      <c r="D286" s="582">
        <v>4680115883703</v>
      </c>
      <c r="E286" s="583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8"/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99"/>
      <c r="P287" s="588" t="s">
        <v>72</v>
      </c>
      <c r="Q287" s="589"/>
      <c r="R287" s="589"/>
      <c r="S287" s="589"/>
      <c r="T287" s="589"/>
      <c r="U287" s="589"/>
      <c r="V287" s="590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x14ac:dyDescent="0.2">
      <c r="A288" s="587"/>
      <c r="B288" s="587"/>
      <c r="C288" s="587"/>
      <c r="D288" s="587"/>
      <c r="E288" s="587"/>
      <c r="F288" s="587"/>
      <c r="G288" s="587"/>
      <c r="H288" s="587"/>
      <c r="I288" s="587"/>
      <c r="J288" s="587"/>
      <c r="K288" s="587"/>
      <c r="L288" s="587"/>
      <c r="M288" s="587"/>
      <c r="N288" s="587"/>
      <c r="O288" s="599"/>
      <c r="P288" s="588" t="s">
        <v>72</v>
      </c>
      <c r="Q288" s="589"/>
      <c r="R288" s="589"/>
      <c r="S288" s="589"/>
      <c r="T288" s="589"/>
      <c r="U288" s="589"/>
      <c r="V288" s="590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customHeight="1" x14ac:dyDescent="0.25">
      <c r="A289" s="596" t="s">
        <v>455</v>
      </c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7"/>
      <c r="P289" s="587"/>
      <c r="Q289" s="587"/>
      <c r="R289" s="587"/>
      <c r="S289" s="587"/>
      <c r="T289" s="587"/>
      <c r="U289" s="587"/>
      <c r="V289" s="587"/>
      <c r="W289" s="587"/>
      <c r="X289" s="587"/>
      <c r="Y289" s="587"/>
      <c r="Z289" s="587"/>
      <c r="AA289" s="564"/>
      <c r="AB289" s="564"/>
      <c r="AC289" s="564"/>
    </row>
    <row r="290" spans="1:68" ht="14.25" customHeight="1" x14ac:dyDescent="0.25">
      <c r="A290" s="586" t="s">
        <v>103</v>
      </c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7"/>
      <c r="P290" s="587"/>
      <c r="Q290" s="587"/>
      <c r="R290" s="587"/>
      <c r="S290" s="587"/>
      <c r="T290" s="587"/>
      <c r="U290" s="587"/>
      <c r="V290" s="587"/>
      <c r="W290" s="587"/>
      <c r="X290" s="587"/>
      <c r="Y290" s="587"/>
      <c r="Z290" s="587"/>
      <c r="AA290" s="565"/>
      <c r="AB290" s="565"/>
      <c r="AC290" s="565"/>
    </row>
    <row r="291" spans="1:68" ht="27" customHeight="1" x14ac:dyDescent="0.25">
      <c r="A291" s="54" t="s">
        <v>456</v>
      </c>
      <c r="B291" s="54" t="s">
        <v>457</v>
      </c>
      <c r="C291" s="31">
        <v>4301012126</v>
      </c>
      <c r="D291" s="582">
        <v>4607091386004</v>
      </c>
      <c r="E291" s="583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4301012024</v>
      </c>
      <c r="D292" s="582">
        <v>4680115885615</v>
      </c>
      <c r="E292" s="583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82">
        <v>4680115885554</v>
      </c>
      <c r="E293" s="583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customHeight="1" x14ac:dyDescent="0.25">
      <c r="A294" s="54" t="s">
        <v>462</v>
      </c>
      <c r="B294" s="54" t="s">
        <v>465</v>
      </c>
      <c r="C294" s="31">
        <v>4301011911</v>
      </c>
      <c r="D294" s="582">
        <v>4680115885554</v>
      </c>
      <c r="E294" s="583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9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2">
        <v>4680115885646</v>
      </c>
      <c r="E295" s="583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0</v>
      </c>
      <c r="Y295" s="570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82">
        <v>4680115885622</v>
      </c>
      <c r="E296" s="583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82">
        <v>4680115885608</v>
      </c>
      <c r="E297" s="583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8"/>
      <c r="B298" s="587"/>
      <c r="C298" s="587"/>
      <c r="D298" s="587"/>
      <c r="E298" s="587"/>
      <c r="F298" s="587"/>
      <c r="G298" s="587"/>
      <c r="H298" s="587"/>
      <c r="I298" s="587"/>
      <c r="J298" s="587"/>
      <c r="K298" s="587"/>
      <c r="L298" s="587"/>
      <c r="M298" s="587"/>
      <c r="N298" s="587"/>
      <c r="O298" s="599"/>
      <c r="P298" s="588" t="s">
        <v>72</v>
      </c>
      <c r="Q298" s="589"/>
      <c r="R298" s="589"/>
      <c r="S298" s="589"/>
      <c r="T298" s="589"/>
      <c r="U298" s="589"/>
      <c r="V298" s="590"/>
      <c r="W298" s="37" t="s">
        <v>73</v>
      </c>
      <c r="X298" s="571">
        <f>IFERROR(X291/H291,"0")+IFERROR(X292/H292,"0")+IFERROR(X293/H293,"0")+IFERROR(X294/H294,"0")+IFERROR(X295/H295,"0")+IFERROR(X296/H296,"0")+IFERROR(X297/H297,"0")</f>
        <v>0</v>
      </c>
      <c r="Y298" s="571">
        <f>IFERROR(Y291/H291,"0")+IFERROR(Y292/H292,"0")+IFERROR(Y293/H293,"0")+IFERROR(Y294/H294,"0")+IFERROR(Y295/H295,"0")+IFERROR(Y296/H296,"0")+IFERROR(Y297/H297,"0")</f>
        <v>0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0</v>
      </c>
      <c r="AA298" s="572"/>
      <c r="AB298" s="572"/>
      <c r="AC298" s="572"/>
    </row>
    <row r="299" spans="1:68" x14ac:dyDescent="0.2">
      <c r="A299" s="587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99"/>
      <c r="P299" s="588" t="s">
        <v>72</v>
      </c>
      <c r="Q299" s="589"/>
      <c r="R299" s="589"/>
      <c r="S299" s="589"/>
      <c r="T299" s="589"/>
      <c r="U299" s="589"/>
      <c r="V299" s="590"/>
      <c r="W299" s="37" t="s">
        <v>70</v>
      </c>
      <c r="X299" s="571">
        <f>IFERROR(SUM(X291:X297),"0")</f>
        <v>0</v>
      </c>
      <c r="Y299" s="571">
        <f>IFERROR(SUM(Y291:Y297),"0")</f>
        <v>0</v>
      </c>
      <c r="Z299" s="37"/>
      <c r="AA299" s="572"/>
      <c r="AB299" s="572"/>
      <c r="AC299" s="572"/>
    </row>
    <row r="300" spans="1:68" ht="14.25" customHeight="1" x14ac:dyDescent="0.25">
      <c r="A300" s="586" t="s">
        <v>64</v>
      </c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7"/>
      <c r="P300" s="587"/>
      <c r="Q300" s="587"/>
      <c r="R300" s="587"/>
      <c r="S300" s="587"/>
      <c r="T300" s="587"/>
      <c r="U300" s="587"/>
      <c r="V300" s="587"/>
      <c r="W300" s="587"/>
      <c r="X300" s="587"/>
      <c r="Y300" s="587"/>
      <c r="Z300" s="58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2">
        <v>4607091387193</v>
      </c>
      <c r="E301" s="583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0</v>
      </c>
      <c r="Y301" s="570">
        <f t="shared" ref="Y301:Y307" si="47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0</v>
      </c>
      <c r="BN301" s="64">
        <f t="shared" ref="BN301:BN307" si="49">IFERROR(Y301*I301/H301,"0")</f>
        <v>0</v>
      </c>
      <c r="BO301" s="64">
        <f t="shared" ref="BO301:BO307" si="50">IFERROR(1/J301*(X301/H301),"0")</f>
        <v>0</v>
      </c>
      <c r="BP301" s="64">
        <f t="shared" ref="BP301:BP307" si="51">IFERROR(1/J301*(Y301/H301),"0")</f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82">
        <v>4607091387230</v>
      </c>
      <c r="E302" s="583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4301031154</v>
      </c>
      <c r="D303" s="582">
        <v>4607091387292</v>
      </c>
      <c r="E303" s="583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2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485</v>
      </c>
      <c r="B304" s="54" t="s">
        <v>486</v>
      </c>
      <c r="C304" s="31">
        <v>4301031152</v>
      </c>
      <c r="D304" s="582">
        <v>4607091387285</v>
      </c>
      <c r="E304" s="583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82">
        <v>4607091389845</v>
      </c>
      <c r="E305" s="583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490</v>
      </c>
      <c r="B306" s="54" t="s">
        <v>491</v>
      </c>
      <c r="C306" s="31">
        <v>4301031306</v>
      </c>
      <c r="D306" s="582">
        <v>4680115882881</v>
      </c>
      <c r="E306" s="583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82">
        <v>4607091383836</v>
      </c>
      <c r="E307" s="583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8"/>
      <c r="B308" s="587"/>
      <c r="C308" s="587"/>
      <c r="D308" s="587"/>
      <c r="E308" s="587"/>
      <c r="F308" s="587"/>
      <c r="G308" s="587"/>
      <c r="H308" s="587"/>
      <c r="I308" s="587"/>
      <c r="J308" s="587"/>
      <c r="K308" s="587"/>
      <c r="L308" s="587"/>
      <c r="M308" s="587"/>
      <c r="N308" s="587"/>
      <c r="O308" s="599"/>
      <c r="P308" s="588" t="s">
        <v>72</v>
      </c>
      <c r="Q308" s="589"/>
      <c r="R308" s="589"/>
      <c r="S308" s="589"/>
      <c r="T308" s="589"/>
      <c r="U308" s="589"/>
      <c r="V308" s="590"/>
      <c r="W308" s="37" t="s">
        <v>73</v>
      </c>
      <c r="X308" s="571">
        <f>IFERROR(X301/H301,"0")+IFERROR(X302/H302,"0")+IFERROR(X303/H303,"0")+IFERROR(X304/H304,"0")+IFERROR(X305/H305,"0")+IFERROR(X306/H306,"0")+IFERROR(X307/H307,"0")</f>
        <v>0</v>
      </c>
      <c r="Y308" s="571">
        <f>IFERROR(Y301/H301,"0")+IFERROR(Y302/H302,"0")+IFERROR(Y303/H303,"0")+IFERROR(Y304/H304,"0")+IFERROR(Y305/H305,"0")+IFERROR(Y306/H306,"0")+IFERROR(Y307/H307,"0")</f>
        <v>0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2"/>
      <c r="AB308" s="572"/>
      <c r="AC308" s="572"/>
    </row>
    <row r="309" spans="1:68" x14ac:dyDescent="0.2">
      <c r="A309" s="587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99"/>
      <c r="P309" s="588" t="s">
        <v>72</v>
      </c>
      <c r="Q309" s="589"/>
      <c r="R309" s="589"/>
      <c r="S309" s="589"/>
      <c r="T309" s="589"/>
      <c r="U309" s="589"/>
      <c r="V309" s="590"/>
      <c r="W309" s="37" t="s">
        <v>70</v>
      </c>
      <c r="X309" s="571">
        <f>IFERROR(SUM(X301:X307),"0")</f>
        <v>0</v>
      </c>
      <c r="Y309" s="571">
        <f>IFERROR(SUM(Y301:Y307),"0")</f>
        <v>0</v>
      </c>
      <c r="Z309" s="37"/>
      <c r="AA309" s="572"/>
      <c r="AB309" s="572"/>
      <c r="AC309" s="572"/>
    </row>
    <row r="310" spans="1:68" ht="14.25" customHeight="1" x14ac:dyDescent="0.25">
      <c r="A310" s="586" t="s">
        <v>74</v>
      </c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7"/>
      <c r="P310" s="587"/>
      <c r="Q310" s="587"/>
      <c r="R310" s="587"/>
      <c r="S310" s="587"/>
      <c r="T310" s="587"/>
      <c r="U310" s="587"/>
      <c r="V310" s="587"/>
      <c r="W310" s="587"/>
      <c r="X310" s="587"/>
      <c r="Y310" s="587"/>
      <c r="Z310" s="587"/>
      <c r="AA310" s="565"/>
      <c r="AB310" s="565"/>
      <c r="AC310" s="565"/>
    </row>
    <row r="311" spans="1:68" ht="27" customHeight="1" x14ac:dyDescent="0.25">
      <c r="A311" s="54" t="s">
        <v>495</v>
      </c>
      <c r="B311" s="54" t="s">
        <v>496</v>
      </c>
      <c r="C311" s="31">
        <v>4301051100</v>
      </c>
      <c r="D311" s="582">
        <v>4607091387766</v>
      </c>
      <c r="E311" s="583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4301051818</v>
      </c>
      <c r="D312" s="582">
        <v>4607091387957</v>
      </c>
      <c r="E312" s="583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4301051819</v>
      </c>
      <c r="D313" s="582">
        <v>4607091387964</v>
      </c>
      <c r="E313" s="583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82">
        <v>4680115884588</v>
      </c>
      <c r="E314" s="583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507</v>
      </c>
      <c r="B315" s="54" t="s">
        <v>508</v>
      </c>
      <c r="C315" s="31">
        <v>4301051578</v>
      </c>
      <c r="D315" s="582">
        <v>4607091387513</v>
      </c>
      <c r="E315" s="583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8"/>
      <c r="B316" s="587"/>
      <c r="C316" s="587"/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99"/>
      <c r="P316" s="588" t="s">
        <v>72</v>
      </c>
      <c r="Q316" s="589"/>
      <c r="R316" s="589"/>
      <c r="S316" s="589"/>
      <c r="T316" s="589"/>
      <c r="U316" s="589"/>
      <c r="V316" s="590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x14ac:dyDescent="0.2">
      <c r="A317" s="587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99"/>
      <c r="P317" s="588" t="s">
        <v>72</v>
      </c>
      <c r="Q317" s="589"/>
      <c r="R317" s="589"/>
      <c r="S317" s="589"/>
      <c r="T317" s="589"/>
      <c r="U317" s="589"/>
      <c r="V317" s="590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customHeight="1" x14ac:dyDescent="0.25">
      <c r="A318" s="586" t="s">
        <v>174</v>
      </c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7"/>
      <c r="P318" s="587"/>
      <c r="Q318" s="587"/>
      <c r="R318" s="587"/>
      <c r="S318" s="587"/>
      <c r="T318" s="587"/>
      <c r="U318" s="587"/>
      <c r="V318" s="587"/>
      <c r="W318" s="587"/>
      <c r="X318" s="587"/>
      <c r="Y318" s="587"/>
      <c r="Z318" s="58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82">
        <v>4607091380880</v>
      </c>
      <c r="E319" s="583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2">
        <v>4607091384482</v>
      </c>
      <c r="E320" s="583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200</v>
      </c>
      <c r="Y320" s="570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82">
        <v>4607091380897</v>
      </c>
      <c r="E321" s="583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8"/>
      <c r="B322" s="587"/>
      <c r="C322" s="587"/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99"/>
      <c r="P322" s="588" t="s">
        <v>72</v>
      </c>
      <c r="Q322" s="589"/>
      <c r="R322" s="589"/>
      <c r="S322" s="589"/>
      <c r="T322" s="589"/>
      <c r="U322" s="589"/>
      <c r="V322" s="590"/>
      <c r="W322" s="37" t="s">
        <v>73</v>
      </c>
      <c r="X322" s="571">
        <f>IFERROR(X319/H319,"0")+IFERROR(X320/H320,"0")+IFERROR(X321/H321,"0")</f>
        <v>25.641025641025642</v>
      </c>
      <c r="Y322" s="571">
        <f>IFERROR(Y319/H319,"0")+IFERROR(Y320/H320,"0")+IFERROR(Y321/H321,"0")</f>
        <v>26</v>
      </c>
      <c r="Z322" s="571">
        <f>IFERROR(IF(Z319="",0,Z319),"0")+IFERROR(IF(Z320="",0,Z320),"0")+IFERROR(IF(Z321="",0,Z321),"0")</f>
        <v>0.49348000000000003</v>
      </c>
      <c r="AA322" s="572"/>
      <c r="AB322" s="572"/>
      <c r="AC322" s="572"/>
    </row>
    <row r="323" spans="1:68" x14ac:dyDescent="0.2">
      <c r="A323" s="587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99"/>
      <c r="P323" s="588" t="s">
        <v>72</v>
      </c>
      <c r="Q323" s="589"/>
      <c r="R323" s="589"/>
      <c r="S323" s="589"/>
      <c r="T323" s="589"/>
      <c r="U323" s="589"/>
      <c r="V323" s="590"/>
      <c r="W323" s="37" t="s">
        <v>70</v>
      </c>
      <c r="X323" s="571">
        <f>IFERROR(SUM(X319:X321),"0")</f>
        <v>200</v>
      </c>
      <c r="Y323" s="571">
        <f>IFERROR(SUM(Y319:Y321),"0")</f>
        <v>202.79999999999998</v>
      </c>
      <c r="Z323" s="37"/>
      <c r="AA323" s="572"/>
      <c r="AB323" s="572"/>
      <c r="AC323" s="572"/>
    </row>
    <row r="324" spans="1:68" ht="14.25" customHeight="1" x14ac:dyDescent="0.25">
      <c r="A324" s="586" t="s">
        <v>95</v>
      </c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7"/>
      <c r="P324" s="587"/>
      <c r="Q324" s="587"/>
      <c r="R324" s="587"/>
      <c r="S324" s="587"/>
      <c r="T324" s="587"/>
      <c r="U324" s="587"/>
      <c r="V324" s="587"/>
      <c r="W324" s="587"/>
      <c r="X324" s="587"/>
      <c r="Y324" s="587"/>
      <c r="Z324" s="587"/>
      <c r="AA324" s="565"/>
      <c r="AB324" s="565"/>
      <c r="AC324" s="565"/>
    </row>
    <row r="325" spans="1:68" ht="27" customHeight="1" x14ac:dyDescent="0.25">
      <c r="A325" s="54" t="s">
        <v>519</v>
      </c>
      <c r="B325" s="54" t="s">
        <v>520</v>
      </c>
      <c r="C325" s="31">
        <v>4301030235</v>
      </c>
      <c r="D325" s="582">
        <v>4607091388381</v>
      </c>
      <c r="E325" s="583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4301030232</v>
      </c>
      <c r="D326" s="582">
        <v>4607091388374</v>
      </c>
      <c r="E326" s="583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82">
        <v>4607091383102</v>
      </c>
      <c r="E327" s="583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82">
        <v>4607091388404</v>
      </c>
      <c r="E328" s="583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8"/>
      <c r="B329" s="587"/>
      <c r="C329" s="587"/>
      <c r="D329" s="587"/>
      <c r="E329" s="587"/>
      <c r="F329" s="587"/>
      <c r="G329" s="587"/>
      <c r="H329" s="587"/>
      <c r="I329" s="587"/>
      <c r="J329" s="587"/>
      <c r="K329" s="587"/>
      <c r="L329" s="587"/>
      <c r="M329" s="587"/>
      <c r="N329" s="587"/>
      <c r="O329" s="599"/>
      <c r="P329" s="588" t="s">
        <v>72</v>
      </c>
      <c r="Q329" s="589"/>
      <c r="R329" s="589"/>
      <c r="S329" s="589"/>
      <c r="T329" s="589"/>
      <c r="U329" s="589"/>
      <c r="V329" s="590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x14ac:dyDescent="0.2">
      <c r="A330" s="587"/>
      <c r="B330" s="587"/>
      <c r="C330" s="587"/>
      <c r="D330" s="587"/>
      <c r="E330" s="587"/>
      <c r="F330" s="587"/>
      <c r="G330" s="587"/>
      <c r="H330" s="587"/>
      <c r="I330" s="587"/>
      <c r="J330" s="587"/>
      <c r="K330" s="587"/>
      <c r="L330" s="587"/>
      <c r="M330" s="587"/>
      <c r="N330" s="587"/>
      <c r="O330" s="599"/>
      <c r="P330" s="588" t="s">
        <v>72</v>
      </c>
      <c r="Q330" s="589"/>
      <c r="R330" s="589"/>
      <c r="S330" s="589"/>
      <c r="T330" s="589"/>
      <c r="U330" s="589"/>
      <c r="V330" s="590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customHeight="1" x14ac:dyDescent="0.25">
      <c r="A331" s="586" t="s">
        <v>531</v>
      </c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7"/>
      <c r="P331" s="587"/>
      <c r="Q331" s="587"/>
      <c r="R331" s="587"/>
      <c r="S331" s="587"/>
      <c r="T331" s="587"/>
      <c r="U331" s="587"/>
      <c r="V331" s="587"/>
      <c r="W331" s="587"/>
      <c r="X331" s="587"/>
      <c r="Y331" s="587"/>
      <c r="Z331" s="587"/>
      <c r="AA331" s="565"/>
      <c r="AB331" s="565"/>
      <c r="AC331" s="565"/>
    </row>
    <row r="332" spans="1:68" ht="16.5" customHeight="1" x14ac:dyDescent="0.25">
      <c r="A332" s="54" t="s">
        <v>532</v>
      </c>
      <c r="B332" s="54" t="s">
        <v>533</v>
      </c>
      <c r="C332" s="31">
        <v>4301180007</v>
      </c>
      <c r="D332" s="582">
        <v>4680115881808</v>
      </c>
      <c r="E332" s="583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82">
        <v>4680115881822</v>
      </c>
      <c r="E333" s="583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82">
        <v>4680115880016</v>
      </c>
      <c r="E334" s="583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598"/>
      <c r="B335" s="587"/>
      <c r="C335" s="587"/>
      <c r="D335" s="587"/>
      <c r="E335" s="587"/>
      <c r="F335" s="587"/>
      <c r="G335" s="587"/>
      <c r="H335" s="587"/>
      <c r="I335" s="587"/>
      <c r="J335" s="587"/>
      <c r="K335" s="587"/>
      <c r="L335" s="587"/>
      <c r="M335" s="587"/>
      <c r="N335" s="587"/>
      <c r="O335" s="599"/>
      <c r="P335" s="588" t="s">
        <v>72</v>
      </c>
      <c r="Q335" s="589"/>
      <c r="R335" s="589"/>
      <c r="S335" s="589"/>
      <c r="T335" s="589"/>
      <c r="U335" s="589"/>
      <c r="V335" s="590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x14ac:dyDescent="0.2">
      <c r="A336" s="587"/>
      <c r="B336" s="587"/>
      <c r="C336" s="587"/>
      <c r="D336" s="587"/>
      <c r="E336" s="587"/>
      <c r="F336" s="587"/>
      <c r="G336" s="587"/>
      <c r="H336" s="587"/>
      <c r="I336" s="587"/>
      <c r="J336" s="587"/>
      <c r="K336" s="587"/>
      <c r="L336" s="587"/>
      <c r="M336" s="587"/>
      <c r="N336" s="587"/>
      <c r="O336" s="599"/>
      <c r="P336" s="588" t="s">
        <v>72</v>
      </c>
      <c r="Q336" s="589"/>
      <c r="R336" s="589"/>
      <c r="S336" s="589"/>
      <c r="T336" s="589"/>
      <c r="U336" s="589"/>
      <c r="V336" s="590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customHeight="1" x14ac:dyDescent="0.25">
      <c r="A337" s="596" t="s">
        <v>540</v>
      </c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7"/>
      <c r="P337" s="587"/>
      <c r="Q337" s="587"/>
      <c r="R337" s="587"/>
      <c r="S337" s="587"/>
      <c r="T337" s="587"/>
      <c r="U337" s="587"/>
      <c r="V337" s="587"/>
      <c r="W337" s="587"/>
      <c r="X337" s="587"/>
      <c r="Y337" s="587"/>
      <c r="Z337" s="587"/>
      <c r="AA337" s="564"/>
      <c r="AB337" s="564"/>
      <c r="AC337" s="564"/>
    </row>
    <row r="338" spans="1:68" ht="14.25" customHeight="1" x14ac:dyDescent="0.25">
      <c r="A338" s="586" t="s">
        <v>74</v>
      </c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7"/>
      <c r="P338" s="587"/>
      <c r="Q338" s="587"/>
      <c r="R338" s="587"/>
      <c r="S338" s="587"/>
      <c r="T338" s="587"/>
      <c r="U338" s="587"/>
      <c r="V338" s="587"/>
      <c r="W338" s="587"/>
      <c r="X338" s="587"/>
      <c r="Y338" s="587"/>
      <c r="Z338" s="587"/>
      <c r="AA338" s="565"/>
      <c r="AB338" s="565"/>
      <c r="AC338" s="565"/>
    </row>
    <row r="339" spans="1:68" ht="27" customHeight="1" x14ac:dyDescent="0.25">
      <c r="A339" s="54" t="s">
        <v>541</v>
      </c>
      <c r="B339" s="54" t="s">
        <v>542</v>
      </c>
      <c r="C339" s="31">
        <v>4301051489</v>
      </c>
      <c r="D339" s="582">
        <v>4607091387919</v>
      </c>
      <c r="E339" s="583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82">
        <v>4680115883604</v>
      </c>
      <c r="E340" s="583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300</v>
      </c>
      <c r="Y340" s="570">
        <f>IFERROR(IF(X340="",0,CEILING((X340/$H340),1)*$H340),"")</f>
        <v>300.3</v>
      </c>
      <c r="Z340" s="36">
        <f>IFERROR(IF(Y340=0,"",ROUNDUP(Y340/H340,0)*0.00651),"")</f>
        <v>0.93093000000000004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335.99999999999994</v>
      </c>
      <c r="BN340" s="64">
        <f>IFERROR(Y340*I340/H340,"0")</f>
        <v>336.33600000000001</v>
      </c>
      <c r="BO340" s="64">
        <f>IFERROR(1/J340*(X340/H340),"0")</f>
        <v>0.78492935635792782</v>
      </c>
      <c r="BP340" s="64">
        <f>IFERROR(1/J340*(Y340/H340),"0")</f>
        <v>0.78571428571428581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82">
        <v>4680115883567</v>
      </c>
      <c r="E341" s="583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100</v>
      </c>
      <c r="Y341" s="570">
        <f>IFERROR(IF(X341="",0,CEILING((X341/$H341),1)*$H341),"")</f>
        <v>100.80000000000001</v>
      </c>
      <c r="Z341" s="36">
        <f>IFERROR(IF(Y341=0,"",ROUNDUP(Y341/H341,0)*0.00651),"")</f>
        <v>0.31247999999999998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111.42857142857143</v>
      </c>
      <c r="BN341" s="64">
        <f>IFERROR(Y341*I341/H341,"0")</f>
        <v>112.32000000000001</v>
      </c>
      <c r="BO341" s="64">
        <f>IFERROR(1/J341*(X341/H341),"0")</f>
        <v>0.26164311878597596</v>
      </c>
      <c r="BP341" s="64">
        <f>IFERROR(1/J341*(Y341/H341),"0")</f>
        <v>0.26373626373626374</v>
      </c>
    </row>
    <row r="342" spans="1:68" x14ac:dyDescent="0.2">
      <c r="A342" s="598"/>
      <c r="B342" s="587"/>
      <c r="C342" s="587"/>
      <c r="D342" s="587"/>
      <c r="E342" s="587"/>
      <c r="F342" s="587"/>
      <c r="G342" s="587"/>
      <c r="H342" s="587"/>
      <c r="I342" s="587"/>
      <c r="J342" s="587"/>
      <c r="K342" s="587"/>
      <c r="L342" s="587"/>
      <c r="M342" s="587"/>
      <c r="N342" s="587"/>
      <c r="O342" s="599"/>
      <c r="P342" s="588" t="s">
        <v>72</v>
      </c>
      <c r="Q342" s="589"/>
      <c r="R342" s="589"/>
      <c r="S342" s="589"/>
      <c r="T342" s="589"/>
      <c r="U342" s="589"/>
      <c r="V342" s="590"/>
      <c r="W342" s="37" t="s">
        <v>73</v>
      </c>
      <c r="X342" s="571">
        <f>IFERROR(X339/H339,"0")+IFERROR(X340/H340,"0")+IFERROR(X341/H341,"0")</f>
        <v>190.47619047619048</v>
      </c>
      <c r="Y342" s="571">
        <f>IFERROR(Y339/H339,"0")+IFERROR(Y340/H340,"0")+IFERROR(Y341/H341,"0")</f>
        <v>191</v>
      </c>
      <c r="Z342" s="571">
        <f>IFERROR(IF(Z339="",0,Z339),"0")+IFERROR(IF(Z340="",0,Z340),"0")+IFERROR(IF(Z341="",0,Z341),"0")</f>
        <v>1.2434099999999999</v>
      </c>
      <c r="AA342" s="572"/>
      <c r="AB342" s="572"/>
      <c r="AC342" s="572"/>
    </row>
    <row r="343" spans="1:68" x14ac:dyDescent="0.2">
      <c r="A343" s="587"/>
      <c r="B343" s="587"/>
      <c r="C343" s="587"/>
      <c r="D343" s="587"/>
      <c r="E343" s="587"/>
      <c r="F343" s="587"/>
      <c r="G343" s="587"/>
      <c r="H343" s="587"/>
      <c r="I343" s="587"/>
      <c r="J343" s="587"/>
      <c r="K343" s="587"/>
      <c r="L343" s="587"/>
      <c r="M343" s="587"/>
      <c r="N343" s="587"/>
      <c r="O343" s="599"/>
      <c r="P343" s="588" t="s">
        <v>72</v>
      </c>
      <c r="Q343" s="589"/>
      <c r="R343" s="589"/>
      <c r="S343" s="589"/>
      <c r="T343" s="589"/>
      <c r="U343" s="589"/>
      <c r="V343" s="590"/>
      <c r="W343" s="37" t="s">
        <v>70</v>
      </c>
      <c r="X343" s="571">
        <f>IFERROR(SUM(X339:X341),"0")</f>
        <v>400</v>
      </c>
      <c r="Y343" s="571">
        <f>IFERROR(SUM(Y339:Y341),"0")</f>
        <v>401.1</v>
      </c>
      <c r="Z343" s="37"/>
      <c r="AA343" s="572"/>
      <c r="AB343" s="572"/>
      <c r="AC343" s="572"/>
    </row>
    <row r="344" spans="1:68" ht="27.75" customHeight="1" x14ac:dyDescent="0.2">
      <c r="A344" s="650" t="s">
        <v>550</v>
      </c>
      <c r="B344" s="651"/>
      <c r="C344" s="651"/>
      <c r="D344" s="651"/>
      <c r="E344" s="651"/>
      <c r="F344" s="651"/>
      <c r="G344" s="651"/>
      <c r="H344" s="651"/>
      <c r="I344" s="651"/>
      <c r="J344" s="651"/>
      <c r="K344" s="651"/>
      <c r="L344" s="651"/>
      <c r="M344" s="651"/>
      <c r="N344" s="651"/>
      <c r="O344" s="651"/>
      <c r="P344" s="651"/>
      <c r="Q344" s="651"/>
      <c r="R344" s="651"/>
      <c r="S344" s="651"/>
      <c r="T344" s="651"/>
      <c r="U344" s="651"/>
      <c r="V344" s="651"/>
      <c r="W344" s="651"/>
      <c r="X344" s="651"/>
      <c r="Y344" s="651"/>
      <c r="Z344" s="651"/>
      <c r="AA344" s="48"/>
      <c r="AB344" s="48"/>
      <c r="AC344" s="48"/>
    </row>
    <row r="345" spans="1:68" ht="16.5" customHeight="1" x14ac:dyDescent="0.25">
      <c r="A345" s="596" t="s">
        <v>551</v>
      </c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7"/>
      <c r="P345" s="587"/>
      <c r="Q345" s="587"/>
      <c r="R345" s="587"/>
      <c r="S345" s="587"/>
      <c r="T345" s="587"/>
      <c r="U345" s="587"/>
      <c r="V345" s="587"/>
      <c r="W345" s="587"/>
      <c r="X345" s="587"/>
      <c r="Y345" s="587"/>
      <c r="Z345" s="587"/>
      <c r="AA345" s="564"/>
      <c r="AB345" s="564"/>
      <c r="AC345" s="564"/>
    </row>
    <row r="346" spans="1:68" ht="14.25" customHeight="1" x14ac:dyDescent="0.25">
      <c r="A346" s="586" t="s">
        <v>103</v>
      </c>
      <c r="B346" s="587"/>
      <c r="C346" s="587"/>
      <c r="D346" s="587"/>
      <c r="E346" s="587"/>
      <c r="F346" s="587"/>
      <c r="G346" s="587"/>
      <c r="H346" s="587"/>
      <c r="I346" s="587"/>
      <c r="J346" s="587"/>
      <c r="K346" s="587"/>
      <c r="L346" s="587"/>
      <c r="M346" s="587"/>
      <c r="N346" s="587"/>
      <c r="O346" s="587"/>
      <c r="P346" s="587"/>
      <c r="Q346" s="587"/>
      <c r="R346" s="587"/>
      <c r="S346" s="587"/>
      <c r="T346" s="587"/>
      <c r="U346" s="587"/>
      <c r="V346" s="587"/>
      <c r="W346" s="587"/>
      <c r="X346" s="587"/>
      <c r="Y346" s="587"/>
      <c r="Z346" s="587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2">
        <v>4680115884847</v>
      </c>
      <c r="E347" s="583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720</v>
      </c>
      <c r="Y347" s="570">
        <f t="shared" ref="Y347:Y353" si="52">IFERROR(IF(X347="",0,CEILING((X347/$H347),1)*$H347),"")</f>
        <v>720</v>
      </c>
      <c r="Z347" s="36">
        <f>IFERROR(IF(Y347=0,"",ROUNDUP(Y347/H347,0)*0.02175),"")</f>
        <v>1.044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743.04000000000008</v>
      </c>
      <c r="BN347" s="64">
        <f t="shared" ref="BN347:BN353" si="54">IFERROR(Y347*I347/H347,"0")</f>
        <v>743.04000000000008</v>
      </c>
      <c r="BO347" s="64">
        <f t="shared" ref="BO347:BO353" si="55">IFERROR(1/J347*(X347/H347),"0")</f>
        <v>1</v>
      </c>
      <c r="BP347" s="64">
        <f t="shared" ref="BP347:BP353" si="56">IFERROR(1/J347*(Y347/H347),"0")</f>
        <v>1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82">
        <v>4680115884854</v>
      </c>
      <c r="E348" s="583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82">
        <v>4607091383997</v>
      </c>
      <c r="E349" s="583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100</v>
      </c>
      <c r="Y349" s="570">
        <f t="shared" si="52"/>
        <v>105</v>
      </c>
      <c r="Z349" s="36">
        <f>IFERROR(IF(Y349=0,"",ROUNDUP(Y349/H349,0)*0.02175),"")</f>
        <v>0.15225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103.2</v>
      </c>
      <c r="BN349" s="64">
        <f t="shared" si="54"/>
        <v>108.36</v>
      </c>
      <c r="BO349" s="64">
        <f t="shared" si="55"/>
        <v>0.1388888888888889</v>
      </c>
      <c r="BP349" s="64">
        <f t="shared" si="56"/>
        <v>0.14583333333333331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2">
        <v>4680115884830</v>
      </c>
      <c r="E350" s="583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720</v>
      </c>
      <c r="Y350" s="570">
        <f t="shared" si="52"/>
        <v>720</v>
      </c>
      <c r="Z350" s="36">
        <f>IFERROR(IF(Y350=0,"",ROUNDUP(Y350/H350,0)*0.02175),"")</f>
        <v>1.044</v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743.04000000000008</v>
      </c>
      <c r="BN350" s="64">
        <f t="shared" si="54"/>
        <v>743.04000000000008</v>
      </c>
      <c r="BO350" s="64">
        <f t="shared" si="55"/>
        <v>1</v>
      </c>
      <c r="BP350" s="64">
        <f t="shared" si="56"/>
        <v>1</v>
      </c>
    </row>
    <row r="351" spans="1:68" ht="27" customHeight="1" x14ac:dyDescent="0.25">
      <c r="A351" s="54" t="s">
        <v>564</v>
      </c>
      <c r="B351" s="54" t="s">
        <v>565</v>
      </c>
      <c r="C351" s="31">
        <v>4301011433</v>
      </c>
      <c r="D351" s="582">
        <v>4680115882638</v>
      </c>
      <c r="E351" s="583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82">
        <v>4680115884922</v>
      </c>
      <c r="E352" s="583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82">
        <v>4680115884861</v>
      </c>
      <c r="E353" s="583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8"/>
      <c r="B354" s="587"/>
      <c r="C354" s="587"/>
      <c r="D354" s="587"/>
      <c r="E354" s="587"/>
      <c r="F354" s="587"/>
      <c r="G354" s="587"/>
      <c r="H354" s="587"/>
      <c r="I354" s="587"/>
      <c r="J354" s="587"/>
      <c r="K354" s="587"/>
      <c r="L354" s="587"/>
      <c r="M354" s="587"/>
      <c r="N354" s="587"/>
      <c r="O354" s="599"/>
      <c r="P354" s="588" t="s">
        <v>72</v>
      </c>
      <c r="Q354" s="589"/>
      <c r="R354" s="589"/>
      <c r="S354" s="589"/>
      <c r="T354" s="589"/>
      <c r="U354" s="589"/>
      <c r="V354" s="590"/>
      <c r="W354" s="37" t="s">
        <v>73</v>
      </c>
      <c r="X354" s="571">
        <f>IFERROR(X347/H347,"0")+IFERROR(X348/H348,"0")+IFERROR(X349/H349,"0")+IFERROR(X350/H350,"0")+IFERROR(X351/H351,"0")+IFERROR(X352/H352,"0")+IFERROR(X353/H353,"0")</f>
        <v>102.66666666666666</v>
      </c>
      <c r="Y354" s="571">
        <f>IFERROR(Y347/H347,"0")+IFERROR(Y348/H348,"0")+IFERROR(Y349/H349,"0")+IFERROR(Y350/H350,"0")+IFERROR(Y351/H351,"0")+IFERROR(Y352/H352,"0")+IFERROR(Y353/H353,"0")</f>
        <v>103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2.2402500000000001</v>
      </c>
      <c r="AA354" s="572"/>
      <c r="AB354" s="572"/>
      <c r="AC354" s="572"/>
    </row>
    <row r="355" spans="1:68" x14ac:dyDescent="0.2">
      <c r="A355" s="587"/>
      <c r="B355" s="587"/>
      <c r="C355" s="587"/>
      <c r="D355" s="587"/>
      <c r="E355" s="587"/>
      <c r="F355" s="587"/>
      <c r="G355" s="587"/>
      <c r="H355" s="587"/>
      <c r="I355" s="587"/>
      <c r="J355" s="587"/>
      <c r="K355" s="587"/>
      <c r="L355" s="587"/>
      <c r="M355" s="587"/>
      <c r="N355" s="587"/>
      <c r="O355" s="599"/>
      <c r="P355" s="588" t="s">
        <v>72</v>
      </c>
      <c r="Q355" s="589"/>
      <c r="R355" s="589"/>
      <c r="S355" s="589"/>
      <c r="T355" s="589"/>
      <c r="U355" s="589"/>
      <c r="V355" s="590"/>
      <c r="W355" s="37" t="s">
        <v>70</v>
      </c>
      <c r="X355" s="571">
        <f>IFERROR(SUM(X347:X353),"0")</f>
        <v>1540</v>
      </c>
      <c r="Y355" s="571">
        <f>IFERROR(SUM(Y347:Y353),"0")</f>
        <v>1545</v>
      </c>
      <c r="Z355" s="37"/>
      <c r="AA355" s="572"/>
      <c r="AB355" s="572"/>
      <c r="AC355" s="572"/>
    </row>
    <row r="356" spans="1:68" ht="14.25" customHeight="1" x14ac:dyDescent="0.25">
      <c r="A356" s="586" t="s">
        <v>139</v>
      </c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7"/>
      <c r="P356" s="587"/>
      <c r="Q356" s="587"/>
      <c r="R356" s="587"/>
      <c r="S356" s="587"/>
      <c r="T356" s="587"/>
      <c r="U356" s="587"/>
      <c r="V356" s="587"/>
      <c r="W356" s="587"/>
      <c r="X356" s="587"/>
      <c r="Y356" s="587"/>
      <c r="Z356" s="587"/>
      <c r="AA356" s="565"/>
      <c r="AB356" s="565"/>
      <c r="AC356" s="565"/>
    </row>
    <row r="357" spans="1:68" ht="27" customHeight="1" x14ac:dyDescent="0.25">
      <c r="A357" s="54" t="s">
        <v>571</v>
      </c>
      <c r="B357" s="54" t="s">
        <v>572</v>
      </c>
      <c r="C357" s="31">
        <v>4301020178</v>
      </c>
      <c r="D357" s="582">
        <v>4607091383980</v>
      </c>
      <c r="E357" s="583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customHeight="1" x14ac:dyDescent="0.25">
      <c r="A358" s="54" t="s">
        <v>574</v>
      </c>
      <c r="B358" s="54" t="s">
        <v>575</v>
      </c>
      <c r="C358" s="31">
        <v>4301020179</v>
      </c>
      <c r="D358" s="582">
        <v>4607091384178</v>
      </c>
      <c r="E358" s="583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8"/>
      <c r="B359" s="587"/>
      <c r="C359" s="587"/>
      <c r="D359" s="587"/>
      <c r="E359" s="587"/>
      <c r="F359" s="587"/>
      <c r="G359" s="587"/>
      <c r="H359" s="587"/>
      <c r="I359" s="587"/>
      <c r="J359" s="587"/>
      <c r="K359" s="587"/>
      <c r="L359" s="587"/>
      <c r="M359" s="587"/>
      <c r="N359" s="587"/>
      <c r="O359" s="599"/>
      <c r="P359" s="588" t="s">
        <v>72</v>
      </c>
      <c r="Q359" s="589"/>
      <c r="R359" s="589"/>
      <c r="S359" s="589"/>
      <c r="T359" s="589"/>
      <c r="U359" s="589"/>
      <c r="V359" s="590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x14ac:dyDescent="0.2">
      <c r="A360" s="587"/>
      <c r="B360" s="587"/>
      <c r="C360" s="587"/>
      <c r="D360" s="587"/>
      <c r="E360" s="587"/>
      <c r="F360" s="587"/>
      <c r="G360" s="587"/>
      <c r="H360" s="587"/>
      <c r="I360" s="587"/>
      <c r="J360" s="587"/>
      <c r="K360" s="587"/>
      <c r="L360" s="587"/>
      <c r="M360" s="587"/>
      <c r="N360" s="587"/>
      <c r="O360" s="599"/>
      <c r="P360" s="588" t="s">
        <v>72</v>
      </c>
      <c r="Q360" s="589"/>
      <c r="R360" s="589"/>
      <c r="S360" s="589"/>
      <c r="T360" s="589"/>
      <c r="U360" s="589"/>
      <c r="V360" s="590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customHeight="1" x14ac:dyDescent="0.25">
      <c r="A361" s="586" t="s">
        <v>74</v>
      </c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7"/>
      <c r="P361" s="587"/>
      <c r="Q361" s="587"/>
      <c r="R361" s="587"/>
      <c r="S361" s="587"/>
      <c r="T361" s="587"/>
      <c r="U361" s="587"/>
      <c r="V361" s="587"/>
      <c r="W361" s="587"/>
      <c r="X361" s="587"/>
      <c r="Y361" s="587"/>
      <c r="Z361" s="587"/>
      <c r="AA361" s="565"/>
      <c r="AB361" s="565"/>
      <c r="AC361" s="565"/>
    </row>
    <row r="362" spans="1:68" ht="27" customHeight="1" x14ac:dyDescent="0.25">
      <c r="A362" s="54" t="s">
        <v>576</v>
      </c>
      <c r="B362" s="54" t="s">
        <v>577</v>
      </c>
      <c r="C362" s="31">
        <v>4301051903</v>
      </c>
      <c r="D362" s="582">
        <v>4607091383928</v>
      </c>
      <c r="E362" s="583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2">
        <v>4607091384260</v>
      </c>
      <c r="E363" s="583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98"/>
      <c r="B364" s="587"/>
      <c r="C364" s="587"/>
      <c r="D364" s="587"/>
      <c r="E364" s="587"/>
      <c r="F364" s="587"/>
      <c r="G364" s="587"/>
      <c r="H364" s="587"/>
      <c r="I364" s="587"/>
      <c r="J364" s="587"/>
      <c r="K364" s="587"/>
      <c r="L364" s="587"/>
      <c r="M364" s="587"/>
      <c r="N364" s="587"/>
      <c r="O364" s="599"/>
      <c r="P364" s="588" t="s">
        <v>72</v>
      </c>
      <c r="Q364" s="589"/>
      <c r="R364" s="589"/>
      <c r="S364" s="589"/>
      <c r="T364" s="589"/>
      <c r="U364" s="589"/>
      <c r="V364" s="590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x14ac:dyDescent="0.2">
      <c r="A365" s="587"/>
      <c r="B365" s="587"/>
      <c r="C365" s="587"/>
      <c r="D365" s="587"/>
      <c r="E365" s="587"/>
      <c r="F365" s="587"/>
      <c r="G365" s="587"/>
      <c r="H365" s="587"/>
      <c r="I365" s="587"/>
      <c r="J365" s="587"/>
      <c r="K365" s="587"/>
      <c r="L365" s="587"/>
      <c r="M365" s="587"/>
      <c r="N365" s="587"/>
      <c r="O365" s="599"/>
      <c r="P365" s="588" t="s">
        <v>72</v>
      </c>
      <c r="Q365" s="589"/>
      <c r="R365" s="589"/>
      <c r="S365" s="589"/>
      <c r="T365" s="589"/>
      <c r="U365" s="589"/>
      <c r="V365" s="590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customHeight="1" x14ac:dyDescent="0.25">
      <c r="A366" s="586" t="s">
        <v>174</v>
      </c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7"/>
      <c r="P366" s="587"/>
      <c r="Q366" s="587"/>
      <c r="R366" s="587"/>
      <c r="S366" s="587"/>
      <c r="T366" s="587"/>
      <c r="U366" s="587"/>
      <c r="V366" s="587"/>
      <c r="W366" s="587"/>
      <c r="X366" s="587"/>
      <c r="Y366" s="587"/>
      <c r="Z366" s="587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2">
        <v>4607091384673</v>
      </c>
      <c r="E367" s="583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150</v>
      </c>
      <c r="Y367" s="570">
        <f>IFERROR(IF(X367="",0,CEILING((X367/$H367),1)*$H367),"")</f>
        <v>153</v>
      </c>
      <c r="Z367" s="36">
        <f>IFERROR(IF(Y367=0,"",ROUNDUP(Y367/H367,0)*0.01898),"")</f>
        <v>0.32266</v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158.64999999999998</v>
      </c>
      <c r="BN367" s="64">
        <f>IFERROR(Y367*I367/H367,"0")</f>
        <v>161.82299999999998</v>
      </c>
      <c r="BO367" s="64">
        <f>IFERROR(1/J367*(X367/H367),"0")</f>
        <v>0.26041666666666669</v>
      </c>
      <c r="BP367" s="64">
        <f>IFERROR(1/J367*(Y367/H367),"0")</f>
        <v>0.265625</v>
      </c>
    </row>
    <row r="368" spans="1:68" x14ac:dyDescent="0.2">
      <c r="A368" s="598"/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99"/>
      <c r="P368" s="588" t="s">
        <v>72</v>
      </c>
      <c r="Q368" s="589"/>
      <c r="R368" s="589"/>
      <c r="S368" s="589"/>
      <c r="T368" s="589"/>
      <c r="U368" s="589"/>
      <c r="V368" s="590"/>
      <c r="W368" s="37" t="s">
        <v>73</v>
      </c>
      <c r="X368" s="571">
        <f>IFERROR(X367/H367,"0")</f>
        <v>16.666666666666668</v>
      </c>
      <c r="Y368" s="571">
        <f>IFERROR(Y367/H367,"0")</f>
        <v>17</v>
      </c>
      <c r="Z368" s="571">
        <f>IFERROR(IF(Z367="",0,Z367),"0")</f>
        <v>0.32266</v>
      </c>
      <c r="AA368" s="572"/>
      <c r="AB368" s="572"/>
      <c r="AC368" s="572"/>
    </row>
    <row r="369" spans="1:68" x14ac:dyDescent="0.2">
      <c r="A369" s="587"/>
      <c r="B369" s="587"/>
      <c r="C369" s="587"/>
      <c r="D369" s="587"/>
      <c r="E369" s="587"/>
      <c r="F369" s="587"/>
      <c r="G369" s="587"/>
      <c r="H369" s="587"/>
      <c r="I369" s="587"/>
      <c r="J369" s="587"/>
      <c r="K369" s="587"/>
      <c r="L369" s="587"/>
      <c r="M369" s="587"/>
      <c r="N369" s="587"/>
      <c r="O369" s="599"/>
      <c r="P369" s="588" t="s">
        <v>72</v>
      </c>
      <c r="Q369" s="589"/>
      <c r="R369" s="589"/>
      <c r="S369" s="589"/>
      <c r="T369" s="589"/>
      <c r="U369" s="589"/>
      <c r="V369" s="590"/>
      <c r="W369" s="37" t="s">
        <v>70</v>
      </c>
      <c r="X369" s="571">
        <f>IFERROR(SUM(X367:X367),"0")</f>
        <v>150</v>
      </c>
      <c r="Y369" s="571">
        <f>IFERROR(SUM(Y367:Y367),"0")</f>
        <v>153</v>
      </c>
      <c r="Z369" s="37"/>
      <c r="AA369" s="572"/>
      <c r="AB369" s="572"/>
      <c r="AC369" s="572"/>
    </row>
    <row r="370" spans="1:68" ht="16.5" customHeight="1" x14ac:dyDescent="0.25">
      <c r="A370" s="596" t="s">
        <v>585</v>
      </c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7"/>
      <c r="P370" s="587"/>
      <c r="Q370" s="587"/>
      <c r="R370" s="587"/>
      <c r="S370" s="587"/>
      <c r="T370" s="587"/>
      <c r="U370" s="587"/>
      <c r="V370" s="587"/>
      <c r="W370" s="587"/>
      <c r="X370" s="587"/>
      <c r="Y370" s="587"/>
      <c r="Z370" s="587"/>
      <c r="AA370" s="564"/>
      <c r="AB370" s="564"/>
      <c r="AC370" s="564"/>
    </row>
    <row r="371" spans="1:68" ht="14.25" customHeight="1" x14ac:dyDescent="0.25">
      <c r="A371" s="586" t="s">
        <v>103</v>
      </c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7"/>
      <c r="P371" s="587"/>
      <c r="Q371" s="587"/>
      <c r="R371" s="587"/>
      <c r="S371" s="587"/>
      <c r="T371" s="587"/>
      <c r="U371" s="587"/>
      <c r="V371" s="587"/>
      <c r="W371" s="587"/>
      <c r="X371" s="587"/>
      <c r="Y371" s="587"/>
      <c r="Z371" s="587"/>
      <c r="AA371" s="565"/>
      <c r="AB371" s="565"/>
      <c r="AC371" s="565"/>
    </row>
    <row r="372" spans="1:68" ht="37.5" customHeight="1" x14ac:dyDescent="0.25">
      <c r="A372" s="54" t="s">
        <v>586</v>
      </c>
      <c r="B372" s="54" t="s">
        <v>587</v>
      </c>
      <c r="C372" s="31">
        <v>4301011873</v>
      </c>
      <c r="D372" s="582">
        <v>4680115881907</v>
      </c>
      <c r="E372" s="583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2">
        <v>4680115884892</v>
      </c>
      <c r="E373" s="583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4301011875</v>
      </c>
      <c r="D374" s="582">
        <v>4680115884885</v>
      </c>
      <c r="E374" s="583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100</v>
      </c>
      <c r="Y374" s="570">
        <f>IFERROR(IF(X374="",0,CEILING((X374/$H374),1)*$H374),"")</f>
        <v>108</v>
      </c>
      <c r="Z374" s="36">
        <f>IFERROR(IF(Y374=0,"",ROUNDUP(Y374/H374,0)*0.01898),"")</f>
        <v>0.17082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103.625</v>
      </c>
      <c r="BN374" s="64">
        <f>IFERROR(Y374*I374/H374,"0")</f>
        <v>111.91500000000001</v>
      </c>
      <c r="BO374" s="64">
        <f>IFERROR(1/J374*(X374/H374),"0")</f>
        <v>0.13020833333333334</v>
      </c>
      <c r="BP374" s="64">
        <f>IFERROR(1/J374*(Y374/H374),"0")</f>
        <v>0.140625</v>
      </c>
    </row>
    <row r="375" spans="1:68" ht="37.5" customHeight="1" x14ac:dyDescent="0.25">
      <c r="A375" s="54" t="s">
        <v>594</v>
      </c>
      <c r="B375" s="54" t="s">
        <v>595</v>
      </c>
      <c r="C375" s="31">
        <v>4301011871</v>
      </c>
      <c r="D375" s="582">
        <v>4680115884908</v>
      </c>
      <c r="E375" s="583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8"/>
      <c r="B376" s="587"/>
      <c r="C376" s="587"/>
      <c r="D376" s="587"/>
      <c r="E376" s="587"/>
      <c r="F376" s="587"/>
      <c r="G376" s="587"/>
      <c r="H376" s="587"/>
      <c r="I376" s="587"/>
      <c r="J376" s="587"/>
      <c r="K376" s="587"/>
      <c r="L376" s="587"/>
      <c r="M376" s="587"/>
      <c r="N376" s="587"/>
      <c r="O376" s="599"/>
      <c r="P376" s="588" t="s">
        <v>72</v>
      </c>
      <c r="Q376" s="589"/>
      <c r="R376" s="589"/>
      <c r="S376" s="589"/>
      <c r="T376" s="589"/>
      <c r="U376" s="589"/>
      <c r="V376" s="590"/>
      <c r="W376" s="37" t="s">
        <v>73</v>
      </c>
      <c r="X376" s="571">
        <f>IFERROR(X372/H372,"0")+IFERROR(X373/H373,"0")+IFERROR(X374/H374,"0")+IFERROR(X375/H375,"0")</f>
        <v>8.3333333333333339</v>
      </c>
      <c r="Y376" s="571">
        <f>IFERROR(Y372/H372,"0")+IFERROR(Y373/H373,"0")+IFERROR(Y374/H374,"0")+IFERROR(Y375/H375,"0")</f>
        <v>9</v>
      </c>
      <c r="Z376" s="571">
        <f>IFERROR(IF(Z372="",0,Z372),"0")+IFERROR(IF(Z373="",0,Z373),"0")+IFERROR(IF(Z374="",0,Z374),"0")+IFERROR(IF(Z375="",0,Z375),"0")</f>
        <v>0.17082</v>
      </c>
      <c r="AA376" s="572"/>
      <c r="AB376" s="572"/>
      <c r="AC376" s="572"/>
    </row>
    <row r="377" spans="1:68" x14ac:dyDescent="0.2">
      <c r="A377" s="587"/>
      <c r="B377" s="587"/>
      <c r="C377" s="587"/>
      <c r="D377" s="587"/>
      <c r="E377" s="587"/>
      <c r="F377" s="587"/>
      <c r="G377" s="587"/>
      <c r="H377" s="587"/>
      <c r="I377" s="587"/>
      <c r="J377" s="587"/>
      <c r="K377" s="587"/>
      <c r="L377" s="587"/>
      <c r="M377" s="587"/>
      <c r="N377" s="587"/>
      <c r="O377" s="599"/>
      <c r="P377" s="588" t="s">
        <v>72</v>
      </c>
      <c r="Q377" s="589"/>
      <c r="R377" s="589"/>
      <c r="S377" s="589"/>
      <c r="T377" s="589"/>
      <c r="U377" s="589"/>
      <c r="V377" s="590"/>
      <c r="W377" s="37" t="s">
        <v>70</v>
      </c>
      <c r="X377" s="571">
        <f>IFERROR(SUM(X372:X375),"0")</f>
        <v>100</v>
      </c>
      <c r="Y377" s="571">
        <f>IFERROR(SUM(Y372:Y375),"0")</f>
        <v>108</v>
      </c>
      <c r="Z377" s="37"/>
      <c r="AA377" s="572"/>
      <c r="AB377" s="572"/>
      <c r="AC377" s="572"/>
    </row>
    <row r="378" spans="1:68" ht="14.25" customHeight="1" x14ac:dyDescent="0.25">
      <c r="A378" s="586" t="s">
        <v>64</v>
      </c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7"/>
      <c r="P378" s="587"/>
      <c r="Q378" s="587"/>
      <c r="R378" s="587"/>
      <c r="S378" s="587"/>
      <c r="T378" s="587"/>
      <c r="U378" s="587"/>
      <c r="V378" s="587"/>
      <c r="W378" s="587"/>
      <c r="X378" s="587"/>
      <c r="Y378" s="587"/>
      <c r="Z378" s="587"/>
      <c r="AA378" s="565"/>
      <c r="AB378" s="565"/>
      <c r="AC378" s="565"/>
    </row>
    <row r="379" spans="1:68" ht="27" customHeight="1" x14ac:dyDescent="0.25">
      <c r="A379" s="54" t="s">
        <v>596</v>
      </c>
      <c r="B379" s="54" t="s">
        <v>597</v>
      </c>
      <c r="C379" s="31">
        <v>4301031303</v>
      </c>
      <c r="D379" s="582">
        <v>4607091384802</v>
      </c>
      <c r="E379" s="583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50</v>
      </c>
      <c r="Y379" s="570">
        <f>IFERROR(IF(X379="",0,CEILING((X379/$H379),1)*$H379),"")</f>
        <v>52.56</v>
      </c>
      <c r="Z379" s="36">
        <f>IFERROR(IF(Y379=0,"",ROUNDUP(Y379/H379,0)*0.00902),"")</f>
        <v>0.10824</v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53.082191780821923</v>
      </c>
      <c r="BN379" s="64">
        <f>IFERROR(Y379*I379/H379,"0")</f>
        <v>55.800000000000004</v>
      </c>
      <c r="BO379" s="64">
        <f>IFERROR(1/J379*(X379/H379),"0")</f>
        <v>8.6481250864812509E-2</v>
      </c>
      <c r="BP379" s="64">
        <f>IFERROR(1/J379*(Y379/H379),"0")</f>
        <v>9.0909090909090912E-2</v>
      </c>
    </row>
    <row r="380" spans="1:68" x14ac:dyDescent="0.2">
      <c r="A380" s="598"/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99"/>
      <c r="P380" s="588" t="s">
        <v>72</v>
      </c>
      <c r="Q380" s="589"/>
      <c r="R380" s="589"/>
      <c r="S380" s="589"/>
      <c r="T380" s="589"/>
      <c r="U380" s="589"/>
      <c r="V380" s="590"/>
      <c r="W380" s="37" t="s">
        <v>73</v>
      </c>
      <c r="X380" s="571">
        <f>IFERROR(X379/H379,"0")</f>
        <v>11.415525114155251</v>
      </c>
      <c r="Y380" s="571">
        <f>IFERROR(Y379/H379,"0")</f>
        <v>12</v>
      </c>
      <c r="Z380" s="571">
        <f>IFERROR(IF(Z379="",0,Z379),"0")</f>
        <v>0.10824</v>
      </c>
      <c r="AA380" s="572"/>
      <c r="AB380" s="572"/>
      <c r="AC380" s="572"/>
    </row>
    <row r="381" spans="1:68" x14ac:dyDescent="0.2">
      <c r="A381" s="587"/>
      <c r="B381" s="587"/>
      <c r="C381" s="587"/>
      <c r="D381" s="587"/>
      <c r="E381" s="587"/>
      <c r="F381" s="587"/>
      <c r="G381" s="587"/>
      <c r="H381" s="587"/>
      <c r="I381" s="587"/>
      <c r="J381" s="587"/>
      <c r="K381" s="587"/>
      <c r="L381" s="587"/>
      <c r="M381" s="587"/>
      <c r="N381" s="587"/>
      <c r="O381" s="599"/>
      <c r="P381" s="588" t="s">
        <v>72</v>
      </c>
      <c r="Q381" s="589"/>
      <c r="R381" s="589"/>
      <c r="S381" s="589"/>
      <c r="T381" s="589"/>
      <c r="U381" s="589"/>
      <c r="V381" s="590"/>
      <c r="W381" s="37" t="s">
        <v>70</v>
      </c>
      <c r="X381" s="571">
        <f>IFERROR(SUM(X379:X379),"0")</f>
        <v>50</v>
      </c>
      <c r="Y381" s="571">
        <f>IFERROR(SUM(Y379:Y379),"0")</f>
        <v>52.56</v>
      </c>
      <c r="Z381" s="37"/>
      <c r="AA381" s="572"/>
      <c r="AB381" s="572"/>
      <c r="AC381" s="572"/>
    </row>
    <row r="382" spans="1:68" ht="14.25" customHeight="1" x14ac:dyDescent="0.25">
      <c r="A382" s="586" t="s">
        <v>74</v>
      </c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7"/>
      <c r="P382" s="587"/>
      <c r="Q382" s="587"/>
      <c r="R382" s="587"/>
      <c r="S382" s="587"/>
      <c r="T382" s="587"/>
      <c r="U382" s="587"/>
      <c r="V382" s="587"/>
      <c r="W382" s="587"/>
      <c r="X382" s="587"/>
      <c r="Y382" s="587"/>
      <c r="Z382" s="587"/>
      <c r="AA382" s="565"/>
      <c r="AB382" s="565"/>
      <c r="AC382" s="565"/>
    </row>
    <row r="383" spans="1:68" ht="27" customHeight="1" x14ac:dyDescent="0.25">
      <c r="A383" s="54" t="s">
        <v>599</v>
      </c>
      <c r="B383" s="54" t="s">
        <v>600</v>
      </c>
      <c r="C383" s="31">
        <v>4301051899</v>
      </c>
      <c r="D383" s="582">
        <v>4607091384246</v>
      </c>
      <c r="E383" s="583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800</v>
      </c>
      <c r="Y383" s="570">
        <f>IFERROR(IF(X383="",0,CEILING((X383/$H383),1)*$H383),"")</f>
        <v>801</v>
      </c>
      <c r="Z383" s="36">
        <f>IFERROR(IF(Y383=0,"",ROUNDUP(Y383/H383,0)*0.01898),"")</f>
        <v>1.6892199999999999</v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846.13333333333333</v>
      </c>
      <c r="BN383" s="64">
        <f>IFERROR(Y383*I383/H383,"0")</f>
        <v>847.19100000000003</v>
      </c>
      <c r="BO383" s="64">
        <f>IFERROR(1/J383*(X383/H383),"0")</f>
        <v>1.3888888888888888</v>
      </c>
      <c r="BP383" s="64">
        <f>IFERROR(1/J383*(Y383/H383),"0")</f>
        <v>1.390625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82">
        <v>4607091384253</v>
      </c>
      <c r="E384" s="583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98"/>
      <c r="B385" s="587"/>
      <c r="C385" s="587"/>
      <c r="D385" s="587"/>
      <c r="E385" s="587"/>
      <c r="F385" s="587"/>
      <c r="G385" s="587"/>
      <c r="H385" s="587"/>
      <c r="I385" s="587"/>
      <c r="J385" s="587"/>
      <c r="K385" s="587"/>
      <c r="L385" s="587"/>
      <c r="M385" s="587"/>
      <c r="N385" s="587"/>
      <c r="O385" s="599"/>
      <c r="P385" s="588" t="s">
        <v>72</v>
      </c>
      <c r="Q385" s="589"/>
      <c r="R385" s="589"/>
      <c r="S385" s="589"/>
      <c r="T385" s="589"/>
      <c r="U385" s="589"/>
      <c r="V385" s="590"/>
      <c r="W385" s="37" t="s">
        <v>73</v>
      </c>
      <c r="X385" s="571">
        <f>IFERROR(X383/H383,"0")+IFERROR(X384/H384,"0")</f>
        <v>88.888888888888886</v>
      </c>
      <c r="Y385" s="571">
        <f>IFERROR(Y383/H383,"0")+IFERROR(Y384/H384,"0")</f>
        <v>89</v>
      </c>
      <c r="Z385" s="571">
        <f>IFERROR(IF(Z383="",0,Z383),"0")+IFERROR(IF(Z384="",0,Z384),"0")</f>
        <v>1.6892199999999999</v>
      </c>
      <c r="AA385" s="572"/>
      <c r="AB385" s="572"/>
      <c r="AC385" s="572"/>
    </row>
    <row r="386" spans="1:68" x14ac:dyDescent="0.2">
      <c r="A386" s="587"/>
      <c r="B386" s="587"/>
      <c r="C386" s="587"/>
      <c r="D386" s="587"/>
      <c r="E386" s="587"/>
      <c r="F386" s="587"/>
      <c r="G386" s="587"/>
      <c r="H386" s="587"/>
      <c r="I386" s="587"/>
      <c r="J386" s="587"/>
      <c r="K386" s="587"/>
      <c r="L386" s="587"/>
      <c r="M386" s="587"/>
      <c r="N386" s="587"/>
      <c r="O386" s="599"/>
      <c r="P386" s="588" t="s">
        <v>72</v>
      </c>
      <c r="Q386" s="589"/>
      <c r="R386" s="589"/>
      <c r="S386" s="589"/>
      <c r="T386" s="589"/>
      <c r="U386" s="589"/>
      <c r="V386" s="590"/>
      <c r="W386" s="37" t="s">
        <v>70</v>
      </c>
      <c r="X386" s="571">
        <f>IFERROR(SUM(X383:X384),"0")</f>
        <v>800</v>
      </c>
      <c r="Y386" s="571">
        <f>IFERROR(SUM(Y383:Y384),"0")</f>
        <v>801</v>
      </c>
      <c r="Z386" s="37"/>
      <c r="AA386" s="572"/>
      <c r="AB386" s="572"/>
      <c r="AC386" s="572"/>
    </row>
    <row r="387" spans="1:68" ht="14.25" customHeight="1" x14ac:dyDescent="0.25">
      <c r="A387" s="586" t="s">
        <v>174</v>
      </c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7"/>
      <c r="P387" s="587"/>
      <c r="Q387" s="587"/>
      <c r="R387" s="587"/>
      <c r="S387" s="587"/>
      <c r="T387" s="587"/>
      <c r="U387" s="587"/>
      <c r="V387" s="587"/>
      <c r="W387" s="587"/>
      <c r="X387" s="587"/>
      <c r="Y387" s="587"/>
      <c r="Z387" s="587"/>
      <c r="AA387" s="565"/>
      <c r="AB387" s="565"/>
      <c r="AC387" s="565"/>
    </row>
    <row r="388" spans="1:68" ht="27" customHeight="1" x14ac:dyDescent="0.25">
      <c r="A388" s="54" t="s">
        <v>604</v>
      </c>
      <c r="B388" s="54" t="s">
        <v>605</v>
      </c>
      <c r="C388" s="31">
        <v>4301060441</v>
      </c>
      <c r="D388" s="582">
        <v>4607091389357</v>
      </c>
      <c r="E388" s="583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598"/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99"/>
      <c r="P389" s="588" t="s">
        <v>72</v>
      </c>
      <c r="Q389" s="589"/>
      <c r="R389" s="589"/>
      <c r="S389" s="589"/>
      <c r="T389" s="589"/>
      <c r="U389" s="589"/>
      <c r="V389" s="590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x14ac:dyDescent="0.2">
      <c r="A390" s="587"/>
      <c r="B390" s="587"/>
      <c r="C390" s="587"/>
      <c r="D390" s="587"/>
      <c r="E390" s="587"/>
      <c r="F390" s="587"/>
      <c r="G390" s="587"/>
      <c r="H390" s="587"/>
      <c r="I390" s="587"/>
      <c r="J390" s="587"/>
      <c r="K390" s="587"/>
      <c r="L390" s="587"/>
      <c r="M390" s="587"/>
      <c r="N390" s="587"/>
      <c r="O390" s="599"/>
      <c r="P390" s="588" t="s">
        <v>72</v>
      </c>
      <c r="Q390" s="589"/>
      <c r="R390" s="589"/>
      <c r="S390" s="589"/>
      <c r="T390" s="589"/>
      <c r="U390" s="589"/>
      <c r="V390" s="590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customHeight="1" x14ac:dyDescent="0.2">
      <c r="A391" s="650" t="s">
        <v>607</v>
      </c>
      <c r="B391" s="651"/>
      <c r="C391" s="651"/>
      <c r="D391" s="651"/>
      <c r="E391" s="651"/>
      <c r="F391" s="651"/>
      <c r="G391" s="651"/>
      <c r="H391" s="651"/>
      <c r="I391" s="651"/>
      <c r="J391" s="651"/>
      <c r="K391" s="651"/>
      <c r="L391" s="651"/>
      <c r="M391" s="651"/>
      <c r="N391" s="651"/>
      <c r="O391" s="651"/>
      <c r="P391" s="651"/>
      <c r="Q391" s="651"/>
      <c r="R391" s="651"/>
      <c r="S391" s="651"/>
      <c r="T391" s="651"/>
      <c r="U391" s="651"/>
      <c r="V391" s="651"/>
      <c r="W391" s="651"/>
      <c r="X391" s="651"/>
      <c r="Y391" s="651"/>
      <c r="Z391" s="651"/>
      <c r="AA391" s="48"/>
      <c r="AB391" s="48"/>
      <c r="AC391" s="48"/>
    </row>
    <row r="392" spans="1:68" ht="16.5" customHeight="1" x14ac:dyDescent="0.25">
      <c r="A392" s="596" t="s">
        <v>608</v>
      </c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7"/>
      <c r="P392" s="587"/>
      <c r="Q392" s="587"/>
      <c r="R392" s="587"/>
      <c r="S392" s="587"/>
      <c r="T392" s="587"/>
      <c r="U392" s="587"/>
      <c r="V392" s="587"/>
      <c r="W392" s="587"/>
      <c r="X392" s="587"/>
      <c r="Y392" s="587"/>
      <c r="Z392" s="587"/>
      <c r="AA392" s="564"/>
      <c r="AB392" s="564"/>
      <c r="AC392" s="564"/>
    </row>
    <row r="393" spans="1:68" ht="14.25" customHeight="1" x14ac:dyDescent="0.25">
      <c r="A393" s="586" t="s">
        <v>64</v>
      </c>
      <c r="B393" s="587"/>
      <c r="C393" s="587"/>
      <c r="D393" s="587"/>
      <c r="E393" s="587"/>
      <c r="F393" s="587"/>
      <c r="G393" s="587"/>
      <c r="H393" s="587"/>
      <c r="I393" s="587"/>
      <c r="J393" s="587"/>
      <c r="K393" s="587"/>
      <c r="L393" s="587"/>
      <c r="M393" s="587"/>
      <c r="N393" s="587"/>
      <c r="O393" s="587"/>
      <c r="P393" s="587"/>
      <c r="Q393" s="587"/>
      <c r="R393" s="587"/>
      <c r="S393" s="587"/>
      <c r="T393" s="587"/>
      <c r="U393" s="587"/>
      <c r="V393" s="587"/>
      <c r="W393" s="587"/>
      <c r="X393" s="587"/>
      <c r="Y393" s="587"/>
      <c r="Z393" s="587"/>
      <c r="AA393" s="565"/>
      <c r="AB393" s="565"/>
      <c r="AC393" s="565"/>
    </row>
    <row r="394" spans="1:68" ht="27" customHeight="1" x14ac:dyDescent="0.25">
      <c r="A394" s="54" t="s">
        <v>609</v>
      </c>
      <c r="B394" s="54" t="s">
        <v>610</v>
      </c>
      <c r="C394" s="31">
        <v>4301031405</v>
      </c>
      <c r="D394" s="582">
        <v>4680115886100</v>
      </c>
      <c r="E394" s="583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4301031382</v>
      </c>
      <c r="D395" s="582">
        <v>4680115886117</v>
      </c>
      <c r="E395" s="583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612</v>
      </c>
      <c r="B396" s="54" t="s">
        <v>615</v>
      </c>
      <c r="C396" s="31">
        <v>4301031406</v>
      </c>
      <c r="D396" s="582">
        <v>4680115886117</v>
      </c>
      <c r="E396" s="583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4301031402</v>
      </c>
      <c r="D397" s="582">
        <v>4680115886124</v>
      </c>
      <c r="E397" s="583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120</v>
      </c>
      <c r="Y397" s="570">
        <f t="shared" si="57"/>
        <v>124.2</v>
      </c>
      <c r="Z397" s="36">
        <f>IFERROR(IF(Y397=0,"",ROUNDUP(Y397/H397,0)*0.00902),"")</f>
        <v>0.20746000000000001</v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124.66666666666667</v>
      </c>
      <c r="BN397" s="64">
        <f t="shared" si="59"/>
        <v>129.03</v>
      </c>
      <c r="BO397" s="64">
        <f t="shared" si="60"/>
        <v>0.16835016835016836</v>
      </c>
      <c r="BP397" s="64">
        <f t="shared" si="61"/>
        <v>0.17424242424242425</v>
      </c>
    </row>
    <row r="398" spans="1:68" ht="27" customHeight="1" x14ac:dyDescent="0.25">
      <c r="A398" s="54" t="s">
        <v>619</v>
      </c>
      <c r="B398" s="54" t="s">
        <v>620</v>
      </c>
      <c r="C398" s="31">
        <v>4301031366</v>
      </c>
      <c r="D398" s="582">
        <v>4680115883147</v>
      </c>
      <c r="E398" s="583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4301031362</v>
      </c>
      <c r="D399" s="582">
        <v>4607091384338</v>
      </c>
      <c r="E399" s="583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customHeight="1" x14ac:dyDescent="0.25">
      <c r="A400" s="54" t="s">
        <v>623</v>
      </c>
      <c r="B400" s="54" t="s">
        <v>624</v>
      </c>
      <c r="C400" s="31">
        <v>4301031361</v>
      </c>
      <c r="D400" s="582">
        <v>4607091389524</v>
      </c>
      <c r="E400" s="583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4301031364</v>
      </c>
      <c r="D401" s="582">
        <v>4680115883161</v>
      </c>
      <c r="E401" s="583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customHeight="1" x14ac:dyDescent="0.25">
      <c r="A402" s="54" t="s">
        <v>629</v>
      </c>
      <c r="B402" s="54" t="s">
        <v>630</v>
      </c>
      <c r="C402" s="31">
        <v>4301031358</v>
      </c>
      <c r="D402" s="582">
        <v>4607091389531</v>
      </c>
      <c r="E402" s="583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customHeight="1" x14ac:dyDescent="0.25">
      <c r="A403" s="54" t="s">
        <v>632</v>
      </c>
      <c r="B403" s="54" t="s">
        <v>633</v>
      </c>
      <c r="C403" s="31">
        <v>4301031360</v>
      </c>
      <c r="D403" s="582">
        <v>4607091384345</v>
      </c>
      <c r="E403" s="583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6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x14ac:dyDescent="0.2">
      <c r="A404" s="598"/>
      <c r="B404" s="587"/>
      <c r="C404" s="587"/>
      <c r="D404" s="587"/>
      <c r="E404" s="587"/>
      <c r="F404" s="587"/>
      <c r="G404" s="587"/>
      <c r="H404" s="587"/>
      <c r="I404" s="587"/>
      <c r="J404" s="587"/>
      <c r="K404" s="587"/>
      <c r="L404" s="587"/>
      <c r="M404" s="587"/>
      <c r="N404" s="587"/>
      <c r="O404" s="599"/>
      <c r="P404" s="588" t="s">
        <v>72</v>
      </c>
      <c r="Q404" s="589"/>
      <c r="R404" s="589"/>
      <c r="S404" s="589"/>
      <c r="T404" s="589"/>
      <c r="U404" s="589"/>
      <c r="V404" s="590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22.222222222222221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23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0.20746000000000001</v>
      </c>
      <c r="AA404" s="572"/>
      <c r="AB404" s="572"/>
      <c r="AC404" s="572"/>
    </row>
    <row r="405" spans="1:68" x14ac:dyDescent="0.2">
      <c r="A405" s="587"/>
      <c r="B405" s="587"/>
      <c r="C405" s="587"/>
      <c r="D405" s="587"/>
      <c r="E405" s="587"/>
      <c r="F405" s="587"/>
      <c r="G405" s="587"/>
      <c r="H405" s="587"/>
      <c r="I405" s="587"/>
      <c r="J405" s="587"/>
      <c r="K405" s="587"/>
      <c r="L405" s="587"/>
      <c r="M405" s="587"/>
      <c r="N405" s="587"/>
      <c r="O405" s="599"/>
      <c r="P405" s="588" t="s">
        <v>72</v>
      </c>
      <c r="Q405" s="589"/>
      <c r="R405" s="589"/>
      <c r="S405" s="589"/>
      <c r="T405" s="589"/>
      <c r="U405" s="589"/>
      <c r="V405" s="590"/>
      <c r="W405" s="37" t="s">
        <v>70</v>
      </c>
      <c r="X405" s="571">
        <f>IFERROR(SUM(X394:X403),"0")</f>
        <v>120</v>
      </c>
      <c r="Y405" s="571">
        <f>IFERROR(SUM(Y394:Y403),"0")</f>
        <v>124.2</v>
      </c>
      <c r="Z405" s="37"/>
      <c r="AA405" s="572"/>
      <c r="AB405" s="572"/>
      <c r="AC405" s="572"/>
    </row>
    <row r="406" spans="1:68" ht="14.25" customHeight="1" x14ac:dyDescent="0.25">
      <c r="A406" s="586" t="s">
        <v>74</v>
      </c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7"/>
      <c r="P406" s="587"/>
      <c r="Q406" s="587"/>
      <c r="R406" s="587"/>
      <c r="S406" s="587"/>
      <c r="T406" s="587"/>
      <c r="U406" s="587"/>
      <c r="V406" s="587"/>
      <c r="W406" s="587"/>
      <c r="X406" s="587"/>
      <c r="Y406" s="587"/>
      <c r="Z406" s="587"/>
      <c r="AA406" s="565"/>
      <c r="AB406" s="565"/>
      <c r="AC406" s="565"/>
    </row>
    <row r="407" spans="1:68" ht="27" customHeight="1" x14ac:dyDescent="0.25">
      <c r="A407" s="54" t="s">
        <v>634</v>
      </c>
      <c r="B407" s="54" t="s">
        <v>635</v>
      </c>
      <c r="C407" s="31">
        <v>4301051284</v>
      </c>
      <c r="D407" s="582">
        <v>4607091384352</v>
      </c>
      <c r="E407" s="583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637</v>
      </c>
      <c r="B408" s="54" t="s">
        <v>638</v>
      </c>
      <c r="C408" s="31">
        <v>4301051431</v>
      </c>
      <c r="D408" s="582">
        <v>4607091389654</v>
      </c>
      <c r="E408" s="583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98"/>
      <c r="B409" s="587"/>
      <c r="C409" s="587"/>
      <c r="D409" s="587"/>
      <c r="E409" s="587"/>
      <c r="F409" s="587"/>
      <c r="G409" s="587"/>
      <c r="H409" s="587"/>
      <c r="I409" s="587"/>
      <c r="J409" s="587"/>
      <c r="K409" s="587"/>
      <c r="L409" s="587"/>
      <c r="M409" s="587"/>
      <c r="N409" s="587"/>
      <c r="O409" s="599"/>
      <c r="P409" s="588" t="s">
        <v>72</v>
      </c>
      <c r="Q409" s="589"/>
      <c r="R409" s="589"/>
      <c r="S409" s="589"/>
      <c r="T409" s="589"/>
      <c r="U409" s="589"/>
      <c r="V409" s="590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x14ac:dyDescent="0.2">
      <c r="A410" s="587"/>
      <c r="B410" s="587"/>
      <c r="C410" s="587"/>
      <c r="D410" s="587"/>
      <c r="E410" s="587"/>
      <c r="F410" s="587"/>
      <c r="G410" s="587"/>
      <c r="H410" s="587"/>
      <c r="I410" s="587"/>
      <c r="J410" s="587"/>
      <c r="K410" s="587"/>
      <c r="L410" s="587"/>
      <c r="M410" s="587"/>
      <c r="N410" s="587"/>
      <c r="O410" s="599"/>
      <c r="P410" s="588" t="s">
        <v>72</v>
      </c>
      <c r="Q410" s="589"/>
      <c r="R410" s="589"/>
      <c r="S410" s="589"/>
      <c r="T410" s="589"/>
      <c r="U410" s="589"/>
      <c r="V410" s="590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customHeight="1" x14ac:dyDescent="0.25">
      <c r="A411" s="596" t="s">
        <v>640</v>
      </c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7"/>
      <c r="P411" s="587"/>
      <c r="Q411" s="587"/>
      <c r="R411" s="587"/>
      <c r="S411" s="587"/>
      <c r="T411" s="587"/>
      <c r="U411" s="587"/>
      <c r="V411" s="587"/>
      <c r="W411" s="587"/>
      <c r="X411" s="587"/>
      <c r="Y411" s="587"/>
      <c r="Z411" s="587"/>
      <c r="AA411" s="564"/>
      <c r="AB411" s="564"/>
      <c r="AC411" s="564"/>
    </row>
    <row r="412" spans="1:68" ht="14.25" customHeight="1" x14ac:dyDescent="0.25">
      <c r="A412" s="586" t="s">
        <v>139</v>
      </c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7"/>
      <c r="P412" s="587"/>
      <c r="Q412" s="587"/>
      <c r="R412" s="587"/>
      <c r="S412" s="587"/>
      <c r="T412" s="587"/>
      <c r="U412" s="587"/>
      <c r="V412" s="587"/>
      <c r="W412" s="587"/>
      <c r="X412" s="587"/>
      <c r="Y412" s="587"/>
      <c r="Z412" s="587"/>
      <c r="AA412" s="565"/>
      <c r="AB412" s="565"/>
      <c r="AC412" s="565"/>
    </row>
    <row r="413" spans="1:68" ht="27" customHeight="1" x14ac:dyDescent="0.25">
      <c r="A413" s="54" t="s">
        <v>641</v>
      </c>
      <c r="B413" s="54" t="s">
        <v>642</v>
      </c>
      <c r="C413" s="31">
        <v>4301020319</v>
      </c>
      <c r="D413" s="582">
        <v>4680115885240</v>
      </c>
      <c r="E413" s="583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98"/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99"/>
      <c r="P414" s="588" t="s">
        <v>72</v>
      </c>
      <c r="Q414" s="589"/>
      <c r="R414" s="589"/>
      <c r="S414" s="589"/>
      <c r="T414" s="589"/>
      <c r="U414" s="589"/>
      <c r="V414" s="590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x14ac:dyDescent="0.2">
      <c r="A415" s="587"/>
      <c r="B415" s="587"/>
      <c r="C415" s="587"/>
      <c r="D415" s="587"/>
      <c r="E415" s="587"/>
      <c r="F415" s="587"/>
      <c r="G415" s="587"/>
      <c r="H415" s="587"/>
      <c r="I415" s="587"/>
      <c r="J415" s="587"/>
      <c r="K415" s="587"/>
      <c r="L415" s="587"/>
      <c r="M415" s="587"/>
      <c r="N415" s="587"/>
      <c r="O415" s="599"/>
      <c r="P415" s="588" t="s">
        <v>72</v>
      </c>
      <c r="Q415" s="589"/>
      <c r="R415" s="589"/>
      <c r="S415" s="589"/>
      <c r="T415" s="589"/>
      <c r="U415" s="589"/>
      <c r="V415" s="590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customHeight="1" x14ac:dyDescent="0.25">
      <c r="A416" s="586" t="s">
        <v>64</v>
      </c>
      <c r="B416" s="587"/>
      <c r="C416" s="587"/>
      <c r="D416" s="587"/>
      <c r="E416" s="587"/>
      <c r="F416" s="587"/>
      <c r="G416" s="587"/>
      <c r="H416" s="587"/>
      <c r="I416" s="587"/>
      <c r="J416" s="587"/>
      <c r="K416" s="587"/>
      <c r="L416" s="587"/>
      <c r="M416" s="587"/>
      <c r="N416" s="587"/>
      <c r="O416" s="587"/>
      <c r="P416" s="587"/>
      <c r="Q416" s="587"/>
      <c r="R416" s="587"/>
      <c r="S416" s="587"/>
      <c r="T416" s="587"/>
      <c r="U416" s="587"/>
      <c r="V416" s="587"/>
      <c r="W416" s="587"/>
      <c r="X416" s="587"/>
      <c r="Y416" s="587"/>
      <c r="Z416" s="587"/>
      <c r="AA416" s="565"/>
      <c r="AB416" s="565"/>
      <c r="AC416" s="565"/>
    </row>
    <row r="417" spans="1:68" ht="27" customHeight="1" x14ac:dyDescent="0.25">
      <c r="A417" s="54" t="s">
        <v>644</v>
      </c>
      <c r="B417" s="54" t="s">
        <v>645</v>
      </c>
      <c r="C417" s="31">
        <v>4301031403</v>
      </c>
      <c r="D417" s="582">
        <v>4680115886094</v>
      </c>
      <c r="E417" s="583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4301031363</v>
      </c>
      <c r="D418" s="582">
        <v>4607091389425</v>
      </c>
      <c r="E418" s="583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4301031373</v>
      </c>
      <c r="D419" s="582">
        <v>4680115880771</v>
      </c>
      <c r="E419" s="583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4301031359</v>
      </c>
      <c r="D420" s="582">
        <v>4607091389500</v>
      </c>
      <c r="E420" s="583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98"/>
      <c r="B421" s="587"/>
      <c r="C421" s="587"/>
      <c r="D421" s="587"/>
      <c r="E421" s="587"/>
      <c r="F421" s="587"/>
      <c r="G421" s="587"/>
      <c r="H421" s="587"/>
      <c r="I421" s="587"/>
      <c r="J421" s="587"/>
      <c r="K421" s="587"/>
      <c r="L421" s="587"/>
      <c r="M421" s="587"/>
      <c r="N421" s="587"/>
      <c r="O421" s="599"/>
      <c r="P421" s="588" t="s">
        <v>72</v>
      </c>
      <c r="Q421" s="589"/>
      <c r="R421" s="589"/>
      <c r="S421" s="589"/>
      <c r="T421" s="589"/>
      <c r="U421" s="589"/>
      <c r="V421" s="590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x14ac:dyDescent="0.2">
      <c r="A422" s="587"/>
      <c r="B422" s="587"/>
      <c r="C422" s="587"/>
      <c r="D422" s="587"/>
      <c r="E422" s="587"/>
      <c r="F422" s="587"/>
      <c r="G422" s="587"/>
      <c r="H422" s="587"/>
      <c r="I422" s="587"/>
      <c r="J422" s="587"/>
      <c r="K422" s="587"/>
      <c r="L422" s="587"/>
      <c r="M422" s="587"/>
      <c r="N422" s="587"/>
      <c r="O422" s="599"/>
      <c r="P422" s="588" t="s">
        <v>72</v>
      </c>
      <c r="Q422" s="589"/>
      <c r="R422" s="589"/>
      <c r="S422" s="589"/>
      <c r="T422" s="589"/>
      <c r="U422" s="589"/>
      <c r="V422" s="590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customHeight="1" x14ac:dyDescent="0.25">
      <c r="A423" s="596" t="s">
        <v>655</v>
      </c>
      <c r="B423" s="587"/>
      <c r="C423" s="587"/>
      <c r="D423" s="587"/>
      <c r="E423" s="587"/>
      <c r="F423" s="587"/>
      <c r="G423" s="587"/>
      <c r="H423" s="587"/>
      <c r="I423" s="587"/>
      <c r="J423" s="587"/>
      <c r="K423" s="587"/>
      <c r="L423" s="587"/>
      <c r="M423" s="587"/>
      <c r="N423" s="587"/>
      <c r="O423" s="587"/>
      <c r="P423" s="587"/>
      <c r="Q423" s="587"/>
      <c r="R423" s="587"/>
      <c r="S423" s="587"/>
      <c r="T423" s="587"/>
      <c r="U423" s="587"/>
      <c r="V423" s="587"/>
      <c r="W423" s="587"/>
      <c r="X423" s="587"/>
      <c r="Y423" s="587"/>
      <c r="Z423" s="587"/>
      <c r="AA423" s="564"/>
      <c r="AB423" s="564"/>
      <c r="AC423" s="564"/>
    </row>
    <row r="424" spans="1:68" ht="14.25" customHeight="1" x14ac:dyDescent="0.25">
      <c r="A424" s="586" t="s">
        <v>64</v>
      </c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7"/>
      <c r="P424" s="587"/>
      <c r="Q424" s="587"/>
      <c r="R424" s="587"/>
      <c r="S424" s="587"/>
      <c r="T424" s="587"/>
      <c r="U424" s="587"/>
      <c r="V424" s="587"/>
      <c r="W424" s="587"/>
      <c r="X424" s="587"/>
      <c r="Y424" s="587"/>
      <c r="Z424" s="587"/>
      <c r="AA424" s="565"/>
      <c r="AB424" s="565"/>
      <c r="AC424" s="565"/>
    </row>
    <row r="425" spans="1:68" ht="27" customHeight="1" x14ac:dyDescent="0.25">
      <c r="A425" s="54" t="s">
        <v>656</v>
      </c>
      <c r="B425" s="54" t="s">
        <v>657</v>
      </c>
      <c r="C425" s="31">
        <v>4301031347</v>
      </c>
      <c r="D425" s="582">
        <v>4680115885110</v>
      </c>
      <c r="E425" s="583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98"/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99"/>
      <c r="P426" s="588" t="s">
        <v>72</v>
      </c>
      <c r="Q426" s="589"/>
      <c r="R426" s="589"/>
      <c r="S426" s="589"/>
      <c r="T426" s="589"/>
      <c r="U426" s="589"/>
      <c r="V426" s="590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x14ac:dyDescent="0.2">
      <c r="A427" s="587"/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99"/>
      <c r="P427" s="588" t="s">
        <v>72</v>
      </c>
      <c r="Q427" s="589"/>
      <c r="R427" s="589"/>
      <c r="S427" s="589"/>
      <c r="T427" s="589"/>
      <c r="U427" s="589"/>
      <c r="V427" s="590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customHeight="1" x14ac:dyDescent="0.25">
      <c r="A428" s="596" t="s">
        <v>659</v>
      </c>
      <c r="B428" s="587"/>
      <c r="C428" s="587"/>
      <c r="D428" s="587"/>
      <c r="E428" s="587"/>
      <c r="F428" s="587"/>
      <c r="G428" s="587"/>
      <c r="H428" s="587"/>
      <c r="I428" s="587"/>
      <c r="J428" s="587"/>
      <c r="K428" s="587"/>
      <c r="L428" s="587"/>
      <c r="M428" s="587"/>
      <c r="N428" s="587"/>
      <c r="O428" s="587"/>
      <c r="P428" s="587"/>
      <c r="Q428" s="587"/>
      <c r="R428" s="587"/>
      <c r="S428" s="587"/>
      <c r="T428" s="587"/>
      <c r="U428" s="587"/>
      <c r="V428" s="587"/>
      <c r="W428" s="587"/>
      <c r="X428" s="587"/>
      <c r="Y428" s="587"/>
      <c r="Z428" s="587"/>
      <c r="AA428" s="564"/>
      <c r="AB428" s="564"/>
      <c r="AC428" s="564"/>
    </row>
    <row r="429" spans="1:68" ht="14.25" customHeight="1" x14ac:dyDescent="0.25">
      <c r="A429" s="586" t="s">
        <v>64</v>
      </c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7"/>
      <c r="P429" s="587"/>
      <c r="Q429" s="587"/>
      <c r="R429" s="587"/>
      <c r="S429" s="587"/>
      <c r="T429" s="587"/>
      <c r="U429" s="587"/>
      <c r="V429" s="587"/>
      <c r="W429" s="587"/>
      <c r="X429" s="587"/>
      <c r="Y429" s="587"/>
      <c r="Z429" s="587"/>
      <c r="AA429" s="565"/>
      <c r="AB429" s="565"/>
      <c r="AC429" s="565"/>
    </row>
    <row r="430" spans="1:68" ht="27" customHeight="1" x14ac:dyDescent="0.25">
      <c r="A430" s="54" t="s">
        <v>660</v>
      </c>
      <c r="B430" s="54" t="s">
        <v>661</v>
      </c>
      <c r="C430" s="31">
        <v>4301031261</v>
      </c>
      <c r="D430" s="582">
        <v>4680115885103</v>
      </c>
      <c r="E430" s="583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598"/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99"/>
      <c r="P431" s="588" t="s">
        <v>72</v>
      </c>
      <c r="Q431" s="589"/>
      <c r="R431" s="589"/>
      <c r="S431" s="589"/>
      <c r="T431" s="589"/>
      <c r="U431" s="589"/>
      <c r="V431" s="590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x14ac:dyDescent="0.2">
      <c r="A432" s="587"/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99"/>
      <c r="P432" s="588" t="s">
        <v>72</v>
      </c>
      <c r="Q432" s="589"/>
      <c r="R432" s="589"/>
      <c r="S432" s="589"/>
      <c r="T432" s="589"/>
      <c r="U432" s="589"/>
      <c r="V432" s="590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customHeight="1" x14ac:dyDescent="0.2">
      <c r="A433" s="650" t="s">
        <v>663</v>
      </c>
      <c r="B433" s="651"/>
      <c r="C433" s="651"/>
      <c r="D433" s="651"/>
      <c r="E433" s="651"/>
      <c r="F433" s="651"/>
      <c r="G433" s="651"/>
      <c r="H433" s="651"/>
      <c r="I433" s="651"/>
      <c r="J433" s="651"/>
      <c r="K433" s="651"/>
      <c r="L433" s="651"/>
      <c r="M433" s="651"/>
      <c r="N433" s="651"/>
      <c r="O433" s="651"/>
      <c r="P433" s="651"/>
      <c r="Q433" s="651"/>
      <c r="R433" s="651"/>
      <c r="S433" s="651"/>
      <c r="T433" s="651"/>
      <c r="U433" s="651"/>
      <c r="V433" s="651"/>
      <c r="W433" s="651"/>
      <c r="X433" s="651"/>
      <c r="Y433" s="651"/>
      <c r="Z433" s="651"/>
      <c r="AA433" s="48"/>
      <c r="AB433" s="48"/>
      <c r="AC433" s="48"/>
    </row>
    <row r="434" spans="1:68" ht="16.5" customHeight="1" x14ac:dyDescent="0.25">
      <c r="A434" s="596" t="s">
        <v>663</v>
      </c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7"/>
      <c r="P434" s="587"/>
      <c r="Q434" s="587"/>
      <c r="R434" s="587"/>
      <c r="S434" s="587"/>
      <c r="T434" s="587"/>
      <c r="U434" s="587"/>
      <c r="V434" s="587"/>
      <c r="W434" s="587"/>
      <c r="X434" s="587"/>
      <c r="Y434" s="587"/>
      <c r="Z434" s="587"/>
      <c r="AA434" s="564"/>
      <c r="AB434" s="564"/>
      <c r="AC434" s="564"/>
    </row>
    <row r="435" spans="1:68" ht="14.25" customHeight="1" x14ac:dyDescent="0.25">
      <c r="A435" s="586" t="s">
        <v>103</v>
      </c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7"/>
      <c r="P435" s="587"/>
      <c r="Q435" s="587"/>
      <c r="R435" s="587"/>
      <c r="S435" s="587"/>
      <c r="T435" s="587"/>
      <c r="U435" s="587"/>
      <c r="V435" s="587"/>
      <c r="W435" s="587"/>
      <c r="X435" s="587"/>
      <c r="Y435" s="587"/>
      <c r="Z435" s="587"/>
      <c r="AA435" s="565"/>
      <c r="AB435" s="565"/>
      <c r="AC435" s="565"/>
    </row>
    <row r="436" spans="1:68" ht="27" customHeight="1" x14ac:dyDescent="0.25">
      <c r="A436" s="54" t="s">
        <v>664</v>
      </c>
      <c r="B436" s="54" t="s">
        <v>665</v>
      </c>
      <c r="C436" s="31">
        <v>4301011795</v>
      </c>
      <c r="D436" s="582">
        <v>4607091389067</v>
      </c>
      <c r="E436" s="583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4301011961</v>
      </c>
      <c r="D437" s="582">
        <v>4680115885271</v>
      </c>
      <c r="E437" s="583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250</v>
      </c>
      <c r="Y437" s="570">
        <f t="shared" si="63"/>
        <v>253.44</v>
      </c>
      <c r="Z437" s="36">
        <f t="shared" si="64"/>
        <v>0.57408000000000003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267.04545454545456</v>
      </c>
      <c r="BN437" s="64">
        <f t="shared" si="66"/>
        <v>270.71999999999997</v>
      </c>
      <c r="BO437" s="64">
        <f t="shared" si="67"/>
        <v>0.45527389277389274</v>
      </c>
      <c r="BP437" s="64">
        <f t="shared" si="68"/>
        <v>0.46153846153846156</v>
      </c>
    </row>
    <row r="438" spans="1:68" ht="27" customHeight="1" x14ac:dyDescent="0.25">
      <c r="A438" s="54" t="s">
        <v>670</v>
      </c>
      <c r="B438" s="54" t="s">
        <v>671</v>
      </c>
      <c r="C438" s="31">
        <v>4301011376</v>
      </c>
      <c r="D438" s="582">
        <v>4680115885226</v>
      </c>
      <c r="E438" s="583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800</v>
      </c>
      <c r="Y438" s="570">
        <f t="shared" si="63"/>
        <v>802.56000000000006</v>
      </c>
      <c r="Z438" s="36">
        <f t="shared" si="64"/>
        <v>1.81792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854.5454545454545</v>
      </c>
      <c r="BN438" s="64">
        <f t="shared" si="66"/>
        <v>857.28</v>
      </c>
      <c r="BO438" s="64">
        <f t="shared" si="67"/>
        <v>1.4568764568764567</v>
      </c>
      <c r="BP438" s="64">
        <f t="shared" si="68"/>
        <v>1.4615384615384617</v>
      </c>
    </row>
    <row r="439" spans="1:68" ht="27" customHeight="1" x14ac:dyDescent="0.25">
      <c r="A439" s="54" t="s">
        <v>673</v>
      </c>
      <c r="B439" s="54" t="s">
        <v>674</v>
      </c>
      <c r="C439" s="31">
        <v>4301012145</v>
      </c>
      <c r="D439" s="582">
        <v>4607091383522</v>
      </c>
      <c r="E439" s="583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customHeight="1" x14ac:dyDescent="0.25">
      <c r="A440" s="54" t="s">
        <v>677</v>
      </c>
      <c r="B440" s="54" t="s">
        <v>678</v>
      </c>
      <c r="C440" s="31">
        <v>4301011774</v>
      </c>
      <c r="D440" s="582">
        <v>4680115884502</v>
      </c>
      <c r="E440" s="583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2">
        <v>4607091389104</v>
      </c>
      <c r="E441" s="583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900</v>
      </c>
      <c r="Y441" s="570">
        <f t="shared" si="63"/>
        <v>902.88</v>
      </c>
      <c r="Z441" s="36">
        <f t="shared" si="64"/>
        <v>2.0451600000000001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961.36363636363637</v>
      </c>
      <c r="BN441" s="64">
        <f t="shared" si="66"/>
        <v>964.43999999999994</v>
      </c>
      <c r="BO441" s="64">
        <f t="shared" si="67"/>
        <v>1.638986013986014</v>
      </c>
      <c r="BP441" s="64">
        <f t="shared" si="68"/>
        <v>1.6442307692307694</v>
      </c>
    </row>
    <row r="442" spans="1:68" ht="16.5" customHeight="1" x14ac:dyDescent="0.25">
      <c r="A442" s="54" t="s">
        <v>683</v>
      </c>
      <c r="B442" s="54" t="s">
        <v>684</v>
      </c>
      <c r="C442" s="31">
        <v>4301011799</v>
      </c>
      <c r="D442" s="582">
        <v>4680115884519</v>
      </c>
      <c r="E442" s="583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686</v>
      </c>
      <c r="B443" s="54" t="s">
        <v>687</v>
      </c>
      <c r="C443" s="31">
        <v>4301012125</v>
      </c>
      <c r="D443" s="582">
        <v>4680115886391</v>
      </c>
      <c r="E443" s="583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4301011778</v>
      </c>
      <c r="D444" s="582">
        <v>4680115880603</v>
      </c>
      <c r="E444" s="583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690</v>
      </c>
      <c r="C445" s="31">
        <v>4301012035</v>
      </c>
      <c r="D445" s="582">
        <v>4680115880603</v>
      </c>
      <c r="E445" s="583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4301012146</v>
      </c>
      <c r="D446" s="582">
        <v>4607091389999</v>
      </c>
      <c r="E446" s="583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1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4301012036</v>
      </c>
      <c r="D447" s="582">
        <v>4680115882782</v>
      </c>
      <c r="E447" s="583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4301012050</v>
      </c>
      <c r="D448" s="582">
        <v>4680115885479</v>
      </c>
      <c r="E448" s="583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698</v>
      </c>
      <c r="B449" s="54" t="s">
        <v>699</v>
      </c>
      <c r="C449" s="31">
        <v>4301011784</v>
      </c>
      <c r="D449" s="582">
        <v>4607091389982</v>
      </c>
      <c r="E449" s="583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300</v>
      </c>
      <c r="Y449" s="570">
        <f t="shared" si="63"/>
        <v>302.40000000000003</v>
      </c>
      <c r="Z449" s="36">
        <f>IFERROR(IF(Y449=0,"",ROUNDUP(Y449/H449,0)*0.00902),"")</f>
        <v>0.75768000000000002</v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317.5</v>
      </c>
      <c r="BN449" s="64">
        <f t="shared" si="66"/>
        <v>320.04000000000008</v>
      </c>
      <c r="BO449" s="64">
        <f t="shared" si="67"/>
        <v>0.63131313131313127</v>
      </c>
      <c r="BP449" s="64">
        <f t="shared" si="68"/>
        <v>0.63636363636363646</v>
      </c>
    </row>
    <row r="450" spans="1:68" ht="27" customHeight="1" x14ac:dyDescent="0.25">
      <c r="A450" s="54" t="s">
        <v>698</v>
      </c>
      <c r="B450" s="54" t="s">
        <v>700</v>
      </c>
      <c r="C450" s="31">
        <v>4301012034</v>
      </c>
      <c r="D450" s="582">
        <v>4607091389982</v>
      </c>
      <c r="E450" s="583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7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8"/>
      <c r="B451" s="587"/>
      <c r="C451" s="587"/>
      <c r="D451" s="587"/>
      <c r="E451" s="587"/>
      <c r="F451" s="587"/>
      <c r="G451" s="587"/>
      <c r="H451" s="587"/>
      <c r="I451" s="587"/>
      <c r="J451" s="587"/>
      <c r="K451" s="587"/>
      <c r="L451" s="587"/>
      <c r="M451" s="587"/>
      <c r="N451" s="587"/>
      <c r="O451" s="599"/>
      <c r="P451" s="588" t="s">
        <v>72</v>
      </c>
      <c r="Q451" s="589"/>
      <c r="R451" s="589"/>
      <c r="S451" s="589"/>
      <c r="T451" s="589"/>
      <c r="U451" s="589"/>
      <c r="V451" s="590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452.65151515151507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455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5.1948400000000001</v>
      </c>
      <c r="AA451" s="572"/>
      <c r="AB451" s="572"/>
      <c r="AC451" s="572"/>
    </row>
    <row r="452" spans="1:68" x14ac:dyDescent="0.2">
      <c r="A452" s="587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99"/>
      <c r="P452" s="588" t="s">
        <v>72</v>
      </c>
      <c r="Q452" s="589"/>
      <c r="R452" s="589"/>
      <c r="S452" s="589"/>
      <c r="T452" s="589"/>
      <c r="U452" s="589"/>
      <c r="V452" s="590"/>
      <c r="W452" s="37" t="s">
        <v>70</v>
      </c>
      <c r="X452" s="571">
        <f>IFERROR(SUM(X436:X450),"0")</f>
        <v>2250</v>
      </c>
      <c r="Y452" s="571">
        <f>IFERROR(SUM(Y436:Y450),"0")</f>
        <v>2261.2800000000002</v>
      </c>
      <c r="Z452" s="37"/>
      <c r="AA452" s="572"/>
      <c r="AB452" s="572"/>
      <c r="AC452" s="572"/>
    </row>
    <row r="453" spans="1:68" ht="14.25" customHeight="1" x14ac:dyDescent="0.25">
      <c r="A453" s="586" t="s">
        <v>139</v>
      </c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7"/>
      <c r="P453" s="587"/>
      <c r="Q453" s="587"/>
      <c r="R453" s="587"/>
      <c r="S453" s="587"/>
      <c r="T453" s="587"/>
      <c r="U453" s="587"/>
      <c r="V453" s="587"/>
      <c r="W453" s="587"/>
      <c r="X453" s="587"/>
      <c r="Y453" s="587"/>
      <c r="Z453" s="587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2">
        <v>4607091388930</v>
      </c>
      <c r="E454" s="583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700</v>
      </c>
      <c r="Y454" s="570">
        <f>IFERROR(IF(X454="",0,CEILING((X454/$H454),1)*$H454),"")</f>
        <v>702.24</v>
      </c>
      <c r="Z454" s="36">
        <f>IFERROR(IF(Y454=0,"",ROUNDUP(Y454/H454,0)*0.01196),"")</f>
        <v>1.5906800000000001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747.72727272727275</v>
      </c>
      <c r="BN454" s="64">
        <f>IFERROR(Y454*I454/H454,"0")</f>
        <v>750.11999999999989</v>
      </c>
      <c r="BO454" s="64">
        <f>IFERROR(1/J454*(X454/H454),"0")</f>
        <v>1.2747668997668997</v>
      </c>
      <c r="BP454" s="64">
        <f>IFERROR(1/J454*(Y454/H454),"0")</f>
        <v>1.278846153846154</v>
      </c>
    </row>
    <row r="455" spans="1:68" ht="16.5" customHeight="1" x14ac:dyDescent="0.25">
      <c r="A455" s="54" t="s">
        <v>704</v>
      </c>
      <c r="B455" s="54" t="s">
        <v>705</v>
      </c>
      <c r="C455" s="31">
        <v>4301020384</v>
      </c>
      <c r="D455" s="582">
        <v>4680115886407</v>
      </c>
      <c r="E455" s="583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706</v>
      </c>
      <c r="B456" s="54" t="s">
        <v>707</v>
      </c>
      <c r="C456" s="31">
        <v>4301020385</v>
      </c>
      <c r="D456" s="582">
        <v>4680115880054</v>
      </c>
      <c r="E456" s="583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8"/>
      <c r="B457" s="587"/>
      <c r="C457" s="587"/>
      <c r="D457" s="587"/>
      <c r="E457" s="587"/>
      <c r="F457" s="587"/>
      <c r="G457" s="587"/>
      <c r="H457" s="587"/>
      <c r="I457" s="587"/>
      <c r="J457" s="587"/>
      <c r="K457" s="587"/>
      <c r="L457" s="587"/>
      <c r="M457" s="587"/>
      <c r="N457" s="587"/>
      <c r="O457" s="599"/>
      <c r="P457" s="588" t="s">
        <v>72</v>
      </c>
      <c r="Q457" s="589"/>
      <c r="R457" s="589"/>
      <c r="S457" s="589"/>
      <c r="T457" s="589"/>
      <c r="U457" s="589"/>
      <c r="V457" s="590"/>
      <c r="W457" s="37" t="s">
        <v>73</v>
      </c>
      <c r="X457" s="571">
        <f>IFERROR(X454/H454,"0")+IFERROR(X455/H455,"0")+IFERROR(X456/H456,"0")</f>
        <v>132.57575757575756</v>
      </c>
      <c r="Y457" s="571">
        <f>IFERROR(Y454/H454,"0")+IFERROR(Y455/H455,"0")+IFERROR(Y456/H456,"0")</f>
        <v>133</v>
      </c>
      <c r="Z457" s="571">
        <f>IFERROR(IF(Z454="",0,Z454),"0")+IFERROR(IF(Z455="",0,Z455),"0")+IFERROR(IF(Z456="",0,Z456),"0")</f>
        <v>1.5906800000000001</v>
      </c>
      <c r="AA457" s="572"/>
      <c r="AB457" s="572"/>
      <c r="AC457" s="572"/>
    </row>
    <row r="458" spans="1:68" x14ac:dyDescent="0.2">
      <c r="A458" s="587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99"/>
      <c r="P458" s="588" t="s">
        <v>72</v>
      </c>
      <c r="Q458" s="589"/>
      <c r="R458" s="589"/>
      <c r="S458" s="589"/>
      <c r="T458" s="589"/>
      <c r="U458" s="589"/>
      <c r="V458" s="590"/>
      <c r="W458" s="37" t="s">
        <v>70</v>
      </c>
      <c r="X458" s="571">
        <f>IFERROR(SUM(X454:X456),"0")</f>
        <v>700</v>
      </c>
      <c r="Y458" s="571">
        <f>IFERROR(SUM(Y454:Y456),"0")</f>
        <v>702.24</v>
      </c>
      <c r="Z458" s="37"/>
      <c r="AA458" s="572"/>
      <c r="AB458" s="572"/>
      <c r="AC458" s="572"/>
    </row>
    <row r="459" spans="1:68" ht="14.25" customHeight="1" x14ac:dyDescent="0.25">
      <c r="A459" s="586" t="s">
        <v>64</v>
      </c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7"/>
      <c r="P459" s="587"/>
      <c r="Q459" s="587"/>
      <c r="R459" s="587"/>
      <c r="S459" s="587"/>
      <c r="T459" s="587"/>
      <c r="U459" s="587"/>
      <c r="V459" s="587"/>
      <c r="W459" s="587"/>
      <c r="X459" s="587"/>
      <c r="Y459" s="587"/>
      <c r="Z459" s="58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82">
        <v>4680115883116</v>
      </c>
      <c r="E460" s="583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1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500</v>
      </c>
      <c r="Y460" s="570">
        <f t="shared" ref="Y460:Y466" si="69">IFERROR(IF(X460="",0,CEILING((X460/$H460),1)*$H460),"")</f>
        <v>501.6</v>
      </c>
      <c r="Z460" s="36">
        <f>IFERROR(IF(Y460=0,"",ROUNDUP(Y460/H460,0)*0.01196),"")</f>
        <v>1.1362000000000001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534.09090909090912</v>
      </c>
      <c r="BN460" s="64">
        <f t="shared" ref="BN460:BN466" si="71">IFERROR(Y460*I460/H460,"0")</f>
        <v>535.79999999999995</v>
      </c>
      <c r="BO460" s="64">
        <f t="shared" ref="BO460:BO466" si="72">IFERROR(1/J460*(X460/H460),"0")</f>
        <v>0.91054778554778548</v>
      </c>
      <c r="BP460" s="64">
        <f t="shared" ref="BP460:BP466" si="73">IFERROR(1/J460*(Y460/H460),"0")</f>
        <v>0.91346153846153855</v>
      </c>
    </row>
    <row r="461" spans="1:68" ht="27" customHeight="1" x14ac:dyDescent="0.25">
      <c r="A461" s="54" t="s">
        <v>711</v>
      </c>
      <c r="B461" s="54" t="s">
        <v>712</v>
      </c>
      <c r="C461" s="31">
        <v>4301031350</v>
      </c>
      <c r="D461" s="582">
        <v>4680115883093</v>
      </c>
      <c r="E461" s="583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500</v>
      </c>
      <c r="Y461" s="570">
        <f t="shared" si="69"/>
        <v>501.6</v>
      </c>
      <c r="Z461" s="36">
        <f>IFERROR(IF(Y461=0,"",ROUNDUP(Y461/H461,0)*0.01196),"")</f>
        <v>1.1362000000000001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534.09090909090912</v>
      </c>
      <c r="BN461" s="64">
        <f t="shared" si="71"/>
        <v>535.79999999999995</v>
      </c>
      <c r="BO461" s="64">
        <f t="shared" si="72"/>
        <v>0.91054778554778548</v>
      </c>
      <c r="BP461" s="64">
        <f t="shared" si="73"/>
        <v>0.91346153846153855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2">
        <v>4680115883109</v>
      </c>
      <c r="E462" s="583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600</v>
      </c>
      <c r="Y462" s="570">
        <f t="shared" si="69"/>
        <v>601.92000000000007</v>
      </c>
      <c r="Z462" s="36">
        <f>IFERROR(IF(Y462=0,"",ROUNDUP(Y462/H462,0)*0.01196),"")</f>
        <v>1.36344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640.90909090909088</v>
      </c>
      <c r="BN462" s="64">
        <f t="shared" si="71"/>
        <v>642.96</v>
      </c>
      <c r="BO462" s="64">
        <f t="shared" si="72"/>
        <v>1.0926573426573427</v>
      </c>
      <c r="BP462" s="64">
        <f t="shared" si="73"/>
        <v>1.0961538461538463</v>
      </c>
    </row>
    <row r="463" spans="1:68" ht="27" customHeight="1" x14ac:dyDescent="0.25">
      <c r="A463" s="54" t="s">
        <v>717</v>
      </c>
      <c r="B463" s="54" t="s">
        <v>718</v>
      </c>
      <c r="C463" s="31">
        <v>4301031351</v>
      </c>
      <c r="D463" s="582">
        <v>4680115882072</v>
      </c>
      <c r="E463" s="583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719</v>
      </c>
      <c r="C464" s="31">
        <v>4301031419</v>
      </c>
      <c r="D464" s="582">
        <v>4680115882072</v>
      </c>
      <c r="E464" s="583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720</v>
      </c>
      <c r="B465" s="54" t="s">
        <v>721</v>
      </c>
      <c r="C465" s="31">
        <v>4301031418</v>
      </c>
      <c r="D465" s="582">
        <v>4680115882102</v>
      </c>
      <c r="E465" s="583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4301031417</v>
      </c>
      <c r="D466" s="582">
        <v>4680115882096</v>
      </c>
      <c r="E466" s="583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8"/>
      <c r="B467" s="587"/>
      <c r="C467" s="587"/>
      <c r="D467" s="587"/>
      <c r="E467" s="587"/>
      <c r="F467" s="587"/>
      <c r="G467" s="587"/>
      <c r="H467" s="587"/>
      <c r="I467" s="587"/>
      <c r="J467" s="587"/>
      <c r="K467" s="587"/>
      <c r="L467" s="587"/>
      <c r="M467" s="587"/>
      <c r="N467" s="587"/>
      <c r="O467" s="599"/>
      <c r="P467" s="588" t="s">
        <v>72</v>
      </c>
      <c r="Q467" s="589"/>
      <c r="R467" s="589"/>
      <c r="S467" s="589"/>
      <c r="T467" s="589"/>
      <c r="U467" s="589"/>
      <c r="V467" s="590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303.030303030303</v>
      </c>
      <c r="Y467" s="571">
        <f>IFERROR(Y460/H460,"0")+IFERROR(Y461/H461,"0")+IFERROR(Y462/H462,"0")+IFERROR(Y463/H463,"0")+IFERROR(Y464/H464,"0")+IFERROR(Y465/H465,"0")+IFERROR(Y466/H466,"0")</f>
        <v>304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3.63584</v>
      </c>
      <c r="AA467" s="572"/>
      <c r="AB467" s="572"/>
      <c r="AC467" s="572"/>
    </row>
    <row r="468" spans="1:68" x14ac:dyDescent="0.2">
      <c r="A468" s="587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99"/>
      <c r="P468" s="588" t="s">
        <v>72</v>
      </c>
      <c r="Q468" s="589"/>
      <c r="R468" s="589"/>
      <c r="S468" s="589"/>
      <c r="T468" s="589"/>
      <c r="U468" s="589"/>
      <c r="V468" s="590"/>
      <c r="W468" s="37" t="s">
        <v>70</v>
      </c>
      <c r="X468" s="571">
        <f>IFERROR(SUM(X460:X466),"0")</f>
        <v>1600</v>
      </c>
      <c r="Y468" s="571">
        <f>IFERROR(SUM(Y460:Y466),"0")</f>
        <v>1605.1200000000001</v>
      </c>
      <c r="Z468" s="37"/>
      <c r="AA468" s="572"/>
      <c r="AB468" s="572"/>
      <c r="AC468" s="572"/>
    </row>
    <row r="469" spans="1:68" ht="14.25" customHeight="1" x14ac:dyDescent="0.25">
      <c r="A469" s="586" t="s">
        <v>74</v>
      </c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7"/>
      <c r="P469" s="587"/>
      <c r="Q469" s="587"/>
      <c r="R469" s="587"/>
      <c r="S469" s="587"/>
      <c r="T469" s="587"/>
      <c r="U469" s="587"/>
      <c r="V469" s="587"/>
      <c r="W469" s="587"/>
      <c r="X469" s="587"/>
      <c r="Y469" s="587"/>
      <c r="Z469" s="587"/>
      <c r="AA469" s="565"/>
      <c r="AB469" s="565"/>
      <c r="AC469" s="565"/>
    </row>
    <row r="470" spans="1:68" ht="16.5" customHeight="1" x14ac:dyDescent="0.25">
      <c r="A470" s="54" t="s">
        <v>724</v>
      </c>
      <c r="B470" s="54" t="s">
        <v>725</v>
      </c>
      <c r="C470" s="31">
        <v>4301051232</v>
      </c>
      <c r="D470" s="582">
        <v>4607091383409</v>
      </c>
      <c r="E470" s="583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customHeight="1" x14ac:dyDescent="0.25">
      <c r="A471" s="54" t="s">
        <v>727</v>
      </c>
      <c r="B471" s="54" t="s">
        <v>728</v>
      </c>
      <c r="C471" s="31">
        <v>4301051233</v>
      </c>
      <c r="D471" s="582">
        <v>4607091383416</v>
      </c>
      <c r="E471" s="583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4301051064</v>
      </c>
      <c r="D472" s="582">
        <v>4680115883536</v>
      </c>
      <c r="E472" s="583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98"/>
      <c r="B473" s="587"/>
      <c r="C473" s="587"/>
      <c r="D473" s="587"/>
      <c r="E473" s="587"/>
      <c r="F473" s="587"/>
      <c r="G473" s="587"/>
      <c r="H473" s="587"/>
      <c r="I473" s="587"/>
      <c r="J473" s="587"/>
      <c r="K473" s="587"/>
      <c r="L473" s="587"/>
      <c r="M473" s="587"/>
      <c r="N473" s="587"/>
      <c r="O473" s="599"/>
      <c r="P473" s="588" t="s">
        <v>72</v>
      </c>
      <c r="Q473" s="589"/>
      <c r="R473" s="589"/>
      <c r="S473" s="589"/>
      <c r="T473" s="589"/>
      <c r="U473" s="589"/>
      <c r="V473" s="590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x14ac:dyDescent="0.2">
      <c r="A474" s="587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99"/>
      <c r="P474" s="588" t="s">
        <v>72</v>
      </c>
      <c r="Q474" s="589"/>
      <c r="R474" s="589"/>
      <c r="S474" s="589"/>
      <c r="T474" s="589"/>
      <c r="U474" s="589"/>
      <c r="V474" s="590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customHeight="1" x14ac:dyDescent="0.2">
      <c r="A475" s="650" t="s">
        <v>733</v>
      </c>
      <c r="B475" s="651"/>
      <c r="C475" s="651"/>
      <c r="D475" s="651"/>
      <c r="E475" s="651"/>
      <c r="F475" s="651"/>
      <c r="G475" s="651"/>
      <c r="H475" s="651"/>
      <c r="I475" s="651"/>
      <c r="J475" s="651"/>
      <c r="K475" s="651"/>
      <c r="L475" s="651"/>
      <c r="M475" s="651"/>
      <c r="N475" s="651"/>
      <c r="O475" s="651"/>
      <c r="P475" s="651"/>
      <c r="Q475" s="651"/>
      <c r="R475" s="651"/>
      <c r="S475" s="651"/>
      <c r="T475" s="651"/>
      <c r="U475" s="651"/>
      <c r="V475" s="651"/>
      <c r="W475" s="651"/>
      <c r="X475" s="651"/>
      <c r="Y475" s="651"/>
      <c r="Z475" s="651"/>
      <c r="AA475" s="48"/>
      <c r="AB475" s="48"/>
      <c r="AC475" s="48"/>
    </row>
    <row r="476" spans="1:68" ht="16.5" customHeight="1" x14ac:dyDescent="0.25">
      <c r="A476" s="596" t="s">
        <v>733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64"/>
      <c r="AB476" s="564"/>
      <c r="AC476" s="564"/>
    </row>
    <row r="477" spans="1:68" ht="14.25" customHeight="1" x14ac:dyDescent="0.25">
      <c r="A477" s="586" t="s">
        <v>103</v>
      </c>
      <c r="B477" s="587"/>
      <c r="C477" s="587"/>
      <c r="D477" s="587"/>
      <c r="E477" s="587"/>
      <c r="F477" s="587"/>
      <c r="G477" s="587"/>
      <c r="H477" s="587"/>
      <c r="I477" s="587"/>
      <c r="J477" s="587"/>
      <c r="K477" s="587"/>
      <c r="L477" s="587"/>
      <c r="M477" s="587"/>
      <c r="N477" s="587"/>
      <c r="O477" s="587"/>
      <c r="P477" s="587"/>
      <c r="Q477" s="587"/>
      <c r="R477" s="587"/>
      <c r="S477" s="587"/>
      <c r="T477" s="587"/>
      <c r="U477" s="587"/>
      <c r="V477" s="587"/>
      <c r="W477" s="587"/>
      <c r="X477" s="587"/>
      <c r="Y477" s="587"/>
      <c r="Z477" s="587"/>
      <c r="AA477" s="565"/>
      <c r="AB477" s="565"/>
      <c r="AC477" s="565"/>
    </row>
    <row r="478" spans="1:68" ht="27" customHeight="1" x14ac:dyDescent="0.25">
      <c r="A478" s="54" t="s">
        <v>734</v>
      </c>
      <c r="B478" s="54" t="s">
        <v>735</v>
      </c>
      <c r="C478" s="31">
        <v>4301011763</v>
      </c>
      <c r="D478" s="582">
        <v>4640242181011</v>
      </c>
      <c r="E478" s="583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4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738</v>
      </c>
      <c r="B479" s="54" t="s">
        <v>739</v>
      </c>
      <c r="C479" s="31">
        <v>4301011585</v>
      </c>
      <c r="D479" s="582">
        <v>4640242180441</v>
      </c>
      <c r="E479" s="583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9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2">
        <v>4640242180564</v>
      </c>
      <c r="E480" s="583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1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200</v>
      </c>
      <c r="Y480" s="570">
        <f>IFERROR(IF(X480="",0,CEILING((X480/$H480),1)*$H480),"")</f>
        <v>204</v>
      </c>
      <c r="Z480" s="36">
        <f>IFERROR(IF(Y480=0,"",ROUNDUP(Y480/H480,0)*0.01898),"")</f>
        <v>0.32266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207.25</v>
      </c>
      <c r="BN480" s="64">
        <f>IFERROR(Y480*I480/H480,"0")</f>
        <v>211.39500000000001</v>
      </c>
      <c r="BO480" s="64">
        <f>IFERROR(1/J480*(X480/H480),"0")</f>
        <v>0.26041666666666669</v>
      </c>
      <c r="BP480" s="64">
        <f>IFERROR(1/J480*(Y480/H480),"0")</f>
        <v>0.265625</v>
      </c>
    </row>
    <row r="481" spans="1:68" ht="27" customHeight="1" x14ac:dyDescent="0.25">
      <c r="A481" s="54" t="s">
        <v>746</v>
      </c>
      <c r="B481" s="54" t="s">
        <v>747</v>
      </c>
      <c r="C481" s="31">
        <v>4301011764</v>
      </c>
      <c r="D481" s="582">
        <v>4640242181189</v>
      </c>
      <c r="E481" s="583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4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8"/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99"/>
      <c r="P482" s="588" t="s">
        <v>72</v>
      </c>
      <c r="Q482" s="589"/>
      <c r="R482" s="589"/>
      <c r="S482" s="589"/>
      <c r="T482" s="589"/>
      <c r="U482" s="589"/>
      <c r="V482" s="590"/>
      <c r="W482" s="37" t="s">
        <v>73</v>
      </c>
      <c r="X482" s="571">
        <f>IFERROR(X478/H478,"0")+IFERROR(X479/H479,"0")+IFERROR(X480/H480,"0")+IFERROR(X481/H481,"0")</f>
        <v>16.666666666666668</v>
      </c>
      <c r="Y482" s="571">
        <f>IFERROR(Y478/H478,"0")+IFERROR(Y479/H479,"0")+IFERROR(Y480/H480,"0")+IFERROR(Y481/H481,"0")</f>
        <v>17</v>
      </c>
      <c r="Z482" s="571">
        <f>IFERROR(IF(Z478="",0,Z478),"0")+IFERROR(IF(Z479="",0,Z479),"0")+IFERROR(IF(Z480="",0,Z480),"0")+IFERROR(IF(Z481="",0,Z481),"0")</f>
        <v>0.32266</v>
      </c>
      <c r="AA482" s="572"/>
      <c r="AB482" s="572"/>
      <c r="AC482" s="572"/>
    </row>
    <row r="483" spans="1:68" x14ac:dyDescent="0.2">
      <c r="A483" s="587"/>
      <c r="B483" s="587"/>
      <c r="C483" s="587"/>
      <c r="D483" s="587"/>
      <c r="E483" s="587"/>
      <c r="F483" s="587"/>
      <c r="G483" s="587"/>
      <c r="H483" s="587"/>
      <c r="I483" s="587"/>
      <c r="J483" s="587"/>
      <c r="K483" s="587"/>
      <c r="L483" s="587"/>
      <c r="M483" s="587"/>
      <c r="N483" s="587"/>
      <c r="O483" s="599"/>
      <c r="P483" s="588" t="s">
        <v>72</v>
      </c>
      <c r="Q483" s="589"/>
      <c r="R483" s="589"/>
      <c r="S483" s="589"/>
      <c r="T483" s="589"/>
      <c r="U483" s="589"/>
      <c r="V483" s="590"/>
      <c r="W483" s="37" t="s">
        <v>70</v>
      </c>
      <c r="X483" s="571">
        <f>IFERROR(SUM(X478:X481),"0")</f>
        <v>200</v>
      </c>
      <c r="Y483" s="571">
        <f>IFERROR(SUM(Y478:Y481),"0")</f>
        <v>204</v>
      </c>
      <c r="Z483" s="37"/>
      <c r="AA483" s="572"/>
      <c r="AB483" s="572"/>
      <c r="AC483" s="572"/>
    </row>
    <row r="484" spans="1:68" ht="14.25" customHeight="1" x14ac:dyDescent="0.25">
      <c r="A484" s="586" t="s">
        <v>139</v>
      </c>
      <c r="B484" s="587"/>
      <c r="C484" s="587"/>
      <c r="D484" s="587"/>
      <c r="E484" s="587"/>
      <c r="F484" s="587"/>
      <c r="G484" s="587"/>
      <c r="H484" s="587"/>
      <c r="I484" s="587"/>
      <c r="J484" s="587"/>
      <c r="K484" s="587"/>
      <c r="L484" s="587"/>
      <c r="M484" s="587"/>
      <c r="N484" s="587"/>
      <c r="O484" s="587"/>
      <c r="P484" s="587"/>
      <c r="Q484" s="587"/>
      <c r="R484" s="587"/>
      <c r="S484" s="587"/>
      <c r="T484" s="587"/>
      <c r="U484" s="587"/>
      <c r="V484" s="587"/>
      <c r="W484" s="587"/>
      <c r="X484" s="587"/>
      <c r="Y484" s="587"/>
      <c r="Z484" s="587"/>
      <c r="AA484" s="565"/>
      <c r="AB484" s="565"/>
      <c r="AC484" s="565"/>
    </row>
    <row r="485" spans="1:68" ht="27" customHeight="1" x14ac:dyDescent="0.25">
      <c r="A485" s="54" t="s">
        <v>749</v>
      </c>
      <c r="B485" s="54" t="s">
        <v>750</v>
      </c>
      <c r="C485" s="31">
        <v>4301020269</v>
      </c>
      <c r="D485" s="582">
        <v>4640242180519</v>
      </c>
      <c r="E485" s="583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749</v>
      </c>
      <c r="B486" s="54" t="s">
        <v>753</v>
      </c>
      <c r="C486" s="31">
        <v>4301020400</v>
      </c>
      <c r="D486" s="582">
        <v>4640242180519</v>
      </c>
      <c r="E486" s="583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71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4301020260</v>
      </c>
      <c r="D487" s="582">
        <v>4640242180526</v>
      </c>
      <c r="E487" s="583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4301020295</v>
      </c>
      <c r="D488" s="582">
        <v>4640242181363</v>
      </c>
      <c r="E488" s="583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24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98"/>
      <c r="B489" s="587"/>
      <c r="C489" s="587"/>
      <c r="D489" s="587"/>
      <c r="E489" s="587"/>
      <c r="F489" s="587"/>
      <c r="G489" s="587"/>
      <c r="H489" s="587"/>
      <c r="I489" s="587"/>
      <c r="J489" s="587"/>
      <c r="K489" s="587"/>
      <c r="L489" s="587"/>
      <c r="M489" s="587"/>
      <c r="N489" s="587"/>
      <c r="O489" s="599"/>
      <c r="P489" s="588" t="s">
        <v>72</v>
      </c>
      <c r="Q489" s="589"/>
      <c r="R489" s="589"/>
      <c r="S489" s="589"/>
      <c r="T489" s="589"/>
      <c r="U489" s="589"/>
      <c r="V489" s="590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x14ac:dyDescent="0.2">
      <c r="A490" s="587"/>
      <c r="B490" s="587"/>
      <c r="C490" s="587"/>
      <c r="D490" s="587"/>
      <c r="E490" s="587"/>
      <c r="F490" s="587"/>
      <c r="G490" s="587"/>
      <c r="H490" s="587"/>
      <c r="I490" s="587"/>
      <c r="J490" s="587"/>
      <c r="K490" s="587"/>
      <c r="L490" s="587"/>
      <c r="M490" s="587"/>
      <c r="N490" s="587"/>
      <c r="O490" s="599"/>
      <c r="P490" s="588" t="s">
        <v>72</v>
      </c>
      <c r="Q490" s="589"/>
      <c r="R490" s="589"/>
      <c r="S490" s="589"/>
      <c r="T490" s="589"/>
      <c r="U490" s="589"/>
      <c r="V490" s="590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customHeight="1" x14ac:dyDescent="0.25">
      <c r="A491" s="586" t="s">
        <v>64</v>
      </c>
      <c r="B491" s="587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87"/>
      <c r="O491" s="587"/>
      <c r="P491" s="587"/>
      <c r="Q491" s="587"/>
      <c r="R491" s="587"/>
      <c r="S491" s="587"/>
      <c r="T491" s="587"/>
      <c r="U491" s="587"/>
      <c r="V491" s="587"/>
      <c r="W491" s="587"/>
      <c r="X491" s="587"/>
      <c r="Y491" s="587"/>
      <c r="Z491" s="587"/>
      <c r="AA491" s="565"/>
      <c r="AB491" s="565"/>
      <c r="AC491" s="565"/>
    </row>
    <row r="492" spans="1:68" ht="27" customHeight="1" x14ac:dyDescent="0.25">
      <c r="A492" s="54" t="s">
        <v>763</v>
      </c>
      <c r="B492" s="54" t="s">
        <v>764</v>
      </c>
      <c r="C492" s="31">
        <v>4301031280</v>
      </c>
      <c r="D492" s="582">
        <v>4640242180816</v>
      </c>
      <c r="E492" s="583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5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2">
        <v>4640242180595</v>
      </c>
      <c r="E493" s="583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08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98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99"/>
      <c r="P494" s="588" t="s">
        <v>72</v>
      </c>
      <c r="Q494" s="589"/>
      <c r="R494" s="589"/>
      <c r="S494" s="589"/>
      <c r="T494" s="589"/>
      <c r="U494" s="589"/>
      <c r="V494" s="590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x14ac:dyDescent="0.2">
      <c r="A495" s="587"/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99"/>
      <c r="P495" s="588" t="s">
        <v>72</v>
      </c>
      <c r="Q495" s="589"/>
      <c r="R495" s="589"/>
      <c r="S495" s="589"/>
      <c r="T495" s="589"/>
      <c r="U495" s="589"/>
      <c r="V495" s="590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customHeight="1" x14ac:dyDescent="0.25">
      <c r="A496" s="586" t="s">
        <v>74</v>
      </c>
      <c r="B496" s="587"/>
      <c r="C496" s="587"/>
      <c r="D496" s="587"/>
      <c r="E496" s="587"/>
      <c r="F496" s="587"/>
      <c r="G496" s="587"/>
      <c r="H496" s="587"/>
      <c r="I496" s="587"/>
      <c r="J496" s="587"/>
      <c r="K496" s="587"/>
      <c r="L496" s="587"/>
      <c r="M496" s="587"/>
      <c r="N496" s="587"/>
      <c r="O496" s="587"/>
      <c r="P496" s="587"/>
      <c r="Q496" s="587"/>
      <c r="R496" s="587"/>
      <c r="S496" s="587"/>
      <c r="T496" s="587"/>
      <c r="U496" s="587"/>
      <c r="V496" s="587"/>
      <c r="W496" s="587"/>
      <c r="X496" s="587"/>
      <c r="Y496" s="587"/>
      <c r="Z496" s="587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2">
        <v>4640242180533</v>
      </c>
      <c r="E497" s="583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81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400</v>
      </c>
      <c r="Y497" s="570">
        <f>IFERROR(IF(X497="",0,CEILING((X497/$H497),1)*$H497),"")</f>
        <v>405</v>
      </c>
      <c r="Z497" s="36">
        <f>IFERROR(IF(Y497=0,"",ROUNDUP(Y497/H497,0)*0.01898),"")</f>
        <v>0.85409999999999997</v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423.06666666666666</v>
      </c>
      <c r="BN497" s="64">
        <f>IFERROR(Y497*I497/H497,"0")</f>
        <v>428.35500000000002</v>
      </c>
      <c r="BO497" s="64">
        <f>IFERROR(1/J497*(X497/H497),"0")</f>
        <v>0.69444444444444442</v>
      </c>
      <c r="BP497" s="64">
        <f>IFERROR(1/J497*(Y497/H497),"0")</f>
        <v>0.703125</v>
      </c>
    </row>
    <row r="498" spans="1:68" ht="27" customHeight="1" x14ac:dyDescent="0.25">
      <c r="A498" s="54" t="s">
        <v>775</v>
      </c>
      <c r="B498" s="54" t="s">
        <v>776</v>
      </c>
      <c r="C498" s="31">
        <v>4301051920</v>
      </c>
      <c r="D498" s="582">
        <v>4640242181233</v>
      </c>
      <c r="E498" s="583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8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8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99"/>
      <c r="P499" s="588" t="s">
        <v>72</v>
      </c>
      <c r="Q499" s="589"/>
      <c r="R499" s="589"/>
      <c r="S499" s="589"/>
      <c r="T499" s="589"/>
      <c r="U499" s="589"/>
      <c r="V499" s="590"/>
      <c r="W499" s="37" t="s">
        <v>73</v>
      </c>
      <c r="X499" s="571">
        <f>IFERROR(X497/H497,"0")+IFERROR(X498/H498,"0")</f>
        <v>44.444444444444443</v>
      </c>
      <c r="Y499" s="571">
        <f>IFERROR(Y497/H497,"0")+IFERROR(Y498/H498,"0")</f>
        <v>45</v>
      </c>
      <c r="Z499" s="571">
        <f>IFERROR(IF(Z497="",0,Z497),"0")+IFERROR(IF(Z498="",0,Z498),"0")</f>
        <v>0.85409999999999997</v>
      </c>
      <c r="AA499" s="572"/>
      <c r="AB499" s="572"/>
      <c r="AC499" s="572"/>
    </row>
    <row r="500" spans="1:68" x14ac:dyDescent="0.2">
      <c r="A500" s="587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99"/>
      <c r="P500" s="588" t="s">
        <v>72</v>
      </c>
      <c r="Q500" s="589"/>
      <c r="R500" s="589"/>
      <c r="S500" s="589"/>
      <c r="T500" s="589"/>
      <c r="U500" s="589"/>
      <c r="V500" s="590"/>
      <c r="W500" s="37" t="s">
        <v>70</v>
      </c>
      <c r="X500" s="571">
        <f>IFERROR(SUM(X497:X498),"0")</f>
        <v>400</v>
      </c>
      <c r="Y500" s="571">
        <f>IFERROR(SUM(Y497:Y498),"0")</f>
        <v>405</v>
      </c>
      <c r="Z500" s="37"/>
      <c r="AA500" s="572"/>
      <c r="AB500" s="572"/>
      <c r="AC500" s="572"/>
    </row>
    <row r="501" spans="1:68" ht="14.25" customHeight="1" x14ac:dyDescent="0.25">
      <c r="A501" s="586" t="s">
        <v>174</v>
      </c>
      <c r="B501" s="587"/>
      <c r="C501" s="587"/>
      <c r="D501" s="587"/>
      <c r="E501" s="587"/>
      <c r="F501" s="587"/>
      <c r="G501" s="587"/>
      <c r="H501" s="587"/>
      <c r="I501" s="587"/>
      <c r="J501" s="587"/>
      <c r="K501" s="587"/>
      <c r="L501" s="587"/>
      <c r="M501" s="587"/>
      <c r="N501" s="587"/>
      <c r="O501" s="587"/>
      <c r="P501" s="587"/>
      <c r="Q501" s="587"/>
      <c r="R501" s="587"/>
      <c r="S501" s="587"/>
      <c r="T501" s="587"/>
      <c r="U501" s="587"/>
      <c r="V501" s="587"/>
      <c r="W501" s="587"/>
      <c r="X501" s="587"/>
      <c r="Y501" s="587"/>
      <c r="Z501" s="587"/>
      <c r="AA501" s="565"/>
      <c r="AB501" s="565"/>
      <c r="AC501" s="565"/>
    </row>
    <row r="502" spans="1:68" ht="27" customHeight="1" x14ac:dyDescent="0.25">
      <c r="A502" s="54" t="s">
        <v>778</v>
      </c>
      <c r="B502" s="54" t="s">
        <v>779</v>
      </c>
      <c r="C502" s="31">
        <v>4301060491</v>
      </c>
      <c r="D502" s="582">
        <v>4640242180120</v>
      </c>
      <c r="E502" s="583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639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782</v>
      </c>
      <c r="B503" s="54" t="s">
        <v>783</v>
      </c>
      <c r="C503" s="31">
        <v>4301060498</v>
      </c>
      <c r="D503" s="582">
        <v>4640242180137</v>
      </c>
      <c r="E503" s="583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5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8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99"/>
      <c r="P504" s="588" t="s">
        <v>72</v>
      </c>
      <c r="Q504" s="589"/>
      <c r="R504" s="589"/>
      <c r="S504" s="589"/>
      <c r="T504" s="589"/>
      <c r="U504" s="589"/>
      <c r="V504" s="590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x14ac:dyDescent="0.2">
      <c r="A505" s="587"/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99"/>
      <c r="P505" s="588" t="s">
        <v>72</v>
      </c>
      <c r="Q505" s="589"/>
      <c r="R505" s="589"/>
      <c r="S505" s="589"/>
      <c r="T505" s="589"/>
      <c r="U505" s="589"/>
      <c r="V505" s="590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customHeight="1" x14ac:dyDescent="0.25">
      <c r="A506" s="596" t="s">
        <v>786</v>
      </c>
      <c r="B506" s="587"/>
      <c r="C506" s="587"/>
      <c r="D506" s="587"/>
      <c r="E506" s="587"/>
      <c r="F506" s="587"/>
      <c r="G506" s="587"/>
      <c r="H506" s="587"/>
      <c r="I506" s="587"/>
      <c r="J506" s="587"/>
      <c r="K506" s="587"/>
      <c r="L506" s="587"/>
      <c r="M506" s="587"/>
      <c r="N506" s="587"/>
      <c r="O506" s="587"/>
      <c r="P506" s="587"/>
      <c r="Q506" s="587"/>
      <c r="R506" s="587"/>
      <c r="S506" s="587"/>
      <c r="T506" s="587"/>
      <c r="U506" s="587"/>
      <c r="V506" s="587"/>
      <c r="W506" s="587"/>
      <c r="X506" s="587"/>
      <c r="Y506" s="587"/>
      <c r="Z506" s="587"/>
      <c r="AA506" s="564"/>
      <c r="AB506" s="564"/>
      <c r="AC506" s="564"/>
    </row>
    <row r="507" spans="1:68" ht="14.25" customHeight="1" x14ac:dyDescent="0.25">
      <c r="A507" s="586" t="s">
        <v>139</v>
      </c>
      <c r="B507" s="587"/>
      <c r="C507" s="587"/>
      <c r="D507" s="587"/>
      <c r="E507" s="587"/>
      <c r="F507" s="587"/>
      <c r="G507" s="587"/>
      <c r="H507" s="587"/>
      <c r="I507" s="587"/>
      <c r="J507" s="587"/>
      <c r="K507" s="587"/>
      <c r="L507" s="587"/>
      <c r="M507" s="587"/>
      <c r="N507" s="587"/>
      <c r="O507" s="587"/>
      <c r="P507" s="587"/>
      <c r="Q507" s="587"/>
      <c r="R507" s="587"/>
      <c r="S507" s="587"/>
      <c r="T507" s="587"/>
      <c r="U507" s="587"/>
      <c r="V507" s="587"/>
      <c r="W507" s="587"/>
      <c r="X507" s="587"/>
      <c r="Y507" s="587"/>
      <c r="Z507" s="587"/>
      <c r="AA507" s="565"/>
      <c r="AB507" s="565"/>
      <c r="AC507" s="565"/>
    </row>
    <row r="508" spans="1:68" ht="27" customHeight="1" x14ac:dyDescent="0.25">
      <c r="A508" s="54" t="s">
        <v>787</v>
      </c>
      <c r="B508" s="54" t="s">
        <v>788</v>
      </c>
      <c r="C508" s="31">
        <v>4301020314</v>
      </c>
      <c r="D508" s="582">
        <v>4640242180090</v>
      </c>
      <c r="E508" s="583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65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598"/>
      <c r="B509" s="587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87"/>
      <c r="O509" s="599"/>
      <c r="P509" s="588" t="s">
        <v>72</v>
      </c>
      <c r="Q509" s="589"/>
      <c r="R509" s="589"/>
      <c r="S509" s="589"/>
      <c r="T509" s="589"/>
      <c r="U509" s="589"/>
      <c r="V509" s="590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x14ac:dyDescent="0.2">
      <c r="A510" s="587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99"/>
      <c r="P510" s="588" t="s">
        <v>72</v>
      </c>
      <c r="Q510" s="589"/>
      <c r="R510" s="589"/>
      <c r="S510" s="589"/>
      <c r="T510" s="589"/>
      <c r="U510" s="589"/>
      <c r="V510" s="590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80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739"/>
      <c r="P511" s="576" t="s">
        <v>791</v>
      </c>
      <c r="Q511" s="577"/>
      <c r="R511" s="577"/>
      <c r="S511" s="577"/>
      <c r="T511" s="577"/>
      <c r="U511" s="577"/>
      <c r="V511" s="578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15581.5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15706.440000000002</v>
      </c>
      <c r="Z511" s="37"/>
      <c r="AA511" s="572"/>
      <c r="AB511" s="572"/>
      <c r="AC511" s="572"/>
    </row>
    <row r="512" spans="1:68" x14ac:dyDescent="0.2">
      <c r="A512" s="587"/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739"/>
      <c r="P512" s="576" t="s">
        <v>792</v>
      </c>
      <c r="Q512" s="577"/>
      <c r="R512" s="577"/>
      <c r="S512" s="577"/>
      <c r="T512" s="577"/>
      <c r="U512" s="577"/>
      <c r="V512" s="578"/>
      <c r="W512" s="37" t="s">
        <v>70</v>
      </c>
      <c r="X512" s="571">
        <f>IFERROR(SUM(BM22:BM508),"0")</f>
        <v>16543.972176553394</v>
      </c>
      <c r="Y512" s="571">
        <f>IFERROR(SUM(BN22:BN508),"0")</f>
        <v>16675.567000000003</v>
      </c>
      <c r="Z512" s="37"/>
      <c r="AA512" s="572"/>
      <c r="AB512" s="572"/>
      <c r="AC512" s="572"/>
    </row>
    <row r="513" spans="1:32" x14ac:dyDescent="0.2">
      <c r="A513" s="587"/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739"/>
      <c r="P513" s="576" t="s">
        <v>793</v>
      </c>
      <c r="Q513" s="577"/>
      <c r="R513" s="577"/>
      <c r="S513" s="577"/>
      <c r="T513" s="577"/>
      <c r="U513" s="577"/>
      <c r="V513" s="578"/>
      <c r="W513" s="37" t="s">
        <v>794</v>
      </c>
      <c r="X513" s="38">
        <f>ROUNDUP(SUM(BO22:BO508),0)</f>
        <v>28</v>
      </c>
      <c r="Y513" s="38">
        <f>ROUNDUP(SUM(BP22:BP508),0)</f>
        <v>28</v>
      </c>
      <c r="Z513" s="37"/>
      <c r="AA513" s="572"/>
      <c r="AB513" s="572"/>
      <c r="AC513" s="572"/>
    </row>
    <row r="514" spans="1:32" x14ac:dyDescent="0.2">
      <c r="A514" s="587"/>
      <c r="B514" s="587"/>
      <c r="C514" s="587"/>
      <c r="D514" s="587"/>
      <c r="E514" s="587"/>
      <c r="F514" s="587"/>
      <c r="G514" s="587"/>
      <c r="H514" s="587"/>
      <c r="I514" s="587"/>
      <c r="J514" s="587"/>
      <c r="K514" s="587"/>
      <c r="L514" s="587"/>
      <c r="M514" s="587"/>
      <c r="N514" s="587"/>
      <c r="O514" s="739"/>
      <c r="P514" s="576" t="s">
        <v>795</v>
      </c>
      <c r="Q514" s="577"/>
      <c r="R514" s="577"/>
      <c r="S514" s="577"/>
      <c r="T514" s="577"/>
      <c r="U514" s="577"/>
      <c r="V514" s="578"/>
      <c r="W514" s="37" t="s">
        <v>70</v>
      </c>
      <c r="X514" s="571">
        <f>GrossWeightTotal+PalletQtyTotal*25</f>
        <v>17243.972176553394</v>
      </c>
      <c r="Y514" s="571">
        <f>GrossWeightTotalR+PalletQtyTotalR*25</f>
        <v>17375.567000000003</v>
      </c>
      <c r="Z514" s="37"/>
      <c r="AA514" s="572"/>
      <c r="AB514" s="572"/>
      <c r="AC514" s="572"/>
    </row>
    <row r="515" spans="1:32" x14ac:dyDescent="0.2">
      <c r="A515" s="587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739"/>
      <c r="P515" s="576" t="s">
        <v>796</v>
      </c>
      <c r="Q515" s="577"/>
      <c r="R515" s="577"/>
      <c r="S515" s="577"/>
      <c r="T515" s="577"/>
      <c r="U515" s="577"/>
      <c r="V515" s="578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2904.8692757058366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2924</v>
      </c>
      <c r="Z515" s="37"/>
      <c r="AA515" s="572"/>
      <c r="AB515" s="572"/>
      <c r="AC515" s="572"/>
    </row>
    <row r="516" spans="1:32" ht="14.25" customHeight="1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739"/>
      <c r="P516" s="576" t="s">
        <v>797</v>
      </c>
      <c r="Q516" s="577"/>
      <c r="R516" s="577"/>
      <c r="S516" s="577"/>
      <c r="T516" s="577"/>
      <c r="U516" s="577"/>
      <c r="V516" s="578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33.48451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3" t="s">
        <v>101</v>
      </c>
      <c r="D518" s="657"/>
      <c r="E518" s="657"/>
      <c r="F518" s="657"/>
      <c r="G518" s="657"/>
      <c r="H518" s="658"/>
      <c r="I518" s="593" t="s">
        <v>261</v>
      </c>
      <c r="J518" s="657"/>
      <c r="K518" s="657"/>
      <c r="L518" s="657"/>
      <c r="M518" s="657"/>
      <c r="N518" s="657"/>
      <c r="O518" s="657"/>
      <c r="P518" s="657"/>
      <c r="Q518" s="657"/>
      <c r="R518" s="657"/>
      <c r="S518" s="658"/>
      <c r="T518" s="593" t="s">
        <v>550</v>
      </c>
      <c r="U518" s="658"/>
      <c r="V518" s="593" t="s">
        <v>607</v>
      </c>
      <c r="W518" s="657"/>
      <c r="X518" s="657"/>
      <c r="Y518" s="658"/>
      <c r="Z518" s="566" t="s">
        <v>663</v>
      </c>
      <c r="AA518" s="593" t="s">
        <v>733</v>
      </c>
      <c r="AB518" s="658"/>
      <c r="AC518" s="52"/>
      <c r="AF518" s="567"/>
    </row>
    <row r="519" spans="1:32" ht="14.25" customHeight="1" thickTop="1" x14ac:dyDescent="0.2">
      <c r="A519" s="676" t="s">
        <v>800</v>
      </c>
      <c r="B519" s="593" t="s">
        <v>63</v>
      </c>
      <c r="C519" s="593" t="s">
        <v>102</v>
      </c>
      <c r="D519" s="593" t="s">
        <v>119</v>
      </c>
      <c r="E519" s="593" t="s">
        <v>181</v>
      </c>
      <c r="F519" s="593" t="s">
        <v>204</v>
      </c>
      <c r="G519" s="593" t="s">
        <v>237</v>
      </c>
      <c r="H519" s="593" t="s">
        <v>101</v>
      </c>
      <c r="I519" s="593" t="s">
        <v>262</v>
      </c>
      <c r="J519" s="593" t="s">
        <v>302</v>
      </c>
      <c r="K519" s="593" t="s">
        <v>363</v>
      </c>
      <c r="L519" s="593" t="s">
        <v>404</v>
      </c>
      <c r="M519" s="593" t="s">
        <v>420</v>
      </c>
      <c r="N519" s="567"/>
      <c r="O519" s="593" t="s">
        <v>433</v>
      </c>
      <c r="P519" s="593" t="s">
        <v>443</v>
      </c>
      <c r="Q519" s="593" t="s">
        <v>450</v>
      </c>
      <c r="R519" s="593" t="s">
        <v>455</v>
      </c>
      <c r="S519" s="593" t="s">
        <v>540</v>
      </c>
      <c r="T519" s="593" t="s">
        <v>551</v>
      </c>
      <c r="U519" s="593" t="s">
        <v>585</v>
      </c>
      <c r="V519" s="593" t="s">
        <v>608</v>
      </c>
      <c r="W519" s="593" t="s">
        <v>640</v>
      </c>
      <c r="X519" s="593" t="s">
        <v>655</v>
      </c>
      <c r="Y519" s="593" t="s">
        <v>659</v>
      </c>
      <c r="Z519" s="593" t="s">
        <v>663</v>
      </c>
      <c r="AA519" s="593" t="s">
        <v>733</v>
      </c>
      <c r="AB519" s="593" t="s">
        <v>786</v>
      </c>
      <c r="AC519" s="52"/>
      <c r="AF519" s="567"/>
    </row>
    <row r="520" spans="1:32" ht="13.5" customHeight="1" thickBot="1" x14ac:dyDescent="0.25">
      <c r="A520" s="677"/>
      <c r="B520" s="594"/>
      <c r="C520" s="594"/>
      <c r="D520" s="594"/>
      <c r="E520" s="594"/>
      <c r="F520" s="594"/>
      <c r="G520" s="594"/>
      <c r="H520" s="594"/>
      <c r="I520" s="594"/>
      <c r="J520" s="594"/>
      <c r="K520" s="594"/>
      <c r="L520" s="594"/>
      <c r="M520" s="594"/>
      <c r="N520" s="567"/>
      <c r="O520" s="594"/>
      <c r="P520" s="594"/>
      <c r="Q520" s="594"/>
      <c r="R520" s="594"/>
      <c r="S520" s="594"/>
      <c r="T520" s="594"/>
      <c r="U520" s="594"/>
      <c r="V520" s="594"/>
      <c r="W520" s="594"/>
      <c r="X520" s="594"/>
      <c r="Y520" s="594"/>
      <c r="Z520" s="594"/>
      <c r="AA520" s="594"/>
      <c r="AB520" s="594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302.40000000000003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1393.2</v>
      </c>
      <c r="E521" s="46">
        <f>IFERROR(Y89*1,"0")+IFERROR(Y90*1,"0")+IFERROR(Y91*1,"0")+IFERROR(Y95*1,"0")+IFERROR(Y96*1,"0")+IFERROR(Y97*1,"0")+IFERROR(Y98*1,"0")+IFERROR(Y99*1,"0")+IFERROR(Y100*1,"0")</f>
        <v>1109.7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1558.8</v>
      </c>
      <c r="G521" s="46">
        <f>IFERROR(Y131*1,"0")+IFERROR(Y132*1,"0")+IFERROR(Y136*1,"0")+IFERROR(Y137*1,"0")+IFERROR(Y141*1,"0")+IFERROR(Y142*1,"0")</f>
        <v>100.8</v>
      </c>
      <c r="H521" s="46">
        <f>IFERROR(Y147*1,"0")+IFERROR(Y151*1,"0")+IFERROR(Y152*1,"0")+IFERROR(Y153*1,"0")</f>
        <v>0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100.80000000000001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2420.1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47.339999999999989</v>
      </c>
      <c r="L521" s="46">
        <f>IFERROR(Y253*1,"0")+IFERROR(Y254*1,"0")+IFERROR(Y255*1,"0")+IFERROR(Y256*1,"0")+IFERROR(Y257*1,"0")</f>
        <v>108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202.79999999999998</v>
      </c>
      <c r="S521" s="46">
        <f>IFERROR(Y339*1,"0")+IFERROR(Y340*1,"0")+IFERROR(Y341*1,"0")</f>
        <v>401.1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1698</v>
      </c>
      <c r="U521" s="46">
        <f>IFERROR(Y372*1,"0")+IFERROR(Y373*1,"0")+IFERROR(Y374*1,"0")+IFERROR(Y375*1,"0")+IFERROR(Y379*1,"0")+IFERROR(Y383*1,"0")+IFERROR(Y384*1,"0")+IFERROR(Y388*1,"0")</f>
        <v>961.56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124.2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4568.6400000000003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609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4">
    <mergeCell ref="X17:X18"/>
    <mergeCell ref="D286:E286"/>
    <mergeCell ref="P216:V216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P363:T363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Z519:Z520"/>
    <mergeCell ref="A103:Z103"/>
    <mergeCell ref="D95:E95"/>
    <mergeCell ref="B519:B520"/>
    <mergeCell ref="D519:D520"/>
    <mergeCell ref="P447:T447"/>
    <mergeCell ref="A266:O267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D54:E54"/>
    <mergeCell ref="P160:V160"/>
    <mergeCell ref="P427:V427"/>
    <mergeCell ref="P283:V283"/>
    <mergeCell ref="P83:T83"/>
    <mergeCell ref="D271:E271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497:T497"/>
    <mergeCell ref="P297:T297"/>
    <mergeCell ref="D478:E478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D407:E407"/>
    <mergeCell ref="Q6:R6"/>
    <mergeCell ref="A385:O386"/>
    <mergeCell ref="P200:T200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262:T262"/>
    <mergeCell ref="D105:E105"/>
    <mergeCell ref="A51:Z51"/>
    <mergeCell ref="D341:E341"/>
    <mergeCell ref="D170:E170"/>
    <mergeCell ref="P292:T292"/>
    <mergeCell ref="P81:V81"/>
    <mergeCell ref="D196:E196"/>
    <mergeCell ref="A269:Z269"/>
    <mergeCell ref="P294:T294"/>
    <mergeCell ref="P23:V23"/>
    <mergeCell ref="P381:V381"/>
    <mergeCell ref="A206:Z206"/>
    <mergeCell ref="X519:X520"/>
    <mergeCell ref="D503:E503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349:T349"/>
    <mergeCell ref="D270:E270"/>
    <mergeCell ref="P420:T420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P519:P520"/>
    <mergeCell ref="P194:V194"/>
    <mergeCell ref="D394:E394"/>
    <mergeCell ref="D450:E450"/>
    <mergeCell ref="P121:T121"/>
    <mergeCell ref="A499:O500"/>
    <mergeCell ref="P181:T181"/>
    <mergeCell ref="P357:T357"/>
    <mergeCell ref="P495:V495"/>
    <mergeCell ref="A494:O495"/>
    <mergeCell ref="P432:V432"/>
    <mergeCell ref="P439:T439"/>
    <mergeCell ref="A476:Z476"/>
    <mergeCell ref="P513:V513"/>
    <mergeCell ref="C519:C520"/>
    <mergeCell ref="E519:E520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488:T488"/>
    <mergeCell ref="A507:Z507"/>
    <mergeCell ref="P482:V482"/>
    <mergeCell ref="A241:O242"/>
    <mergeCell ref="D225:E225"/>
    <mergeCell ref="D461:E461"/>
    <mergeCell ref="P61:T61"/>
    <mergeCell ref="D200:E200"/>
    <mergeCell ref="A178:O179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426:V426"/>
    <mergeCell ref="P301:T301"/>
    <mergeCell ref="P295:T295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A491:Z491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A221:O222"/>
    <mergeCell ref="A158:Z158"/>
    <mergeCell ref="P404:V404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A138:O139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02:T402"/>
    <mergeCell ref="D301:E301"/>
    <mergeCell ref="D245:E245"/>
    <mergeCell ref="P166:T166"/>
    <mergeCell ref="D147:E147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D78:E78"/>
    <mergeCell ref="D363:E363"/>
    <mergeCell ref="D357:E35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P451:V451"/>
    <mergeCell ref="A276:Z276"/>
    <mergeCell ref="P516:V51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D187:E187"/>
    <mergeCell ref="P231:T231"/>
    <mergeCell ref="P302:T302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508:T508"/>
    <mergeCell ref="A453:Z453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