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097F9BC0-C12D-4389-AD54-110A5E60A5C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заказа'!$X$297:$X$297</definedName>
    <definedName name="GrossWeightTotalR">'Бланк заказа'!$Y$297:$Y$297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заказа'!$X$298:$X$298</definedName>
    <definedName name="PalletQtyTotalR">'Бланк заказа'!$Y$298:$Y$298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заказа'!$B$199:$B$199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заказа'!$B$217:$B$217</definedName>
    <definedName name="ProductId73">'Бланк заказа'!$B$222:$B$222</definedName>
    <definedName name="ProductId74">'Бланк заказа'!$B$226:$B$226</definedName>
    <definedName name="ProductId75">'Бланк заказа'!$B$227:$B$227</definedName>
    <definedName name="ProductId76">'Бланк заказа'!$B$228:$B$228</definedName>
    <definedName name="ProductId77">'Бланк заказа'!$B$233:$B$233</definedName>
    <definedName name="ProductId78">'Бланк заказа'!$B$234:$B$234</definedName>
    <definedName name="ProductId79">'Бланк заказа'!$B$240:$B$240</definedName>
    <definedName name="ProductId8">'Бланк заказа'!$B$42:$B$42</definedName>
    <definedName name="ProductId80">'Бланк заказа'!$B$246:$B$246</definedName>
    <definedName name="ProductId81">'Бланк заказа'!$B$252:$B$252</definedName>
    <definedName name="ProductId82">'Бланк заказа'!$B$256:$B$256</definedName>
    <definedName name="ProductId83">'Бланк заказа'!$B$262:$B$262</definedName>
    <definedName name="ProductId84">'Бланк заказа'!$B$263:$B$263</definedName>
    <definedName name="ProductId85">'Бланк заказа'!$B$264:$B$264</definedName>
    <definedName name="ProductId86">'Бланк заказа'!$B$268:$B$268</definedName>
    <definedName name="ProductId87">'Бланк заказа'!$B$272:$B$272</definedName>
    <definedName name="ProductId88">'Бланк заказа'!$B$273:$B$273</definedName>
    <definedName name="ProductId89">'Бланк заказа'!$B$274:$B$274</definedName>
    <definedName name="ProductId9">'Бланк заказа'!$B$43:$B$43</definedName>
    <definedName name="ProductId90">'Бланк заказа'!$B$278:$B$278</definedName>
    <definedName name="ProductId91">'Бланк заказа'!$B$279:$B$279</definedName>
    <definedName name="ProductId92">'Бланк заказа'!$B$280:$B$280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заказа'!$X$199:$X$199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заказа'!$X$217:$X$217</definedName>
    <definedName name="SalesQty73">'Бланк заказа'!$X$222:$X$222</definedName>
    <definedName name="SalesQty74">'Бланк заказа'!$X$226:$X$226</definedName>
    <definedName name="SalesQty75">'Бланк заказа'!$X$227:$X$227</definedName>
    <definedName name="SalesQty76">'Бланк заказа'!$X$228:$X$228</definedName>
    <definedName name="SalesQty77">'Бланк заказа'!$X$233:$X$233</definedName>
    <definedName name="SalesQty78">'Бланк заказа'!$X$234:$X$234</definedName>
    <definedName name="SalesQty79">'Бланк заказа'!$X$240:$X$240</definedName>
    <definedName name="SalesQty8">'Бланк заказа'!$X$42:$X$42</definedName>
    <definedName name="SalesQty80">'Бланк заказа'!$X$246:$X$246</definedName>
    <definedName name="SalesQty81">'Бланк заказа'!$X$252:$X$252</definedName>
    <definedName name="SalesQty82">'Бланк заказа'!$X$256:$X$256</definedName>
    <definedName name="SalesQty83">'Бланк заказа'!$X$262:$X$262</definedName>
    <definedName name="SalesQty84">'Бланк заказа'!$X$263:$X$263</definedName>
    <definedName name="SalesQty85">'Бланк заказа'!$X$264:$X$264</definedName>
    <definedName name="SalesQty86">'Бланк заказа'!$X$268:$X$268</definedName>
    <definedName name="SalesQty87">'Бланк заказа'!$X$272:$X$272</definedName>
    <definedName name="SalesQty88">'Бланк заказа'!$X$273:$X$273</definedName>
    <definedName name="SalesQty89">'Бланк заказа'!$X$274:$X$274</definedName>
    <definedName name="SalesQty9">'Бланк заказа'!$X$43:$X$43</definedName>
    <definedName name="SalesQty90">'Бланк заказа'!$X$278:$X$278</definedName>
    <definedName name="SalesQty91">'Бланк заказа'!$X$279:$X$279</definedName>
    <definedName name="SalesQty92">'Бланк заказа'!$X$280:$X$280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заказа'!$Y$199:$Y$199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заказа'!$Y$217:$Y$217</definedName>
    <definedName name="SalesRoundBox73">'Бланк заказа'!$Y$222:$Y$222</definedName>
    <definedName name="SalesRoundBox74">'Бланк заказа'!$Y$226:$Y$226</definedName>
    <definedName name="SalesRoundBox75">'Бланк заказа'!$Y$227:$Y$227</definedName>
    <definedName name="SalesRoundBox76">'Бланк заказа'!$Y$228:$Y$228</definedName>
    <definedName name="SalesRoundBox77">'Бланк заказа'!$Y$233:$Y$233</definedName>
    <definedName name="SalesRoundBox78">'Бланк заказа'!$Y$234:$Y$234</definedName>
    <definedName name="SalesRoundBox79">'Бланк заказа'!$Y$240:$Y$240</definedName>
    <definedName name="SalesRoundBox8">'Бланк заказа'!$Y$42:$Y$42</definedName>
    <definedName name="SalesRoundBox80">'Бланк заказа'!$Y$246:$Y$246</definedName>
    <definedName name="SalesRoundBox81">'Бланк заказа'!$Y$252:$Y$252</definedName>
    <definedName name="SalesRoundBox82">'Бланк заказа'!$Y$256:$Y$256</definedName>
    <definedName name="SalesRoundBox83">'Бланк заказа'!$Y$262:$Y$262</definedName>
    <definedName name="SalesRoundBox84">'Бланк заказа'!$Y$263:$Y$263</definedName>
    <definedName name="SalesRoundBox85">'Бланк заказа'!$Y$264:$Y$264</definedName>
    <definedName name="SalesRoundBox86">'Бланк заказа'!$Y$268:$Y$268</definedName>
    <definedName name="SalesRoundBox87">'Бланк заказа'!$Y$272:$Y$272</definedName>
    <definedName name="SalesRoundBox88">'Бланк заказа'!$Y$273:$Y$273</definedName>
    <definedName name="SalesRoundBox89">'Бланк заказа'!$Y$274:$Y$274</definedName>
    <definedName name="SalesRoundBox9">'Бланк заказа'!$Y$43:$Y$43</definedName>
    <definedName name="SalesRoundBox90">'Бланк заказа'!$Y$278:$Y$278</definedName>
    <definedName name="SalesRoundBox91">'Бланк заказа'!$Y$279:$Y$279</definedName>
    <definedName name="SalesRoundBox92">'Бланк заказа'!$Y$280:$Y$280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заказа'!$W$199:$W$199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заказа'!$W$217:$W$217</definedName>
    <definedName name="UnitOfMeasure73">'Бланк заказа'!$W$222:$W$222</definedName>
    <definedName name="UnitOfMeasure74">'Бланк заказа'!$W$226:$W$226</definedName>
    <definedName name="UnitOfMeasure75">'Бланк заказа'!$W$227:$W$227</definedName>
    <definedName name="UnitOfMeasure76">'Бланк заказа'!$W$228:$W$228</definedName>
    <definedName name="UnitOfMeasure77">'Бланк заказа'!$W$233:$W$233</definedName>
    <definedName name="UnitOfMeasure78">'Бланк заказа'!$W$234:$W$234</definedName>
    <definedName name="UnitOfMeasure79">'Бланк заказа'!$W$240:$W$240</definedName>
    <definedName name="UnitOfMeasure8">'Бланк заказа'!$W$42:$W$42</definedName>
    <definedName name="UnitOfMeasure80">'Бланк заказа'!$W$246:$W$246</definedName>
    <definedName name="UnitOfMeasure81">'Бланк заказа'!$W$252:$W$252</definedName>
    <definedName name="UnitOfMeasure82">'Бланк заказа'!$W$256:$W$256</definedName>
    <definedName name="UnitOfMeasure83">'Бланк заказа'!$W$262:$W$262</definedName>
    <definedName name="UnitOfMeasure84">'Бланк заказа'!$W$263:$W$263</definedName>
    <definedName name="UnitOfMeasure85">'Бланк заказа'!$W$264:$W$264</definedName>
    <definedName name="UnitOfMeasure86">'Бланк заказа'!$W$268:$W$268</definedName>
    <definedName name="UnitOfMeasure87">'Бланк заказа'!$W$272:$W$272</definedName>
    <definedName name="UnitOfMeasure88">'Бланк заказа'!$W$273:$W$273</definedName>
    <definedName name="UnitOfMeasure89">'Бланк заказа'!$W$274:$W$274</definedName>
    <definedName name="UnitOfMeasure9">'Бланк заказа'!$W$43:$W$43</definedName>
    <definedName name="UnitOfMeasure90">'Бланк заказа'!$W$278:$W$278</definedName>
    <definedName name="UnitOfMeasure91">'Бланк заказа'!$W$279:$W$279</definedName>
    <definedName name="UnitOfMeasure92">'Бланк заказа'!$W$280:$W$280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6" i="1" l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X295" i="1"/>
  <c r="X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Y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BO280" i="1"/>
  <c r="BM280" i="1"/>
  <c r="Z280" i="1"/>
  <c r="Y280" i="1"/>
  <c r="P280" i="1"/>
  <c r="BP279" i="1"/>
  <c r="BO279" i="1"/>
  <c r="BN279" i="1"/>
  <c r="BM279" i="1"/>
  <c r="Z279" i="1"/>
  <c r="Y279" i="1"/>
  <c r="BP278" i="1"/>
  <c r="BO278" i="1"/>
  <c r="BN278" i="1"/>
  <c r="BM278" i="1"/>
  <c r="Z278" i="1"/>
  <c r="Z294" i="1" s="1"/>
  <c r="Y278" i="1"/>
  <c r="Y276" i="1"/>
  <c r="X276" i="1"/>
  <c r="Z275" i="1"/>
  <c r="X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X270" i="1"/>
  <c r="Y269" i="1"/>
  <c r="X269" i="1"/>
  <c r="BP268" i="1"/>
  <c r="BO268" i="1"/>
  <c r="BN268" i="1"/>
  <c r="BM268" i="1"/>
  <c r="Z268" i="1"/>
  <c r="Z269" i="1" s="1"/>
  <c r="Y268" i="1"/>
  <c r="Y270" i="1" s="1"/>
  <c r="P268" i="1"/>
  <c r="X266" i="1"/>
  <c r="Y265" i="1"/>
  <c r="X265" i="1"/>
  <c r="BP264" i="1"/>
  <c r="BO264" i="1"/>
  <c r="BN264" i="1"/>
  <c r="BM264" i="1"/>
  <c r="Z264" i="1"/>
  <c r="Y264" i="1"/>
  <c r="BP263" i="1"/>
  <c r="BO263" i="1"/>
  <c r="BN263" i="1"/>
  <c r="BM263" i="1"/>
  <c r="Z263" i="1"/>
  <c r="Y263" i="1"/>
  <c r="BP262" i="1"/>
  <c r="BO262" i="1"/>
  <c r="BN262" i="1"/>
  <c r="BM262" i="1"/>
  <c r="Z262" i="1"/>
  <c r="Z265" i="1" s="1"/>
  <c r="Y262" i="1"/>
  <c r="Y266" i="1" s="1"/>
  <c r="X258" i="1"/>
  <c r="Z257" i="1"/>
  <c r="X257" i="1"/>
  <c r="BO256" i="1"/>
  <c r="BM256" i="1"/>
  <c r="Z256" i="1"/>
  <c r="Y256" i="1"/>
  <c r="P256" i="1"/>
  <c r="Y254" i="1"/>
  <c r="X254" i="1"/>
  <c r="Z253" i="1"/>
  <c r="X253" i="1"/>
  <c r="BO252" i="1"/>
  <c r="BM252" i="1"/>
  <c r="Z252" i="1"/>
  <c r="Y252" i="1"/>
  <c r="P252" i="1"/>
  <c r="X248" i="1"/>
  <c r="Z247" i="1"/>
  <c r="X247" i="1"/>
  <c r="BO246" i="1"/>
  <c r="BM246" i="1"/>
  <c r="Z246" i="1"/>
  <c r="Y246" i="1"/>
  <c r="P246" i="1"/>
  <c r="Y242" i="1"/>
  <c r="X242" i="1"/>
  <c r="Z241" i="1"/>
  <c r="X241" i="1"/>
  <c r="BO240" i="1"/>
  <c r="BM240" i="1"/>
  <c r="Z240" i="1"/>
  <c r="Y240" i="1"/>
  <c r="P240" i="1"/>
  <c r="X236" i="1"/>
  <c r="X235" i="1"/>
  <c r="BO234" i="1"/>
  <c r="BM234" i="1"/>
  <c r="Z234" i="1"/>
  <c r="Y234" i="1"/>
  <c r="P234" i="1"/>
  <c r="BP233" i="1"/>
  <c r="BO233" i="1"/>
  <c r="BN233" i="1"/>
  <c r="BM233" i="1"/>
  <c r="Z233" i="1"/>
  <c r="Z235" i="1" s="1"/>
  <c r="Y233" i="1"/>
  <c r="P233" i="1"/>
  <c r="X230" i="1"/>
  <c r="X229" i="1"/>
  <c r="BP228" i="1"/>
  <c r="BO228" i="1"/>
  <c r="BN228" i="1"/>
  <c r="BM228" i="1"/>
  <c r="Z228" i="1"/>
  <c r="Y228" i="1"/>
  <c r="P228" i="1"/>
  <c r="BO227" i="1"/>
  <c r="BM227" i="1"/>
  <c r="Z227" i="1"/>
  <c r="Y227" i="1"/>
  <c r="P227" i="1"/>
  <c r="BP226" i="1"/>
  <c r="BO226" i="1"/>
  <c r="BN226" i="1"/>
  <c r="BM226" i="1"/>
  <c r="Z226" i="1"/>
  <c r="Z229" i="1" s="1"/>
  <c r="Y226" i="1"/>
  <c r="P226" i="1"/>
  <c r="X224" i="1"/>
  <c r="Y223" i="1"/>
  <c r="X223" i="1"/>
  <c r="BP222" i="1"/>
  <c r="BO222" i="1"/>
  <c r="BN222" i="1"/>
  <c r="BM222" i="1"/>
  <c r="Z222" i="1"/>
  <c r="Z223" i="1" s="1"/>
  <c r="Y222" i="1"/>
  <c r="Y224" i="1" s="1"/>
  <c r="P222" i="1"/>
  <c r="X219" i="1"/>
  <c r="Y218" i="1"/>
  <c r="X218" i="1"/>
  <c r="BP217" i="1"/>
  <c r="BO217" i="1"/>
  <c r="BN217" i="1"/>
  <c r="BM217" i="1"/>
  <c r="Z217" i="1"/>
  <c r="Z218" i="1" s="1"/>
  <c r="Y217" i="1"/>
  <c r="Y219" i="1" s="1"/>
  <c r="Y214" i="1"/>
  <c r="X214" i="1"/>
  <c r="Z213" i="1"/>
  <c r="X213" i="1"/>
  <c r="BO212" i="1"/>
  <c r="BM212" i="1"/>
  <c r="Z212" i="1"/>
  <c r="Y212" i="1"/>
  <c r="P212" i="1"/>
  <c r="BP211" i="1"/>
  <c r="BO211" i="1"/>
  <c r="BN211" i="1"/>
  <c r="BM211" i="1"/>
  <c r="Z211" i="1"/>
  <c r="Y211" i="1"/>
  <c r="P211" i="1"/>
  <c r="BO210" i="1"/>
  <c r="BM210" i="1"/>
  <c r="Z210" i="1"/>
  <c r="Y210" i="1"/>
  <c r="P210" i="1"/>
  <c r="BP209" i="1"/>
  <c r="BO209" i="1"/>
  <c r="BN209" i="1"/>
  <c r="BM209" i="1"/>
  <c r="Z209" i="1"/>
  <c r="Y209" i="1"/>
  <c r="Y213" i="1" s="1"/>
  <c r="P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BP200" i="1"/>
  <c r="BO200" i="1"/>
  <c r="BN200" i="1"/>
  <c r="BM200" i="1"/>
  <c r="Z200" i="1"/>
  <c r="Y200" i="1"/>
  <c r="P200" i="1"/>
  <c r="BO199" i="1"/>
  <c r="BM199" i="1"/>
  <c r="Z199" i="1"/>
  <c r="Z205" i="1" s="1"/>
  <c r="Y199" i="1"/>
  <c r="P199" i="1"/>
  <c r="X196" i="1"/>
  <c r="Z195" i="1"/>
  <c r="X195" i="1"/>
  <c r="BO194" i="1"/>
  <c r="BM194" i="1"/>
  <c r="Z194" i="1"/>
  <c r="Y194" i="1"/>
  <c r="P194" i="1"/>
  <c r="Y191" i="1"/>
  <c r="X191" i="1"/>
  <c r="Z190" i="1"/>
  <c r="X190" i="1"/>
  <c r="BO189" i="1"/>
  <c r="BM189" i="1"/>
  <c r="Z189" i="1"/>
  <c r="Y189" i="1"/>
  <c r="P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Y190" i="1" s="1"/>
  <c r="P186" i="1"/>
  <c r="X184" i="1"/>
  <c r="Y183" i="1"/>
  <c r="X183" i="1"/>
  <c r="BP182" i="1"/>
  <c r="BO182" i="1"/>
  <c r="BN182" i="1"/>
  <c r="BM182" i="1"/>
  <c r="Z182" i="1"/>
  <c r="Z183" i="1" s="1"/>
  <c r="Y182" i="1"/>
  <c r="Y184" i="1" s="1"/>
  <c r="X178" i="1"/>
  <c r="Z177" i="1"/>
  <c r="X177" i="1"/>
  <c r="BO176" i="1"/>
  <c r="BM176" i="1"/>
  <c r="Z176" i="1"/>
  <c r="Y176" i="1"/>
  <c r="X174" i="1"/>
  <c r="X173" i="1"/>
  <c r="BP172" i="1"/>
  <c r="BO172" i="1"/>
  <c r="BN172" i="1"/>
  <c r="BM172" i="1"/>
  <c r="Z172" i="1"/>
  <c r="Y172" i="1"/>
  <c r="P172" i="1"/>
  <c r="BO171" i="1"/>
  <c r="BM171" i="1"/>
  <c r="Z171" i="1"/>
  <c r="Y171" i="1"/>
  <c r="P171" i="1"/>
  <c r="BP170" i="1"/>
  <c r="BO170" i="1"/>
  <c r="BN170" i="1"/>
  <c r="BM170" i="1"/>
  <c r="Z170" i="1"/>
  <c r="Z173" i="1" s="1"/>
  <c r="Y170" i="1"/>
  <c r="P170" i="1"/>
  <c r="X166" i="1"/>
  <c r="X165" i="1"/>
  <c r="BP164" i="1"/>
  <c r="BO164" i="1"/>
  <c r="BN164" i="1"/>
  <c r="BM164" i="1"/>
  <c r="Z164" i="1"/>
  <c r="Y164" i="1"/>
  <c r="P164" i="1"/>
  <c r="BO163" i="1"/>
  <c r="BM163" i="1"/>
  <c r="Z163" i="1"/>
  <c r="Y163" i="1"/>
  <c r="X159" i="1"/>
  <c r="Y158" i="1"/>
  <c r="X158" i="1"/>
  <c r="BP157" i="1"/>
  <c r="BO157" i="1"/>
  <c r="BN157" i="1"/>
  <c r="BM157" i="1"/>
  <c r="Z157" i="1"/>
  <c r="Z158" i="1" s="1"/>
  <c r="Y157" i="1"/>
  <c r="Y159" i="1" s="1"/>
  <c r="P157" i="1"/>
  <c r="X154" i="1"/>
  <c r="Z153" i="1"/>
  <c r="X153" i="1"/>
  <c r="BO152" i="1"/>
  <c r="BM152" i="1"/>
  <c r="Z152" i="1"/>
  <c r="Y152" i="1"/>
  <c r="Y154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Z138" i="1"/>
  <c r="X138" i="1"/>
  <c r="BO137" i="1"/>
  <c r="BM137" i="1"/>
  <c r="Z137" i="1"/>
  <c r="Y137" i="1"/>
  <c r="BP137" i="1" s="1"/>
  <c r="BO136" i="1"/>
  <c r="BM136" i="1"/>
  <c r="Z136" i="1"/>
  <c r="Y136" i="1"/>
  <c r="Y138" i="1" s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Z102" i="1"/>
  <c r="X102" i="1"/>
  <c r="BO101" i="1"/>
  <c r="BM101" i="1"/>
  <c r="Z101" i="1"/>
  <c r="Y101" i="1"/>
  <c r="Y102" i="1" s="1"/>
  <c r="P101" i="1"/>
  <c r="X98" i="1"/>
  <c r="X97" i="1"/>
  <c r="BO96" i="1"/>
  <c r="BM96" i="1"/>
  <c r="Z96" i="1"/>
  <c r="Y96" i="1"/>
  <c r="BP96" i="1" s="1"/>
  <c r="P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Z97" i="1" s="1"/>
  <c r="Y91" i="1"/>
  <c r="Y97" i="1" s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Z87" i="1" s="1"/>
  <c r="Y85" i="1"/>
  <c r="Y87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X75" i="1"/>
  <c r="BO74" i="1"/>
  <c r="BM74" i="1"/>
  <c r="Z74" i="1"/>
  <c r="Y74" i="1"/>
  <c r="BP74" i="1" s="1"/>
  <c r="P74" i="1"/>
  <c r="BP73" i="1"/>
  <c r="BO73" i="1"/>
  <c r="BN73" i="1"/>
  <c r="BM73" i="1"/>
  <c r="Z73" i="1"/>
  <c r="Z75" i="1" s="1"/>
  <c r="Y73" i="1"/>
  <c r="Y75" i="1" s="1"/>
  <c r="P73" i="1"/>
  <c r="X70" i="1"/>
  <c r="X69" i="1"/>
  <c r="BP68" i="1"/>
  <c r="BO68" i="1"/>
  <c r="BN68" i="1"/>
  <c r="BM68" i="1"/>
  <c r="Z68" i="1"/>
  <c r="Y68" i="1"/>
  <c r="P68" i="1"/>
  <c r="BO67" i="1"/>
  <c r="BM67" i="1"/>
  <c r="Z67" i="1"/>
  <c r="Y67" i="1"/>
  <c r="BP67" i="1" s="1"/>
  <c r="P67" i="1"/>
  <c r="BP66" i="1"/>
  <c r="BO66" i="1"/>
  <c r="BN66" i="1"/>
  <c r="BM66" i="1"/>
  <c r="Z66" i="1"/>
  <c r="Z69" i="1" s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Z63" i="1" s="1"/>
  <c r="Y61" i="1"/>
  <c r="Y64" i="1" s="1"/>
  <c r="P61" i="1"/>
  <c r="X59" i="1"/>
  <c r="Z58" i="1"/>
  <c r="X58" i="1"/>
  <c r="BO57" i="1"/>
  <c r="BM57" i="1"/>
  <c r="Z57" i="1"/>
  <c r="Y57" i="1"/>
  <c r="Y58" i="1" s="1"/>
  <c r="P57" i="1"/>
  <c r="X55" i="1"/>
  <c r="Z54" i="1"/>
  <c r="X54" i="1"/>
  <c r="BO53" i="1"/>
  <c r="BM53" i="1"/>
  <c r="Z53" i="1"/>
  <c r="Y53" i="1"/>
  <c r="Y54" i="1" s="1"/>
  <c r="P53" i="1"/>
  <c r="X51" i="1"/>
  <c r="Z50" i="1"/>
  <c r="X50" i="1"/>
  <c r="BO49" i="1"/>
  <c r="BM49" i="1"/>
  <c r="Z49" i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Y45" i="1" s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BP35" i="1" s="1"/>
  <c r="P35" i="1"/>
  <c r="BP34" i="1"/>
  <c r="BO34" i="1"/>
  <c r="BN34" i="1"/>
  <c r="BM34" i="1"/>
  <c r="Z34" i="1"/>
  <c r="Z37" i="1" s="1"/>
  <c r="Y34" i="1"/>
  <c r="Y38" i="1" s="1"/>
  <c r="P34" i="1"/>
  <c r="X31" i="1"/>
  <c r="X296" i="1" s="1"/>
  <c r="X30" i="1"/>
  <c r="BP29" i="1"/>
  <c r="BO29" i="1"/>
  <c r="BN29" i="1"/>
  <c r="BM29" i="1"/>
  <c r="Z29" i="1"/>
  <c r="Y29" i="1"/>
  <c r="P29" i="1"/>
  <c r="BO28" i="1"/>
  <c r="BM28" i="1"/>
  <c r="Z28" i="1"/>
  <c r="Z30" i="1" s="1"/>
  <c r="Y28" i="1"/>
  <c r="Y31" i="1" s="1"/>
  <c r="P28" i="1"/>
  <c r="X24" i="1"/>
  <c r="Z23" i="1"/>
  <c r="X23" i="1"/>
  <c r="X300" i="1" s="1"/>
  <c r="BO22" i="1"/>
  <c r="X298" i="1" s="1"/>
  <c r="BM22" i="1"/>
  <c r="X297" i="1" s="1"/>
  <c r="Z22" i="1"/>
  <c r="Y22" i="1"/>
  <c r="Y23" i="1" s="1"/>
  <c r="P22" i="1"/>
  <c r="H10" i="1"/>
  <c r="A9" i="1"/>
  <c r="F10" i="1" s="1"/>
  <c r="D7" i="1"/>
  <c r="Q6" i="1"/>
  <c r="P2" i="1"/>
  <c r="X299" i="1" l="1"/>
  <c r="H9" i="1"/>
  <c r="A10" i="1"/>
  <c r="Y24" i="1"/>
  <c r="Y30" i="1"/>
  <c r="Y300" i="1" s="1"/>
  <c r="Y37" i="1"/>
  <c r="Y46" i="1"/>
  <c r="Y51" i="1"/>
  <c r="Y55" i="1"/>
  <c r="Y59" i="1"/>
  <c r="Y63" i="1"/>
  <c r="Y69" i="1"/>
  <c r="Y76" i="1"/>
  <c r="Y81" i="1"/>
  <c r="Y88" i="1"/>
  <c r="Y98" i="1"/>
  <c r="Y103" i="1"/>
  <c r="Y113" i="1"/>
  <c r="Y117" i="1"/>
  <c r="Y127" i="1"/>
  <c r="Y132" i="1"/>
  <c r="Y139" i="1"/>
  <c r="Y144" i="1"/>
  <c r="Y149" i="1"/>
  <c r="Y166" i="1"/>
  <c r="BP163" i="1"/>
  <c r="BN163" i="1"/>
  <c r="Y165" i="1"/>
  <c r="BP171" i="1"/>
  <c r="BN171" i="1"/>
  <c r="Y173" i="1"/>
  <c r="Y177" i="1"/>
  <c r="BP176" i="1"/>
  <c r="BN176" i="1"/>
  <c r="Y195" i="1"/>
  <c r="BP194" i="1"/>
  <c r="BN194" i="1"/>
  <c r="BP227" i="1"/>
  <c r="BN227" i="1"/>
  <c r="Y229" i="1"/>
  <c r="BP234" i="1"/>
  <c r="BN234" i="1"/>
  <c r="Y247" i="1"/>
  <c r="BP246" i="1"/>
  <c r="BN246" i="1"/>
  <c r="Y257" i="1"/>
  <c r="BP256" i="1"/>
  <c r="BN256" i="1"/>
  <c r="BP280" i="1"/>
  <c r="BN280" i="1"/>
  <c r="BP281" i="1"/>
  <c r="BN281" i="1"/>
  <c r="BP283" i="1"/>
  <c r="BN283" i="1"/>
  <c r="BP284" i="1"/>
  <c r="BN284" i="1"/>
  <c r="Y294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1" i="1"/>
  <c r="BP61" i="1"/>
  <c r="BN67" i="1"/>
  <c r="BN74" i="1"/>
  <c r="BN79" i="1"/>
  <c r="BP79" i="1"/>
  <c r="BN86" i="1"/>
  <c r="BN96" i="1"/>
  <c r="BN101" i="1"/>
  <c r="BP101" i="1"/>
  <c r="BN106" i="1"/>
  <c r="BP106" i="1"/>
  <c r="BN108" i="1"/>
  <c r="BN110" i="1"/>
  <c r="BN111" i="1"/>
  <c r="BN115" i="1"/>
  <c r="BP115" i="1"/>
  <c r="BN125" i="1"/>
  <c r="BN130" i="1"/>
  <c r="BP130" i="1"/>
  <c r="BN136" i="1"/>
  <c r="BP136" i="1"/>
  <c r="BN137" i="1"/>
  <c r="BN142" i="1"/>
  <c r="BP142" i="1"/>
  <c r="BN147" i="1"/>
  <c r="BP147" i="1"/>
  <c r="BN152" i="1"/>
  <c r="BP152" i="1"/>
  <c r="Y153" i="1"/>
  <c r="Z165" i="1"/>
  <c r="Z301" i="1" s="1"/>
  <c r="Y174" i="1"/>
  <c r="Y178" i="1"/>
  <c r="BP187" i="1"/>
  <c r="BN187" i="1"/>
  <c r="BP189" i="1"/>
  <c r="BN189" i="1"/>
  <c r="Y196" i="1"/>
  <c r="Y206" i="1"/>
  <c r="BP199" i="1"/>
  <c r="BN199" i="1"/>
  <c r="BP201" i="1"/>
  <c r="BN201" i="1"/>
  <c r="BP203" i="1"/>
  <c r="BN203" i="1"/>
  <c r="Y205" i="1"/>
  <c r="BP210" i="1"/>
  <c r="BN210" i="1"/>
  <c r="BP212" i="1"/>
  <c r="BN212" i="1"/>
  <c r="Y230" i="1"/>
  <c r="Y235" i="1"/>
  <c r="Y236" i="1"/>
  <c r="Y241" i="1"/>
  <c r="BP240" i="1"/>
  <c r="BN240" i="1"/>
  <c r="Y248" i="1"/>
  <c r="Y253" i="1"/>
  <c r="BP252" i="1"/>
  <c r="BN252" i="1"/>
  <c r="Y258" i="1"/>
  <c r="Y275" i="1"/>
  <c r="BP272" i="1"/>
  <c r="BN272" i="1"/>
  <c r="BP274" i="1"/>
  <c r="BN274" i="1"/>
  <c r="Y295" i="1"/>
  <c r="Y297" i="1" l="1"/>
  <c r="Y296" i="1"/>
  <c r="Y298" i="1"/>
  <c r="B309" i="1" l="1"/>
  <c r="Y299" i="1"/>
  <c r="C309" i="1"/>
  <c r="A309" i="1"/>
</calcChain>
</file>

<file path=xl/sharedStrings.xml><?xml version="1.0" encoding="utf-8"?>
<sst xmlns="http://schemas.openxmlformats.org/spreadsheetml/2006/main" count="1375" uniqueCount="456">
  <si>
    <t xml:space="preserve">  БЛАНК ЗАКАЗА </t>
  </si>
  <si>
    <t>ЗПФ</t>
  </si>
  <si>
    <t>на отгрузку продукции с ООО Трейд-Сервис с</t>
  </si>
  <si>
    <t>26.07.2025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</si>
  <si>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</si>
  <si>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</si>
  <si>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</si>
  <si>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</si>
  <si>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</si>
  <si>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</si>
  <si>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</si>
  <si>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</si>
  <si>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</si>
  <si>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</si>
  <si>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</si>
  <si>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</si>
  <si>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</si>
  <si>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</si>
  <si>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</si>
  <si>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</si>
  <si>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</si>
  <si>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</si>
  <si>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</si>
  <si>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</si>
  <si>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</si>
  <si>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</si>
  <si>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</si>
  <si>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</si>
  <si>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</si>
  <si>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</si>
  <si>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</si>
  <si>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</si>
  <si>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</si>
  <si>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</si>
  <si>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</si>
  <si>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</si>
  <si>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</si>
  <si>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</si>
  <si>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</si>
  <si>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</si>
  <si>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</si>
  <si>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</si>
  <si>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</si>
  <si>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</si>
  <si>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</si>
  <si>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</si>
  <si>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</si>
  <si>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</si>
  <si>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</si>
  <si>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</si>
  <si>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</si>
  <si>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</si>
  <si>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</si>
  <si>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</si>
  <si>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</si>
  <si>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</si>
  <si>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</si>
  <si>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</si>
  <si>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</si>
  <si>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</si>
  <si>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</si>
  <si>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</si>
  <si>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</si>
  <si>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</si>
  <si>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</si>
  <si>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</si>
  <si>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</si>
  <si>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</si>
  <si>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</si>
  <si>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</si>
  <si>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</si>
  <si>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</si>
  <si>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</si>
  <si>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</si>
  <si>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</si>
  <si>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</si>
  <si>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</si>
  <si>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</si>
  <si>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</si>
  <si>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</si>
  <si>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</si>
  <si>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</si>
  <si>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</si>
  <si>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</si>
  <si>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</si>
  <si>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</si>
  <si>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</si>
  <si>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</si>
  <si>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</si>
  <si>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</si>
  <si>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</si>
  <si>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</si>
  <si>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</si>
  <si>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</si>
  <si>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</si>
  <si>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</si>
  <si>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</si>
  <si>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</si>
  <si>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Палетта, мин. 1</t>
  </si>
  <si>
    <t>ЕАЭС N RU Д-RU.РА06.В.58287/22</t>
  </si>
  <si>
    <t>Палетта</t>
  </si>
  <si>
    <t>SU003385</t>
  </si>
  <si>
    <t>P004203</t>
  </si>
  <si>
    <t>Слой, мин. 1</t>
  </si>
  <si>
    <t>ЕАЭС N RU Д-RU.РА04.В.26948/22</t>
  </si>
  <si>
    <t>Слой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</si>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</sst>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4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1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3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9"/>
  <sheetViews>
    <sheetView showGridLines="0" tabSelected="1" topLeftCell="A283" zoomScaleNormal="100" zoomScaleSheetLayoutView="100" workbookViewId="0">
      <selection activeCell="AA302" sqref="AA302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43" t="s">
        <v>0</v>
      </c>
      <c r="E1" s="317"/>
      <c r="F1" s="317"/>
      <c r="G1" s="12" t="s">
        <v>1</v>
      </c>
      <c r="H1" s="343" t="s">
        <v>2</v>
      </c>
      <c r="I1" s="317"/>
      <c r="J1" s="317"/>
      <c r="K1" s="317"/>
      <c r="L1" s="317"/>
      <c r="M1" s="317"/>
      <c r="N1" s="317"/>
      <c r="O1" s="317"/>
      <c r="P1" s="317"/>
      <c r="Q1" s="317"/>
      <c r="R1" s="316" t="s">
        <v>3</v>
      </c>
      <c r="S1" s="317"/>
      <c r="T1" s="3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1"/>
      <c r="R2" s="301"/>
      <c r="S2" s="301"/>
      <c r="T2" s="301"/>
      <c r="U2" s="301"/>
      <c r="V2" s="301"/>
      <c r="W2" s="301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1"/>
      <c r="Q3" s="301"/>
      <c r="R3" s="301"/>
      <c r="S3" s="301"/>
      <c r="T3" s="301"/>
      <c r="U3" s="301"/>
      <c r="V3" s="301"/>
      <c r="W3" s="301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70" t="s">
        <v>8</v>
      </c>
      <c r="B5" s="326"/>
      <c r="C5" s="327"/>
      <c r="D5" s="347"/>
      <c r="E5" s="348"/>
      <c r="F5" s="466" t="s">
        <v>9</v>
      </c>
      <c r="G5" s="327"/>
      <c r="H5" s="347"/>
      <c r="I5" s="434"/>
      <c r="J5" s="434"/>
      <c r="K5" s="434"/>
      <c r="L5" s="434"/>
      <c r="M5" s="348"/>
      <c r="N5" s="61"/>
      <c r="P5" s="24" t="s">
        <v>10</v>
      </c>
      <c r="Q5" s="473">
        <v>45864</v>
      </c>
      <c r="R5" s="369"/>
      <c r="T5" s="398" t="s">
        <v>11</v>
      </c>
      <c r="U5" s="399"/>
      <c r="V5" s="400" t="s">
        <v>12</v>
      </c>
      <c r="W5" s="369"/>
      <c r="AB5" s="51"/>
      <c r="AC5" s="51"/>
      <c r="AD5" s="51"/>
      <c r="AE5" s="51"/>
    </row>
    <row r="6" spans="1:32" s="284" customFormat="1" ht="24" customHeight="1" x14ac:dyDescent="0.2">
      <c r="A6" s="370" t="s">
        <v>13</v>
      </c>
      <c r="B6" s="326"/>
      <c r="C6" s="327"/>
      <c r="D6" s="435" t="s">
        <v>14</v>
      </c>
      <c r="E6" s="436"/>
      <c r="F6" s="436"/>
      <c r="G6" s="436"/>
      <c r="H6" s="436"/>
      <c r="I6" s="436"/>
      <c r="J6" s="436"/>
      <c r="K6" s="436"/>
      <c r="L6" s="436"/>
      <c r="M6" s="369"/>
      <c r="N6" s="62"/>
      <c r="P6" s="24" t="s">
        <v>15</v>
      </c>
      <c r="Q6" s="480" t="str">
        <f>IF(Q5=0," ",CHOOSE(WEEKDAY(Q5,2),"Понедельник","Вторник","Среда","Четверг","Пятница","Суббота","Воскресенье"))</f>
        <v>Суббота</v>
      </c>
      <c r="R6" s="299"/>
      <c r="T6" s="402" t="s">
        <v>16</v>
      </c>
      <c r="U6" s="399"/>
      <c r="V6" s="422" t="s">
        <v>17</v>
      </c>
      <c r="W6" s="324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2" t="str">
        <f>IFERROR(VLOOKUP(DeliveryAddress,Table,3,0),1)</f>
        <v>1</v>
      </c>
      <c r="E7" s="333"/>
      <c r="F7" s="333"/>
      <c r="G7" s="333"/>
      <c r="H7" s="333"/>
      <c r="I7" s="333"/>
      <c r="J7" s="333"/>
      <c r="K7" s="333"/>
      <c r="L7" s="333"/>
      <c r="M7" s="334"/>
      <c r="N7" s="63"/>
      <c r="P7" s="24"/>
      <c r="Q7" s="42"/>
      <c r="R7" s="42"/>
      <c r="T7" s="301"/>
      <c r="U7" s="399"/>
      <c r="V7" s="423"/>
      <c r="W7" s="424"/>
      <c r="AB7" s="51"/>
      <c r="AC7" s="51"/>
      <c r="AD7" s="51"/>
      <c r="AE7" s="51"/>
    </row>
    <row r="8" spans="1:32" s="284" customFormat="1" ht="25.5" customHeight="1" x14ac:dyDescent="0.2">
      <c r="A8" s="487" t="s">
        <v>18</v>
      </c>
      <c r="B8" s="304"/>
      <c r="C8" s="305"/>
      <c r="D8" s="338" t="s">
        <v>19</v>
      </c>
      <c r="E8" s="339"/>
      <c r="F8" s="339"/>
      <c r="G8" s="339"/>
      <c r="H8" s="339"/>
      <c r="I8" s="339"/>
      <c r="J8" s="339"/>
      <c r="K8" s="339"/>
      <c r="L8" s="339"/>
      <c r="M8" s="340"/>
      <c r="N8" s="64"/>
      <c r="P8" s="24" t="s">
        <v>20</v>
      </c>
      <c r="Q8" s="376">
        <v>0.375</v>
      </c>
      <c r="R8" s="334"/>
      <c r="T8" s="301"/>
      <c r="U8" s="399"/>
      <c r="V8" s="423"/>
      <c r="W8" s="424"/>
      <c r="AB8" s="51"/>
      <c r="AC8" s="51"/>
      <c r="AD8" s="51"/>
      <c r="AE8" s="51"/>
    </row>
    <row r="9" spans="1:32" s="284" customFormat="1" ht="39.950000000000003" customHeight="1" x14ac:dyDescent="0.2">
      <c r="A9" s="38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1"/>
      <c r="C9" s="301"/>
      <c r="D9" s="382"/>
      <c r="E9" s="308"/>
      <c r="F9" s="38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1"/>
      <c r="H9" s="307" t="str">
        <f>IF(AND($A$9="Тип доверенности/получателя при получении в адресе перегруза:",$D$9="Разовая доверенность"),"Введите ФИО","")</f>
        <v/>
      </c>
      <c r="I9" s="308"/>
      <c r="J9" s="3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8"/>
      <c r="L9" s="308"/>
      <c r="M9" s="308"/>
      <c r="N9" s="282"/>
      <c r="P9" s="26" t="s">
        <v>21</v>
      </c>
      <c r="Q9" s="366"/>
      <c r="R9" s="367"/>
      <c r="T9" s="301"/>
      <c r="U9" s="399"/>
      <c r="V9" s="425"/>
      <c r="W9" s="426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8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1"/>
      <c r="C10" s="301"/>
      <c r="D10" s="382"/>
      <c r="E10" s="308"/>
      <c r="F10" s="38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1"/>
      <c r="H10" s="418" t="str">
        <f>IFERROR(VLOOKUP($D$10,Proxy,2,FALSE),"")</f>
        <v/>
      </c>
      <c r="I10" s="301"/>
      <c r="J10" s="301"/>
      <c r="K10" s="301"/>
      <c r="L10" s="301"/>
      <c r="M10" s="301"/>
      <c r="N10" s="283"/>
      <c r="P10" s="26" t="s">
        <v>22</v>
      </c>
      <c r="Q10" s="403"/>
      <c r="R10" s="404"/>
      <c r="U10" s="24" t="s">
        <v>23</v>
      </c>
      <c r="V10" s="323" t="s">
        <v>24</v>
      </c>
      <c r="W10" s="324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68"/>
      <c r="R11" s="369"/>
      <c r="U11" s="24" t="s">
        <v>27</v>
      </c>
      <c r="V11" s="449" t="s">
        <v>28</v>
      </c>
      <c r="W11" s="367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95" t="s">
        <v>29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7"/>
      <c r="N12" s="65"/>
      <c r="P12" s="24" t="s">
        <v>30</v>
      </c>
      <c r="Q12" s="376"/>
      <c r="R12" s="334"/>
      <c r="S12" s="23"/>
      <c r="U12" s="24"/>
      <c r="V12" s="317"/>
      <c r="W12" s="301"/>
      <c r="AB12" s="51"/>
      <c r="AC12" s="51"/>
      <c r="AD12" s="51"/>
      <c r="AE12" s="51"/>
    </row>
    <row r="13" spans="1:32" s="284" customFormat="1" ht="23.25" customHeight="1" x14ac:dyDescent="0.2">
      <c r="A13" s="395" t="s">
        <v>31</v>
      </c>
      <c r="B13" s="326"/>
      <c r="C13" s="326"/>
      <c r="D13" s="326"/>
      <c r="E13" s="326"/>
      <c r="F13" s="326"/>
      <c r="G13" s="326"/>
      <c r="H13" s="326"/>
      <c r="I13" s="326"/>
      <c r="J13" s="326"/>
      <c r="K13" s="326"/>
      <c r="L13" s="326"/>
      <c r="M13" s="327"/>
      <c r="N13" s="65"/>
      <c r="O13" s="26"/>
      <c r="P13" s="26" t="s">
        <v>32</v>
      </c>
      <c r="Q13" s="449"/>
      <c r="R13" s="36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95" t="s">
        <v>33</v>
      </c>
      <c r="B14" s="326"/>
      <c r="C14" s="326"/>
      <c r="D14" s="326"/>
      <c r="E14" s="326"/>
      <c r="F14" s="326"/>
      <c r="G14" s="326"/>
      <c r="H14" s="326"/>
      <c r="I14" s="326"/>
      <c r="J14" s="326"/>
      <c r="K14" s="326"/>
      <c r="L14" s="326"/>
      <c r="M14" s="32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7" t="s">
        <v>34</v>
      </c>
      <c r="B15" s="326"/>
      <c r="C15" s="326"/>
      <c r="D15" s="326"/>
      <c r="E15" s="326"/>
      <c r="F15" s="326"/>
      <c r="G15" s="326"/>
      <c r="H15" s="326"/>
      <c r="I15" s="326"/>
      <c r="J15" s="326"/>
      <c r="K15" s="326"/>
      <c r="L15" s="326"/>
      <c r="M15" s="327"/>
      <c r="N15" s="66"/>
      <c r="P15" s="388" t="s">
        <v>35</v>
      </c>
      <c r="Q15" s="317"/>
      <c r="R15" s="317"/>
      <c r="S15" s="317"/>
      <c r="T15" s="3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0" t="s">
        <v>36</v>
      </c>
      <c r="B17" s="320" t="s">
        <v>37</v>
      </c>
      <c r="C17" s="379" t="s">
        <v>38</v>
      </c>
      <c r="D17" s="320" t="s">
        <v>39</v>
      </c>
      <c r="E17" s="355"/>
      <c r="F17" s="320" t="s">
        <v>40</v>
      </c>
      <c r="G17" s="320" t="s">
        <v>41</v>
      </c>
      <c r="H17" s="320" t="s">
        <v>42</v>
      </c>
      <c r="I17" s="320" t="s">
        <v>43</v>
      </c>
      <c r="J17" s="320" t="s">
        <v>44</v>
      </c>
      <c r="K17" s="320" t="s">
        <v>45</v>
      </c>
      <c r="L17" s="320" t="s">
        <v>46</v>
      </c>
      <c r="M17" s="320" t="s">
        <v>47</v>
      </c>
      <c r="N17" s="320" t="s">
        <v>48</v>
      </c>
      <c r="O17" s="320" t="s">
        <v>49</v>
      </c>
      <c r="P17" s="320" t="s">
        <v>50</v>
      </c>
      <c r="Q17" s="354"/>
      <c r="R17" s="354"/>
      <c r="S17" s="354"/>
      <c r="T17" s="355"/>
      <c r="U17" s="484" t="s">
        <v>51</v>
      </c>
      <c r="V17" s="327"/>
      <c r="W17" s="320" t="s">
        <v>52</v>
      </c>
      <c r="X17" s="320" t="s">
        <v>53</v>
      </c>
      <c r="Y17" s="485" t="s">
        <v>54</v>
      </c>
      <c r="Z17" s="432" t="s">
        <v>55</v>
      </c>
      <c r="AA17" s="416" t="s">
        <v>56</v>
      </c>
      <c r="AB17" s="416" t="s">
        <v>57</v>
      </c>
      <c r="AC17" s="416" t="s">
        <v>58</v>
      </c>
      <c r="AD17" s="416" t="s">
        <v>59</v>
      </c>
      <c r="AE17" s="461"/>
      <c r="AF17" s="462"/>
      <c r="AG17" s="69"/>
      <c r="BD17" s="68" t="s">
        <v>60</v>
      </c>
    </row>
    <row r="18" spans="1:68" ht="14.25" customHeight="1" x14ac:dyDescent="0.2">
      <c r="A18" s="321"/>
      <c r="B18" s="321"/>
      <c r="C18" s="321"/>
      <c r="D18" s="356"/>
      <c r="E18" s="358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56"/>
      <c r="Q18" s="357"/>
      <c r="R18" s="357"/>
      <c r="S18" s="357"/>
      <c r="T18" s="358"/>
      <c r="U18" s="70" t="s">
        <v>61</v>
      </c>
      <c r="V18" s="70" t="s">
        <v>62</v>
      </c>
      <c r="W18" s="321"/>
      <c r="X18" s="321"/>
      <c r="Y18" s="486"/>
      <c r="Z18" s="433"/>
      <c r="AA18" s="417"/>
      <c r="AB18" s="417"/>
      <c r="AC18" s="417"/>
      <c r="AD18" s="463"/>
      <c r="AE18" s="464"/>
      <c r="AF18" s="465"/>
      <c r="AG18" s="69"/>
      <c r="BD18" s="68"/>
    </row>
    <row r="19" spans="1:68" ht="27.75" customHeight="1" x14ac:dyDescent="0.2">
      <c r="A19" s="344" t="s">
        <v>63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48"/>
      <c r="AB19" s="48"/>
      <c r="AC19" s="48"/>
    </row>
    <row r="20" spans="1:68" ht="16.5" customHeight="1" x14ac:dyDescent="0.25">
      <c r="A20" s="306" t="s">
        <v>63</v>
      </c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  <c r="AA20" s="285"/>
      <c r="AB20" s="285"/>
      <c r="AC20" s="285"/>
    </row>
    <row r="21" spans="1:68" ht="14.25" customHeight="1" x14ac:dyDescent="0.25">
      <c r="A21" s="309" t="s">
        <v>64</v>
      </c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  <c r="AA21" s="286"/>
      <c r="AB21" s="286"/>
      <c r="AC21" s="28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98">
        <v>4607111035752</v>
      </c>
      <c r="E22" s="299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3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70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00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2"/>
      <c r="P23" s="303" t="s">
        <v>73</v>
      </c>
      <c r="Q23" s="304"/>
      <c r="R23" s="304"/>
      <c r="S23" s="304"/>
      <c r="T23" s="304"/>
      <c r="U23" s="304"/>
      <c r="V23" s="305"/>
      <c r="W23" s="37" t="s">
        <v>70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x14ac:dyDescent="0.2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2"/>
      <c r="P24" s="303" t="s">
        <v>73</v>
      </c>
      <c r="Q24" s="304"/>
      <c r="R24" s="304"/>
      <c r="S24" s="304"/>
      <c r="T24" s="304"/>
      <c r="U24" s="304"/>
      <c r="V24" s="305"/>
      <c r="W24" s="37" t="s">
        <v>74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customHeight="1" x14ac:dyDescent="0.2">
      <c r="A25" s="344" t="s">
        <v>75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48"/>
      <c r="AB25" s="48"/>
      <c r="AC25" s="48"/>
    </row>
    <row r="26" spans="1:68" ht="16.5" customHeight="1" x14ac:dyDescent="0.25">
      <c r="A26" s="306" t="s">
        <v>76</v>
      </c>
      <c r="B26" s="301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  <c r="AA26" s="285"/>
      <c r="AB26" s="285"/>
      <c r="AC26" s="285"/>
    </row>
    <row r="27" spans="1:68" ht="14.25" customHeight="1" x14ac:dyDescent="0.25">
      <c r="A27" s="309" t="s">
        <v>77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286"/>
      <c r="AB27" s="286"/>
      <c r="AC27" s="286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98">
        <v>4607111036537</v>
      </c>
      <c r="E28" s="299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70</v>
      </c>
      <c r="X28" s="290">
        <v>182</v>
      </c>
      <c r="Y28" s="291">
        <f>IFERROR(IF(X28="","",X28),"")</f>
        <v>182</v>
      </c>
      <c r="Z28" s="36">
        <f>IFERROR(IF(X28="","",X28*0.00941),"")</f>
        <v>1.71262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349.76760000000002</v>
      </c>
      <c r="BN28" s="67">
        <f>IFERROR(Y28*I28,"0")</f>
        <v>349.76760000000002</v>
      </c>
      <c r="BO28" s="67">
        <f>IFERROR(X28/J28,"0")</f>
        <v>1.3</v>
      </c>
      <c r="BP28" s="67">
        <f>IFERROR(Y28/J28,"0")</f>
        <v>1.3</v>
      </c>
    </row>
    <row r="29" spans="1:68" ht="27" customHeight="1" x14ac:dyDescent="0.25">
      <c r="A29" s="54" t="s">
        <v>83</v>
      </c>
      <c r="B29" s="54" t="s">
        <v>84</v>
      </c>
      <c r="C29" s="31">
        <v>4301132188</v>
      </c>
      <c r="D29" s="298">
        <v>4607111036605</v>
      </c>
      <c r="E29" s="299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36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70</v>
      </c>
      <c r="X29" s="290">
        <v>0</v>
      </c>
      <c r="Y29" s="29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00"/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2"/>
      <c r="P30" s="303" t="s">
        <v>73</v>
      </c>
      <c r="Q30" s="304"/>
      <c r="R30" s="304"/>
      <c r="S30" s="304"/>
      <c r="T30" s="304"/>
      <c r="U30" s="304"/>
      <c r="V30" s="305"/>
      <c r="W30" s="37" t="s">
        <v>70</v>
      </c>
      <c r="X30" s="292">
        <f>IFERROR(SUM(X28:X29),"0")</f>
        <v>182</v>
      </c>
      <c r="Y30" s="292">
        <f>IFERROR(SUM(Y28:Y29),"0")</f>
        <v>182</v>
      </c>
      <c r="Z30" s="292">
        <f>IFERROR(IF(Z28="",0,Z28),"0")+IFERROR(IF(Z29="",0,Z29),"0")</f>
        <v>1.71262</v>
      </c>
      <c r="AA30" s="293"/>
      <c r="AB30" s="293"/>
      <c r="AC30" s="293"/>
    </row>
    <row r="31" spans="1:68" x14ac:dyDescent="0.2">
      <c r="A31" s="301"/>
      <c r="B31" s="301"/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2"/>
      <c r="P31" s="303" t="s">
        <v>73</v>
      </c>
      <c r="Q31" s="304"/>
      <c r="R31" s="304"/>
      <c r="S31" s="304"/>
      <c r="T31" s="304"/>
      <c r="U31" s="304"/>
      <c r="V31" s="305"/>
      <c r="W31" s="37" t="s">
        <v>74</v>
      </c>
      <c r="X31" s="292">
        <f>IFERROR(SUMPRODUCT(X28:X29*H28:H29),"0")</f>
        <v>273</v>
      </c>
      <c r="Y31" s="292">
        <f>IFERROR(SUMPRODUCT(Y28:Y29*H28:H29),"0")</f>
        <v>273</v>
      </c>
      <c r="Z31" s="37"/>
      <c r="AA31" s="293"/>
      <c r="AB31" s="293"/>
      <c r="AC31" s="293"/>
    </row>
    <row r="32" spans="1:68" ht="16.5" customHeight="1" x14ac:dyDescent="0.25">
      <c r="A32" s="306" t="s">
        <v>85</v>
      </c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285"/>
      <c r="AB32" s="285"/>
      <c r="AC32" s="285"/>
    </row>
    <row r="33" spans="1:68" ht="14.25" customHeight="1" x14ac:dyDescent="0.25">
      <c r="A33" s="309" t="s">
        <v>64</v>
      </c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  <c r="AA33" s="286"/>
      <c r="AB33" s="286"/>
      <c r="AC33" s="286"/>
    </row>
    <row r="34" spans="1:68" ht="27" customHeight="1" x14ac:dyDescent="0.25">
      <c r="A34" s="54" t="s">
        <v>86</v>
      </c>
      <c r="B34" s="54" t="s">
        <v>87</v>
      </c>
      <c r="C34" s="31">
        <v>4301071090</v>
      </c>
      <c r="D34" s="298">
        <v>4620207490075</v>
      </c>
      <c r="E34" s="299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53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70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89</v>
      </c>
      <c r="B35" s="54" t="s">
        <v>90</v>
      </c>
      <c r="C35" s="31">
        <v>4301071092</v>
      </c>
      <c r="D35" s="298">
        <v>4620207490174</v>
      </c>
      <c r="E35" s="299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70</v>
      </c>
      <c r="X35" s="290">
        <v>24</v>
      </c>
      <c r="Y35" s="291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92</v>
      </c>
      <c r="B36" s="54" t="s">
        <v>93</v>
      </c>
      <c r="C36" s="31">
        <v>4301071091</v>
      </c>
      <c r="D36" s="298">
        <v>4620207490044</v>
      </c>
      <c r="E36" s="299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5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70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300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2"/>
      <c r="P37" s="303" t="s">
        <v>73</v>
      </c>
      <c r="Q37" s="304"/>
      <c r="R37" s="304"/>
      <c r="S37" s="304"/>
      <c r="T37" s="304"/>
      <c r="U37" s="304"/>
      <c r="V37" s="305"/>
      <c r="W37" s="37" t="s">
        <v>70</v>
      </c>
      <c r="X37" s="292">
        <f>IFERROR(SUM(X34:X36),"0")</f>
        <v>24</v>
      </c>
      <c r="Y37" s="292">
        <f>IFERROR(SUM(Y34:Y36),"0")</f>
        <v>24</v>
      </c>
      <c r="Z37" s="292">
        <f>IFERROR(IF(Z34="",0,Z34),"0")+IFERROR(IF(Z35="",0,Z35),"0")+IFERROR(IF(Z36="",0,Z36),"0")</f>
        <v>0.372</v>
      </c>
      <c r="AA37" s="293"/>
      <c r="AB37" s="293"/>
      <c r="AC37" s="293"/>
    </row>
    <row r="38" spans="1:68" x14ac:dyDescent="0.2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2"/>
      <c r="P38" s="303" t="s">
        <v>73</v>
      </c>
      <c r="Q38" s="304"/>
      <c r="R38" s="304"/>
      <c r="S38" s="304"/>
      <c r="T38" s="304"/>
      <c r="U38" s="304"/>
      <c r="V38" s="305"/>
      <c r="W38" s="37" t="s">
        <v>74</v>
      </c>
      <c r="X38" s="292">
        <f>IFERROR(SUMPRODUCT(X34:X36*H34:H36),"0")</f>
        <v>134.39999999999998</v>
      </c>
      <c r="Y38" s="292">
        <f>IFERROR(SUMPRODUCT(Y34:Y36*H34:H36),"0")</f>
        <v>134.39999999999998</v>
      </c>
      <c r="Z38" s="37"/>
      <c r="AA38" s="293"/>
      <c r="AB38" s="293"/>
      <c r="AC38" s="293"/>
    </row>
    <row r="39" spans="1:68" ht="16.5" customHeight="1" x14ac:dyDescent="0.25">
      <c r="A39" s="306" t="s">
        <v>95</v>
      </c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  <c r="AA39" s="285"/>
      <c r="AB39" s="285"/>
      <c r="AC39" s="285"/>
    </row>
    <row r="40" spans="1:68" ht="14.25" customHeight="1" x14ac:dyDescent="0.25">
      <c r="A40" s="309" t="s">
        <v>64</v>
      </c>
      <c r="B40" s="301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  <c r="AA40" s="286"/>
      <c r="AB40" s="286"/>
      <c r="AC40" s="286"/>
    </row>
    <row r="41" spans="1:68" ht="27" customHeight="1" x14ac:dyDescent="0.25">
      <c r="A41" s="54" t="s">
        <v>96</v>
      </c>
      <c r="B41" s="54" t="s">
        <v>97</v>
      </c>
      <c r="C41" s="31">
        <v>4301071044</v>
      </c>
      <c r="D41" s="298">
        <v>4607111039385</v>
      </c>
      <c r="E41" s="299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67</v>
      </c>
      <c r="L41" s="32" t="s">
        <v>98</v>
      </c>
      <c r="M41" s="33" t="s">
        <v>69</v>
      </c>
      <c r="N41" s="33"/>
      <c r="O41" s="32">
        <v>180</v>
      </c>
      <c r="P41" s="45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70</v>
      </c>
      <c r="X41" s="290">
        <v>60</v>
      </c>
      <c r="Y41" s="291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99</v>
      </c>
      <c r="AG41" s="67"/>
      <c r="AJ41" s="71" t="s">
        <v>100</v>
      </c>
      <c r="AK41" s="71">
        <v>84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98">
        <v>4607111038982</v>
      </c>
      <c r="E42" s="299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67</v>
      </c>
      <c r="L42" s="32" t="s">
        <v>103</v>
      </c>
      <c r="M42" s="33" t="s">
        <v>69</v>
      </c>
      <c r="N42" s="33"/>
      <c r="O42" s="32">
        <v>180</v>
      </c>
      <c r="P42" s="34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70</v>
      </c>
      <c r="X42" s="290">
        <v>96</v>
      </c>
      <c r="Y42" s="291">
        <f>IFERROR(IF(X42="","",X42),"")</f>
        <v>96</v>
      </c>
      <c r="Z42" s="36">
        <f>IFERROR(IF(X42="","",X42*0.0155),"")</f>
        <v>1.488</v>
      </c>
      <c r="AA42" s="56"/>
      <c r="AB42" s="57"/>
      <c r="AC42" s="86" t="s">
        <v>104</v>
      </c>
      <c r="AG42" s="67"/>
      <c r="AJ42" s="71" t="s">
        <v>105</v>
      </c>
      <c r="AK42" s="71">
        <v>12</v>
      </c>
      <c r="BB42" s="87" t="s">
        <v>1</v>
      </c>
      <c r="BM42" s="67">
        <f>IFERROR(X42*I42,"0")</f>
        <v>699.4559999999999</v>
      </c>
      <c r="BN42" s="67">
        <f>IFERROR(Y42*I42,"0")</f>
        <v>699.4559999999999</v>
      </c>
      <c r="BO42" s="67">
        <f>IFERROR(X42/J42,"0")</f>
        <v>1.1428571428571428</v>
      </c>
      <c r="BP42" s="67">
        <f>IFERROR(Y42/J42,"0")</f>
        <v>1.1428571428571428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98">
        <v>4607111039354</v>
      </c>
      <c r="E43" s="299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67</v>
      </c>
      <c r="L43" s="32" t="s">
        <v>103</v>
      </c>
      <c r="M43" s="33" t="s">
        <v>69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70</v>
      </c>
      <c r="X43" s="290">
        <v>12</v>
      </c>
      <c r="Y43" s="291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104</v>
      </c>
      <c r="AG43" s="67"/>
      <c r="AJ43" s="71" t="s">
        <v>105</v>
      </c>
      <c r="AK43" s="71">
        <v>12</v>
      </c>
      <c r="BB43" s="89" t="s">
        <v>1</v>
      </c>
      <c r="BM43" s="67">
        <f>IFERROR(X43*I43,"0")</f>
        <v>80.635199999999998</v>
      </c>
      <c r="BN43" s="67">
        <f>IFERROR(Y43*I43,"0")</f>
        <v>80.635199999999998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98">
        <v>4607111039330</v>
      </c>
      <c r="E44" s="299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67</v>
      </c>
      <c r="L44" s="32" t="s">
        <v>103</v>
      </c>
      <c r="M44" s="33" t="s">
        <v>69</v>
      </c>
      <c r="N44" s="33"/>
      <c r="O44" s="32">
        <v>180</v>
      </c>
      <c r="P44" s="34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70</v>
      </c>
      <c r="X44" s="290">
        <v>84</v>
      </c>
      <c r="Y44" s="291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104</v>
      </c>
      <c r="AG44" s="67"/>
      <c r="AJ44" s="71" t="s">
        <v>105</v>
      </c>
      <c r="AK44" s="71">
        <v>12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300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2"/>
      <c r="P45" s="303" t="s">
        <v>73</v>
      </c>
      <c r="Q45" s="304"/>
      <c r="R45" s="304"/>
      <c r="S45" s="304"/>
      <c r="T45" s="304"/>
      <c r="U45" s="304"/>
      <c r="V45" s="305"/>
      <c r="W45" s="37" t="s">
        <v>70</v>
      </c>
      <c r="X45" s="292">
        <f>IFERROR(SUM(X41:X44),"0")</f>
        <v>252</v>
      </c>
      <c r="Y45" s="292">
        <f>IFERROR(SUM(Y41:Y44),"0")</f>
        <v>252</v>
      </c>
      <c r="Z45" s="292">
        <f>IFERROR(IF(Z41="",0,Z41),"0")+IFERROR(IF(Z42="",0,Z42),"0")+IFERROR(IF(Z43="",0,Z43),"0")+IFERROR(IF(Z44="",0,Z44),"0")</f>
        <v>3.9060000000000001</v>
      </c>
      <c r="AA45" s="293"/>
      <c r="AB45" s="293"/>
      <c r="AC45" s="293"/>
    </row>
    <row r="46" spans="1:68" x14ac:dyDescent="0.2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2"/>
      <c r="P46" s="303" t="s">
        <v>73</v>
      </c>
      <c r="Q46" s="304"/>
      <c r="R46" s="304"/>
      <c r="S46" s="304"/>
      <c r="T46" s="304"/>
      <c r="U46" s="304"/>
      <c r="V46" s="305"/>
      <c r="W46" s="37" t="s">
        <v>74</v>
      </c>
      <c r="X46" s="292">
        <f>IFERROR(SUMPRODUCT(X41:X44*H41:H44),"0")</f>
        <v>1756.8</v>
      </c>
      <c r="Y46" s="292">
        <f>IFERROR(SUMPRODUCT(Y41:Y44*H41:H44),"0")</f>
        <v>1756.8</v>
      </c>
      <c r="Z46" s="37"/>
      <c r="AA46" s="293"/>
      <c r="AB46" s="293"/>
      <c r="AC46" s="293"/>
    </row>
    <row r="47" spans="1:68" ht="16.5" customHeight="1" x14ac:dyDescent="0.25">
      <c r="A47" s="306" t="s">
        <v>110</v>
      </c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285"/>
      <c r="AB47" s="285"/>
      <c r="AC47" s="285"/>
    </row>
    <row r="48" spans="1:68" ht="14.25" customHeight="1" x14ac:dyDescent="0.25">
      <c r="A48" s="309" t="s">
        <v>64</v>
      </c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  <c r="AA48" s="286"/>
      <c r="AB48" s="286"/>
      <c r="AC48" s="286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98">
        <v>4620207490822</v>
      </c>
      <c r="E49" s="299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70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300"/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2"/>
      <c r="P50" s="303" t="s">
        <v>73</v>
      </c>
      <c r="Q50" s="304"/>
      <c r="R50" s="304"/>
      <c r="S50" s="304"/>
      <c r="T50" s="304"/>
      <c r="U50" s="304"/>
      <c r="V50" s="305"/>
      <c r="W50" s="37" t="s">
        <v>70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x14ac:dyDescent="0.2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2"/>
      <c r="P51" s="303" t="s">
        <v>73</v>
      </c>
      <c r="Q51" s="304"/>
      <c r="R51" s="304"/>
      <c r="S51" s="304"/>
      <c r="T51" s="304"/>
      <c r="U51" s="304"/>
      <c r="V51" s="305"/>
      <c r="W51" s="37" t="s">
        <v>74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customHeight="1" x14ac:dyDescent="0.25">
      <c r="A52" s="309" t="s">
        <v>114</v>
      </c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  <c r="AA52" s="286"/>
      <c r="AB52" s="286"/>
      <c r="AC52" s="286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98">
        <v>4607111039743</v>
      </c>
      <c r="E53" s="299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8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70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300"/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2"/>
      <c r="P54" s="303" t="s">
        <v>73</v>
      </c>
      <c r="Q54" s="304"/>
      <c r="R54" s="304"/>
      <c r="S54" s="304"/>
      <c r="T54" s="304"/>
      <c r="U54" s="304"/>
      <c r="V54" s="305"/>
      <c r="W54" s="37" t="s">
        <v>70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x14ac:dyDescent="0.2">
      <c r="A55" s="301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2"/>
      <c r="P55" s="303" t="s">
        <v>73</v>
      </c>
      <c r="Q55" s="304"/>
      <c r="R55" s="304"/>
      <c r="S55" s="304"/>
      <c r="T55" s="304"/>
      <c r="U55" s="304"/>
      <c r="V55" s="305"/>
      <c r="W55" s="37" t="s">
        <v>74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customHeight="1" x14ac:dyDescent="0.25">
      <c r="A56" s="309" t="s">
        <v>77</v>
      </c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  <c r="AA56" s="286"/>
      <c r="AB56" s="286"/>
      <c r="AC56" s="286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98">
        <v>4607111039712</v>
      </c>
      <c r="E57" s="299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6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70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300"/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302"/>
      <c r="P58" s="303" t="s">
        <v>73</v>
      </c>
      <c r="Q58" s="304"/>
      <c r="R58" s="304"/>
      <c r="S58" s="304"/>
      <c r="T58" s="304"/>
      <c r="U58" s="304"/>
      <c r="V58" s="305"/>
      <c r="W58" s="37" t="s">
        <v>70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x14ac:dyDescent="0.2">
      <c r="A59" s="301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302"/>
      <c r="P59" s="303" t="s">
        <v>73</v>
      </c>
      <c r="Q59" s="304"/>
      <c r="R59" s="304"/>
      <c r="S59" s="304"/>
      <c r="T59" s="304"/>
      <c r="U59" s="304"/>
      <c r="V59" s="305"/>
      <c r="W59" s="37" t="s">
        <v>74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customHeight="1" x14ac:dyDescent="0.25">
      <c r="A60" s="309" t="s">
        <v>121</v>
      </c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286"/>
      <c r="AB60" s="286"/>
      <c r="AC60" s="286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98">
        <v>4607111037008</v>
      </c>
      <c r="E61" s="299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4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70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98">
        <v>4607111037398</v>
      </c>
      <c r="E62" s="299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70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300"/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2"/>
      <c r="P63" s="303" t="s">
        <v>73</v>
      </c>
      <c r="Q63" s="304"/>
      <c r="R63" s="304"/>
      <c r="S63" s="304"/>
      <c r="T63" s="304"/>
      <c r="U63" s="304"/>
      <c r="V63" s="305"/>
      <c r="W63" s="37" t="s">
        <v>70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x14ac:dyDescent="0.2">
      <c r="A64" s="301"/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2"/>
      <c r="P64" s="303" t="s">
        <v>73</v>
      </c>
      <c r="Q64" s="304"/>
      <c r="R64" s="304"/>
      <c r="S64" s="304"/>
      <c r="T64" s="304"/>
      <c r="U64" s="304"/>
      <c r="V64" s="305"/>
      <c r="W64" s="37" t="s">
        <v>74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customHeight="1" x14ac:dyDescent="0.25">
      <c r="A65" s="309" t="s">
        <v>127</v>
      </c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286"/>
      <c r="AB65" s="286"/>
      <c r="AC65" s="286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98">
        <v>4607111039705</v>
      </c>
      <c r="E66" s="299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8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70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98">
        <v>4607111039729</v>
      </c>
      <c r="E67" s="299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6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70</v>
      </c>
      <c r="X67" s="290">
        <v>56</v>
      </c>
      <c r="Y67" s="291">
        <f>IFERROR(IF(X67="","",X67),"")</f>
        <v>56</v>
      </c>
      <c r="Z67" s="36">
        <f>IFERROR(IF(X67="","",X67*0.00941),"")</f>
        <v>0.52695999999999998</v>
      </c>
      <c r="AA67" s="56"/>
      <c r="AB67" s="57"/>
      <c r="AC67" s="104" t="s">
        <v>132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87.36</v>
      </c>
      <c r="BN67" s="67">
        <f>IFERROR(Y67*I67,"0")</f>
        <v>87.36</v>
      </c>
      <c r="BO67" s="67">
        <f>IFERROR(X67/J67,"0")</f>
        <v>0.4</v>
      </c>
      <c r="BP67" s="67">
        <f>IFERROR(Y67/J67,"0")</f>
        <v>0.4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98">
        <v>4620207490228</v>
      </c>
      <c r="E68" s="299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8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70</v>
      </c>
      <c r="X68" s="290">
        <v>56</v>
      </c>
      <c r="Y68" s="291">
        <f>IFERROR(IF(X68="","",X68),"")</f>
        <v>56</v>
      </c>
      <c r="Z68" s="36">
        <f>IFERROR(IF(X68="","",X68*0.00941),"")</f>
        <v>0.52695999999999998</v>
      </c>
      <c r="AA68" s="56"/>
      <c r="AB68" s="57"/>
      <c r="AC68" s="106" t="s">
        <v>132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87.36</v>
      </c>
      <c r="BN68" s="67">
        <f>IFERROR(Y68*I68,"0")</f>
        <v>87.36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00"/>
      <c r="B69" s="301"/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2"/>
      <c r="P69" s="303" t="s">
        <v>73</v>
      </c>
      <c r="Q69" s="304"/>
      <c r="R69" s="304"/>
      <c r="S69" s="304"/>
      <c r="T69" s="304"/>
      <c r="U69" s="304"/>
      <c r="V69" s="305"/>
      <c r="W69" s="37" t="s">
        <v>70</v>
      </c>
      <c r="X69" s="292">
        <f>IFERROR(SUM(X66:X68),"0")</f>
        <v>112</v>
      </c>
      <c r="Y69" s="292">
        <f>IFERROR(SUM(Y66:Y68),"0")</f>
        <v>112</v>
      </c>
      <c r="Z69" s="292">
        <f>IFERROR(IF(Z66="",0,Z66),"0")+IFERROR(IF(Z67="",0,Z67),"0")+IFERROR(IF(Z68="",0,Z68),"0")</f>
        <v>1.05392</v>
      </c>
      <c r="AA69" s="293"/>
      <c r="AB69" s="293"/>
      <c r="AC69" s="293"/>
    </row>
    <row r="70" spans="1:68" x14ac:dyDescent="0.2">
      <c r="A70" s="301"/>
      <c r="B70" s="30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2"/>
      <c r="P70" s="303" t="s">
        <v>73</v>
      </c>
      <c r="Q70" s="304"/>
      <c r="R70" s="304"/>
      <c r="S70" s="304"/>
      <c r="T70" s="304"/>
      <c r="U70" s="304"/>
      <c r="V70" s="305"/>
      <c r="W70" s="37" t="s">
        <v>74</v>
      </c>
      <c r="X70" s="292">
        <f>IFERROR(SUMPRODUCT(X66:X68*H66:H68),"0")</f>
        <v>134.4</v>
      </c>
      <c r="Y70" s="292">
        <f>IFERROR(SUMPRODUCT(Y66:Y68*H66:H68),"0")</f>
        <v>134.4</v>
      </c>
      <c r="Z70" s="37"/>
      <c r="AA70" s="293"/>
      <c r="AB70" s="293"/>
      <c r="AC70" s="293"/>
    </row>
    <row r="71" spans="1:68" ht="16.5" customHeight="1" x14ac:dyDescent="0.25">
      <c r="A71" s="306" t="s">
        <v>135</v>
      </c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285"/>
      <c r="AB71" s="285"/>
      <c r="AC71" s="285"/>
    </row>
    <row r="72" spans="1:68" ht="14.25" customHeight="1" x14ac:dyDescent="0.25">
      <c r="A72" s="309" t="s">
        <v>64</v>
      </c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286"/>
      <c r="AB72" s="286"/>
      <c r="AC72" s="286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98">
        <v>4607111037411</v>
      </c>
      <c r="E73" s="299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138</v>
      </c>
      <c r="L73" s="32" t="s">
        <v>103</v>
      </c>
      <c r="M73" s="33" t="s">
        <v>69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70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105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98">
        <v>4607111036728</v>
      </c>
      <c r="E74" s="299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67</v>
      </c>
      <c r="L74" s="32" t="s">
        <v>98</v>
      </c>
      <c r="M74" s="33" t="s">
        <v>69</v>
      </c>
      <c r="N74" s="33"/>
      <c r="O74" s="32">
        <v>180</v>
      </c>
      <c r="P7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70</v>
      </c>
      <c r="X74" s="290">
        <v>300</v>
      </c>
      <c r="Y74" s="291">
        <f>IFERROR(IF(X74="","",X74),"")</f>
        <v>300</v>
      </c>
      <c r="Z74" s="36">
        <f>IFERROR(IF(X74="","",X74*0.00866),"")</f>
        <v>2.5979999999999999</v>
      </c>
      <c r="AA74" s="56"/>
      <c r="AB74" s="57"/>
      <c r="AC74" s="110" t="s">
        <v>139</v>
      </c>
      <c r="AG74" s="67"/>
      <c r="AJ74" s="71" t="s">
        <v>100</v>
      </c>
      <c r="AK74" s="71">
        <v>144</v>
      </c>
      <c r="BB74" s="111" t="s">
        <v>1</v>
      </c>
      <c r="BM74" s="67">
        <f>IFERROR(X74*I74,"0")</f>
        <v>1563.9599999999998</v>
      </c>
      <c r="BN74" s="67">
        <f>IFERROR(Y74*I74,"0")</f>
        <v>1563.9599999999998</v>
      </c>
      <c r="BO74" s="67">
        <f>IFERROR(X74/J74,"0")</f>
        <v>2.0833333333333335</v>
      </c>
      <c r="BP74" s="67">
        <f>IFERROR(Y74/J74,"0")</f>
        <v>2.0833333333333335</v>
      </c>
    </row>
    <row r="75" spans="1:68" x14ac:dyDescent="0.2">
      <c r="A75" s="300"/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2"/>
      <c r="P75" s="303" t="s">
        <v>73</v>
      </c>
      <c r="Q75" s="304"/>
      <c r="R75" s="304"/>
      <c r="S75" s="304"/>
      <c r="T75" s="304"/>
      <c r="U75" s="304"/>
      <c r="V75" s="305"/>
      <c r="W75" s="37" t="s">
        <v>70</v>
      </c>
      <c r="X75" s="292">
        <f>IFERROR(SUM(X73:X74),"0")</f>
        <v>300</v>
      </c>
      <c r="Y75" s="292">
        <f>IFERROR(SUM(Y73:Y74),"0")</f>
        <v>300</v>
      </c>
      <c r="Z75" s="292">
        <f>IFERROR(IF(Z73="",0,Z73),"0")+IFERROR(IF(Z74="",0,Z74),"0")</f>
        <v>2.5979999999999999</v>
      </c>
      <c r="AA75" s="293"/>
      <c r="AB75" s="293"/>
      <c r="AC75" s="293"/>
    </row>
    <row r="76" spans="1:68" x14ac:dyDescent="0.2">
      <c r="A76" s="301"/>
      <c r="B76" s="30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2"/>
      <c r="P76" s="303" t="s">
        <v>73</v>
      </c>
      <c r="Q76" s="304"/>
      <c r="R76" s="304"/>
      <c r="S76" s="304"/>
      <c r="T76" s="304"/>
      <c r="U76" s="304"/>
      <c r="V76" s="305"/>
      <c r="W76" s="37" t="s">
        <v>74</v>
      </c>
      <c r="X76" s="292">
        <f>IFERROR(SUMPRODUCT(X73:X74*H73:H74),"0")</f>
        <v>1500</v>
      </c>
      <c r="Y76" s="292">
        <f>IFERROR(SUMPRODUCT(Y73:Y74*H73:H74),"0")</f>
        <v>1500</v>
      </c>
      <c r="Z76" s="37"/>
      <c r="AA76" s="293"/>
      <c r="AB76" s="293"/>
      <c r="AC76" s="293"/>
    </row>
    <row r="77" spans="1:68" ht="16.5" customHeight="1" x14ac:dyDescent="0.25">
      <c r="A77" s="306" t="s">
        <v>142</v>
      </c>
      <c r="B77" s="30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285"/>
      <c r="AB77" s="285"/>
      <c r="AC77" s="285"/>
    </row>
    <row r="78" spans="1:68" ht="14.25" customHeight="1" x14ac:dyDescent="0.25">
      <c r="A78" s="309" t="s">
        <v>127</v>
      </c>
      <c r="B78" s="30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286"/>
      <c r="AB78" s="286"/>
      <c r="AC78" s="286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98">
        <v>4607111033659</v>
      </c>
      <c r="E79" s="299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9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70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customHeight="1" x14ac:dyDescent="0.25">
      <c r="A80" s="54" t="s">
        <v>146</v>
      </c>
      <c r="B80" s="54" t="s">
        <v>147</v>
      </c>
      <c r="C80" s="31">
        <v>4301135586</v>
      </c>
      <c r="D80" s="298">
        <v>4607111033659</v>
      </c>
      <c r="E80" s="299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80</v>
      </c>
      <c r="L80" s="32" t="s">
        <v>68</v>
      </c>
      <c r="M80" s="33" t="s">
        <v>69</v>
      </c>
      <c r="N80" s="33"/>
      <c r="O80" s="32">
        <v>180</v>
      </c>
      <c r="P80" s="431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70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145</v>
      </c>
      <c r="AG80" s="67"/>
      <c r="AJ80" s="71" t="s">
        <v>72</v>
      </c>
      <c r="AK80" s="71">
        <v>1</v>
      </c>
      <c r="BB80" s="115" t="s">
        <v>82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00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2"/>
      <c r="P81" s="303" t="s">
        <v>73</v>
      </c>
      <c r="Q81" s="304"/>
      <c r="R81" s="304"/>
      <c r="S81" s="304"/>
      <c r="T81" s="304"/>
      <c r="U81" s="304"/>
      <c r="V81" s="305"/>
      <c r="W81" s="37" t="s">
        <v>70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1"/>
      <c r="B82" s="30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2"/>
      <c r="P82" s="303" t="s">
        <v>73</v>
      </c>
      <c r="Q82" s="304"/>
      <c r="R82" s="304"/>
      <c r="S82" s="304"/>
      <c r="T82" s="304"/>
      <c r="U82" s="304"/>
      <c r="V82" s="305"/>
      <c r="W82" s="37" t="s">
        <v>74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customHeight="1" x14ac:dyDescent="0.25">
      <c r="A83" s="306" t="s">
        <v>148</v>
      </c>
      <c r="B83" s="30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285"/>
      <c r="AB83" s="285"/>
      <c r="AC83" s="285"/>
    </row>
    <row r="84" spans="1:68" ht="14.25" customHeight="1" x14ac:dyDescent="0.25">
      <c r="A84" s="309" t="s">
        <v>149</v>
      </c>
      <c r="B84" s="30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286"/>
      <c r="AB84" s="286"/>
      <c r="AC84" s="286"/>
    </row>
    <row r="85" spans="1:68" ht="27" customHeight="1" x14ac:dyDescent="0.25">
      <c r="A85" s="54" t="s">
        <v>150</v>
      </c>
      <c r="B85" s="54" t="s">
        <v>151</v>
      </c>
      <c r="C85" s="31">
        <v>4301131047</v>
      </c>
      <c r="D85" s="298">
        <v>4607111034120</v>
      </c>
      <c r="E85" s="299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8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70</v>
      </c>
      <c r="X85" s="290">
        <v>14</v>
      </c>
      <c r="Y85" s="291">
        <f>IFERROR(IF(X85="","",X85),"")</f>
        <v>14</v>
      </c>
      <c r="Z85" s="36">
        <f>IFERROR(IF(X85="","",X85*0.01788),"")</f>
        <v>0.25031999999999999</v>
      </c>
      <c r="AA85" s="56"/>
      <c r="AB85" s="57"/>
      <c r="AC85" s="116" t="s">
        <v>152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60.250400000000006</v>
      </c>
      <c r="BN85" s="67">
        <f>IFERROR(Y85*I85,"0")</f>
        <v>60.250400000000006</v>
      </c>
      <c r="BO85" s="67">
        <f>IFERROR(X85/J85,"0")</f>
        <v>0.2</v>
      </c>
      <c r="BP85" s="67">
        <f>IFERROR(Y85/J85,"0")</f>
        <v>0.2</v>
      </c>
    </row>
    <row r="86" spans="1:68" ht="27" customHeight="1" x14ac:dyDescent="0.25">
      <c r="A86" s="54" t="s">
        <v>153</v>
      </c>
      <c r="B86" s="54" t="s">
        <v>154</v>
      </c>
      <c r="C86" s="31">
        <v>4301131046</v>
      </c>
      <c r="D86" s="298">
        <v>4607111034137</v>
      </c>
      <c r="E86" s="299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80</v>
      </c>
      <c r="L86" s="32" t="s">
        <v>68</v>
      </c>
      <c r="M86" s="33" t="s">
        <v>69</v>
      </c>
      <c r="N86" s="33"/>
      <c r="O86" s="32">
        <v>180</v>
      </c>
      <c r="P86" s="31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70</v>
      </c>
      <c r="X86" s="290">
        <v>14</v>
      </c>
      <c r="Y86" s="291">
        <f>IFERROR(IF(X86="","",X86),"")</f>
        <v>14</v>
      </c>
      <c r="Z86" s="36">
        <f>IFERROR(IF(X86="","",X86*0.01788),"")</f>
        <v>0.25031999999999999</v>
      </c>
      <c r="AA86" s="56"/>
      <c r="AB86" s="57"/>
      <c r="AC86" s="118" t="s">
        <v>155</v>
      </c>
      <c r="AG86" s="67"/>
      <c r="AJ86" s="71" t="s">
        <v>72</v>
      </c>
      <c r="AK86" s="71">
        <v>1</v>
      </c>
      <c r="BB86" s="119" t="s">
        <v>82</v>
      </c>
      <c r="BM86" s="67">
        <f>IFERROR(X86*I86,"0")</f>
        <v>60.250400000000006</v>
      </c>
      <c r="BN86" s="67">
        <f>IFERROR(Y86*I86,"0")</f>
        <v>60.250400000000006</v>
      </c>
      <c r="BO86" s="67">
        <f>IFERROR(X86/J86,"0")</f>
        <v>0.2</v>
      </c>
      <c r="BP86" s="67">
        <f>IFERROR(Y86/J86,"0")</f>
        <v>0.2</v>
      </c>
    </row>
    <row r="87" spans="1:68" x14ac:dyDescent="0.2">
      <c r="A87" s="300"/>
      <c r="B87" s="30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2"/>
      <c r="P87" s="303" t="s">
        <v>73</v>
      </c>
      <c r="Q87" s="304"/>
      <c r="R87" s="304"/>
      <c r="S87" s="304"/>
      <c r="T87" s="304"/>
      <c r="U87" s="304"/>
      <c r="V87" s="305"/>
      <c r="W87" s="37" t="s">
        <v>70</v>
      </c>
      <c r="X87" s="292">
        <f>IFERROR(SUM(X85:X86),"0")</f>
        <v>28</v>
      </c>
      <c r="Y87" s="292">
        <f>IFERROR(SUM(Y85:Y86),"0")</f>
        <v>28</v>
      </c>
      <c r="Z87" s="292">
        <f>IFERROR(IF(Z85="",0,Z85),"0")+IFERROR(IF(Z86="",0,Z86),"0")</f>
        <v>0.50063999999999997</v>
      </c>
      <c r="AA87" s="293"/>
      <c r="AB87" s="293"/>
      <c r="AC87" s="293"/>
    </row>
    <row r="88" spans="1:68" x14ac:dyDescent="0.2">
      <c r="A88" s="301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2"/>
      <c r="P88" s="303" t="s">
        <v>73</v>
      </c>
      <c r="Q88" s="304"/>
      <c r="R88" s="304"/>
      <c r="S88" s="304"/>
      <c r="T88" s="304"/>
      <c r="U88" s="304"/>
      <c r="V88" s="305"/>
      <c r="W88" s="37" t="s">
        <v>74</v>
      </c>
      <c r="X88" s="292">
        <f>IFERROR(SUMPRODUCT(X85:X86*H85:H86),"0")</f>
        <v>100.8</v>
      </c>
      <c r="Y88" s="292">
        <f>IFERROR(SUMPRODUCT(Y85:Y86*H85:H86),"0")</f>
        <v>100.8</v>
      </c>
      <c r="Z88" s="37"/>
      <c r="AA88" s="293"/>
      <c r="AB88" s="293"/>
      <c r="AC88" s="293"/>
    </row>
    <row r="89" spans="1:68" ht="16.5" customHeight="1" x14ac:dyDescent="0.25">
      <c r="A89" s="306" t="s">
        <v>156</v>
      </c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285"/>
      <c r="AB89" s="285"/>
      <c r="AC89" s="285"/>
    </row>
    <row r="90" spans="1:68" ht="14.25" customHeight="1" x14ac:dyDescent="0.25">
      <c r="A90" s="309" t="s">
        <v>127</v>
      </c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286"/>
      <c r="AB90" s="286"/>
      <c r="AC90" s="286"/>
    </row>
    <row r="91" spans="1:68" ht="27" customHeight="1" x14ac:dyDescent="0.25">
      <c r="A91" s="54" t="s">
        <v>157</v>
      </c>
      <c r="B91" s="54" t="s">
        <v>158</v>
      </c>
      <c r="C91" s="31">
        <v>4301135763</v>
      </c>
      <c r="D91" s="298">
        <v>4620207491027</v>
      </c>
      <c r="E91" s="299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14" t="s">
        <v>159</v>
      </c>
      <c r="Q91" s="295"/>
      <c r="R91" s="295"/>
      <c r="S91" s="295"/>
      <c r="T91" s="296"/>
      <c r="U91" s="34"/>
      <c r="V91" s="34"/>
      <c r="W91" s="35" t="s">
        <v>70</v>
      </c>
      <c r="X91" s="290">
        <v>14</v>
      </c>
      <c r="Y91" s="291">
        <f t="shared" ref="Y91:Y96" si="0">IFERROR(IF(X91="","",X91),"")</f>
        <v>14</v>
      </c>
      <c r="Z91" s="36">
        <f t="shared" ref="Z91:Z96" si="1">IFERROR(IF(X91="","",X91*0.01788),"")</f>
        <v>0.25031999999999999</v>
      </c>
      <c r="AA91" s="56"/>
      <c r="AB91" s="57"/>
      <c r="AC91" s="120" t="s">
        <v>145</v>
      </c>
      <c r="AG91" s="67"/>
      <c r="AJ91" s="71" t="s">
        <v>72</v>
      </c>
      <c r="AK91" s="71">
        <v>1</v>
      </c>
      <c r="BB91" s="121" t="s">
        <v>82</v>
      </c>
      <c r="BM91" s="67">
        <f t="shared" ref="BM91:BM96" si="2">IFERROR(X91*I91,"0")</f>
        <v>50.170400000000001</v>
      </c>
      <c r="BN91" s="67">
        <f t="shared" ref="BN91:BN96" si="3">IFERROR(Y91*I91,"0")</f>
        <v>50.170400000000001</v>
      </c>
      <c r="BO91" s="67">
        <f t="shared" ref="BO91:BO96" si="4">IFERROR(X91/J91,"0")</f>
        <v>0.2</v>
      </c>
      <c r="BP91" s="67">
        <f t="shared" ref="BP91:BP96" si="5">IFERROR(Y91/J91,"0")</f>
        <v>0.2</v>
      </c>
    </row>
    <row r="92" spans="1:68" ht="27" customHeight="1" x14ac:dyDescent="0.25">
      <c r="A92" s="54" t="s">
        <v>160</v>
      </c>
      <c r="B92" s="54" t="s">
        <v>161</v>
      </c>
      <c r="C92" s="31">
        <v>4301135793</v>
      </c>
      <c r="D92" s="298">
        <v>4620207491003</v>
      </c>
      <c r="E92" s="299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5" t="s">
        <v>162</v>
      </c>
      <c r="Q92" s="295"/>
      <c r="R92" s="295"/>
      <c r="S92" s="295"/>
      <c r="T92" s="296"/>
      <c r="U92" s="34"/>
      <c r="V92" s="34"/>
      <c r="W92" s="35" t="s">
        <v>70</v>
      </c>
      <c r="X92" s="290">
        <v>56</v>
      </c>
      <c r="Y92" s="291">
        <f t="shared" si="0"/>
        <v>56</v>
      </c>
      <c r="Z92" s="36">
        <f t="shared" si="1"/>
        <v>1.0012799999999999</v>
      </c>
      <c r="AA92" s="56"/>
      <c r="AB92" s="57"/>
      <c r="AC92" s="122" t="s">
        <v>145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200.6816</v>
      </c>
      <c r="BN92" s="67">
        <f t="shared" si="3"/>
        <v>200.6816</v>
      </c>
      <c r="BO92" s="67">
        <f t="shared" si="4"/>
        <v>0.8</v>
      </c>
      <c r="BP92" s="67">
        <f t="shared" si="5"/>
        <v>0.8</v>
      </c>
    </row>
    <row r="93" spans="1:68" ht="27" customHeight="1" x14ac:dyDescent="0.25">
      <c r="A93" s="54" t="s">
        <v>163</v>
      </c>
      <c r="B93" s="54" t="s">
        <v>164</v>
      </c>
      <c r="C93" s="31">
        <v>4301135768</v>
      </c>
      <c r="D93" s="298">
        <v>4620207491034</v>
      </c>
      <c r="E93" s="299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41" t="s">
        <v>165</v>
      </c>
      <c r="Q93" s="295"/>
      <c r="R93" s="295"/>
      <c r="S93" s="295"/>
      <c r="T93" s="296"/>
      <c r="U93" s="34"/>
      <c r="V93" s="34"/>
      <c r="W93" s="35" t="s">
        <v>70</v>
      </c>
      <c r="X93" s="290">
        <v>0</v>
      </c>
      <c r="Y93" s="291">
        <f t="shared" si="0"/>
        <v>0</v>
      </c>
      <c r="Z93" s="36">
        <f t="shared" si="1"/>
        <v>0</v>
      </c>
      <c r="AA93" s="56"/>
      <c r="AB93" s="57"/>
      <c r="AC93" s="124" t="s">
        <v>166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customHeight="1" x14ac:dyDescent="0.25">
      <c r="A94" s="54" t="s">
        <v>167</v>
      </c>
      <c r="B94" s="54" t="s">
        <v>168</v>
      </c>
      <c r="C94" s="31">
        <v>4301135760</v>
      </c>
      <c r="D94" s="298">
        <v>4620207491010</v>
      </c>
      <c r="E94" s="299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37" t="s">
        <v>169</v>
      </c>
      <c r="Q94" s="295"/>
      <c r="R94" s="295"/>
      <c r="S94" s="295"/>
      <c r="T94" s="296"/>
      <c r="U94" s="34"/>
      <c r="V94" s="34"/>
      <c r="W94" s="35" t="s">
        <v>70</v>
      </c>
      <c r="X94" s="290">
        <v>56</v>
      </c>
      <c r="Y94" s="291">
        <f t="shared" si="0"/>
        <v>56</v>
      </c>
      <c r="Z94" s="36">
        <f t="shared" si="1"/>
        <v>1.0012799999999999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200.6816</v>
      </c>
      <c r="BN94" s="67">
        <f t="shared" si="3"/>
        <v>200.6816</v>
      </c>
      <c r="BO94" s="67">
        <f t="shared" si="4"/>
        <v>0.8</v>
      </c>
      <c r="BP94" s="67">
        <f t="shared" si="5"/>
        <v>0.8</v>
      </c>
    </row>
    <row r="95" spans="1:68" ht="27" customHeight="1" x14ac:dyDescent="0.25">
      <c r="A95" s="54" t="s">
        <v>170</v>
      </c>
      <c r="B95" s="54" t="s">
        <v>171</v>
      </c>
      <c r="C95" s="31">
        <v>4301135571</v>
      </c>
      <c r="D95" s="298">
        <v>4607111035028</v>
      </c>
      <c r="E95" s="299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42" t="s">
        <v>172</v>
      </c>
      <c r="Q95" s="295"/>
      <c r="R95" s="295"/>
      <c r="S95" s="295"/>
      <c r="T95" s="296"/>
      <c r="U95" s="34"/>
      <c r="V95" s="34"/>
      <c r="W95" s="35" t="s">
        <v>70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145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customHeight="1" x14ac:dyDescent="0.25">
      <c r="A96" s="54" t="s">
        <v>173</v>
      </c>
      <c r="B96" s="54" t="s">
        <v>174</v>
      </c>
      <c r="C96" s="31">
        <v>4301135285</v>
      </c>
      <c r="D96" s="298">
        <v>4607111036407</v>
      </c>
      <c r="E96" s="299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80</v>
      </c>
      <c r="L96" s="32" t="s">
        <v>103</v>
      </c>
      <c r="M96" s="33" t="s">
        <v>69</v>
      </c>
      <c r="N96" s="33"/>
      <c r="O96" s="32">
        <v>180</v>
      </c>
      <c r="P96" s="41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70</v>
      </c>
      <c r="X96" s="290">
        <v>14</v>
      </c>
      <c r="Y96" s="291">
        <f t="shared" si="0"/>
        <v>14</v>
      </c>
      <c r="Z96" s="36">
        <f t="shared" si="1"/>
        <v>0.25031999999999999</v>
      </c>
      <c r="AA96" s="56"/>
      <c r="AB96" s="57"/>
      <c r="AC96" s="130" t="s">
        <v>175</v>
      </c>
      <c r="AG96" s="67"/>
      <c r="AJ96" s="71" t="s">
        <v>105</v>
      </c>
      <c r="AK96" s="71">
        <v>14</v>
      </c>
      <c r="BB96" s="131" t="s">
        <v>82</v>
      </c>
      <c r="BM96" s="67">
        <f t="shared" si="2"/>
        <v>63.408800000000006</v>
      </c>
      <c r="BN96" s="67">
        <f t="shared" si="3"/>
        <v>63.408800000000006</v>
      </c>
      <c r="BO96" s="67">
        <f t="shared" si="4"/>
        <v>0.2</v>
      </c>
      <c r="BP96" s="67">
        <f t="shared" si="5"/>
        <v>0.2</v>
      </c>
    </row>
    <row r="97" spans="1:68" x14ac:dyDescent="0.2">
      <c r="A97" s="300"/>
      <c r="B97" s="301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2"/>
      <c r="P97" s="303" t="s">
        <v>73</v>
      </c>
      <c r="Q97" s="304"/>
      <c r="R97" s="304"/>
      <c r="S97" s="304"/>
      <c r="T97" s="304"/>
      <c r="U97" s="304"/>
      <c r="V97" s="305"/>
      <c r="W97" s="37" t="s">
        <v>70</v>
      </c>
      <c r="X97" s="292">
        <f>IFERROR(SUM(X91:X96),"0")</f>
        <v>140</v>
      </c>
      <c r="Y97" s="292">
        <f>IFERROR(SUM(Y91:Y96),"0")</f>
        <v>140</v>
      </c>
      <c r="Z97" s="292">
        <f>IFERROR(IF(Z91="",0,Z91),"0")+IFERROR(IF(Z92="",0,Z92),"0")+IFERROR(IF(Z93="",0,Z93),"0")+IFERROR(IF(Z94="",0,Z94),"0")+IFERROR(IF(Z95="",0,Z95),"0")+IFERROR(IF(Z96="",0,Z96),"0")</f>
        <v>2.5031999999999996</v>
      </c>
      <c r="AA97" s="293"/>
      <c r="AB97" s="293"/>
      <c r="AC97" s="293"/>
    </row>
    <row r="98" spans="1:68" x14ac:dyDescent="0.2">
      <c r="A98" s="301"/>
      <c r="B98" s="301"/>
      <c r="C98" s="301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2"/>
      <c r="P98" s="303" t="s">
        <v>73</v>
      </c>
      <c r="Q98" s="304"/>
      <c r="R98" s="304"/>
      <c r="S98" s="304"/>
      <c r="T98" s="304"/>
      <c r="U98" s="304"/>
      <c r="V98" s="305"/>
      <c r="W98" s="37" t="s">
        <v>74</v>
      </c>
      <c r="X98" s="292">
        <f>IFERROR(SUMPRODUCT(X91:X96*H91:H96),"0")</f>
        <v>421.68</v>
      </c>
      <c r="Y98" s="292">
        <f>IFERROR(SUMPRODUCT(Y91:Y96*H91:H96),"0")</f>
        <v>421.68</v>
      </c>
      <c r="Z98" s="37"/>
      <c r="AA98" s="293"/>
      <c r="AB98" s="293"/>
      <c r="AC98" s="293"/>
    </row>
    <row r="99" spans="1:68" ht="16.5" customHeight="1" x14ac:dyDescent="0.25">
      <c r="A99" s="306" t="s">
        <v>176</v>
      </c>
      <c r="B99" s="301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285"/>
      <c r="AB99" s="285"/>
      <c r="AC99" s="285"/>
    </row>
    <row r="100" spans="1:68" ht="14.25" customHeight="1" x14ac:dyDescent="0.25">
      <c r="A100" s="309" t="s">
        <v>121</v>
      </c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286"/>
      <c r="AB100" s="286"/>
      <c r="AC100" s="286"/>
    </row>
    <row r="101" spans="1:68" ht="27" customHeight="1" x14ac:dyDescent="0.25">
      <c r="A101" s="54" t="s">
        <v>177</v>
      </c>
      <c r="B101" s="54" t="s">
        <v>178</v>
      </c>
      <c r="C101" s="31">
        <v>4301136070</v>
      </c>
      <c r="D101" s="298">
        <v>4607025784012</v>
      </c>
      <c r="E101" s="299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80</v>
      </c>
      <c r="L101" s="32" t="s">
        <v>103</v>
      </c>
      <c r="M101" s="33" t="s">
        <v>69</v>
      </c>
      <c r="N101" s="33"/>
      <c r="O101" s="32">
        <v>180</v>
      </c>
      <c r="P101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70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179</v>
      </c>
      <c r="AG101" s="67"/>
      <c r="AJ101" s="71" t="s">
        <v>105</v>
      </c>
      <c r="AK101" s="71">
        <v>14</v>
      </c>
      <c r="BB101" s="133" t="s">
        <v>82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00"/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2"/>
      <c r="P102" s="303" t="s">
        <v>73</v>
      </c>
      <c r="Q102" s="304"/>
      <c r="R102" s="304"/>
      <c r="S102" s="304"/>
      <c r="T102" s="304"/>
      <c r="U102" s="304"/>
      <c r="V102" s="305"/>
      <c r="W102" s="37" t="s">
        <v>70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1"/>
      <c r="B103" s="301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2"/>
      <c r="P103" s="303" t="s">
        <v>73</v>
      </c>
      <c r="Q103" s="304"/>
      <c r="R103" s="304"/>
      <c r="S103" s="304"/>
      <c r="T103" s="304"/>
      <c r="U103" s="304"/>
      <c r="V103" s="305"/>
      <c r="W103" s="37" t="s">
        <v>74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customHeight="1" x14ac:dyDescent="0.25">
      <c r="A104" s="306" t="s">
        <v>180</v>
      </c>
      <c r="B104" s="301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285"/>
      <c r="AB104" s="285"/>
      <c r="AC104" s="285"/>
    </row>
    <row r="105" spans="1:68" ht="14.25" customHeight="1" x14ac:dyDescent="0.25">
      <c r="A105" s="309" t="s">
        <v>64</v>
      </c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286"/>
      <c r="AB105" s="286"/>
      <c r="AC105" s="286"/>
    </row>
    <row r="106" spans="1:68" ht="27" customHeight="1" x14ac:dyDescent="0.25">
      <c r="A106" s="54" t="s">
        <v>181</v>
      </c>
      <c r="B106" s="54" t="s">
        <v>182</v>
      </c>
      <c r="C106" s="31">
        <v>4301071074</v>
      </c>
      <c r="D106" s="298">
        <v>4620207491157</v>
      </c>
      <c r="E106" s="299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38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70</v>
      </c>
      <c r="X106" s="290">
        <v>48</v>
      </c>
      <c r="Y106" s="291">
        <f t="shared" ref="Y106:Y111" si="6">IFERROR(IF(X106="","",X106),"")</f>
        <v>48</v>
      </c>
      <c r="Z106" s="36">
        <f t="shared" ref="Z106:Z111" si="7">IFERROR(IF(X106="","",X106*0.0155),"")</f>
        <v>0.74399999999999999</v>
      </c>
      <c r="AA106" s="56"/>
      <c r="AB106" s="57"/>
      <c r="AC106" s="134" t="s">
        <v>183</v>
      </c>
      <c r="AG106" s="67"/>
      <c r="AJ106" s="71" t="s">
        <v>72</v>
      </c>
      <c r="AK106" s="71">
        <v>1</v>
      </c>
      <c r="BB106" s="135" t="s">
        <v>1</v>
      </c>
      <c r="BM106" s="67">
        <f t="shared" ref="BM106:BM111" si="8">IFERROR(X106*I106,"0")</f>
        <v>349.44</v>
      </c>
      <c r="BN106" s="67">
        <f t="shared" ref="BN106:BN111" si="9">IFERROR(Y106*I106,"0")</f>
        <v>349.44</v>
      </c>
      <c r="BO106" s="67">
        <f t="shared" ref="BO106:BO111" si="10">IFERROR(X106/J106,"0")</f>
        <v>0.5714285714285714</v>
      </c>
      <c r="BP106" s="67">
        <f t="shared" ref="BP106:BP111" si="11">IFERROR(Y106/J106,"0")</f>
        <v>0.5714285714285714</v>
      </c>
    </row>
    <row r="107" spans="1:68" ht="27" customHeight="1" x14ac:dyDescent="0.25">
      <c r="A107" s="54" t="s">
        <v>184</v>
      </c>
      <c r="B107" s="54" t="s">
        <v>185</v>
      </c>
      <c r="C107" s="31">
        <v>4301071051</v>
      </c>
      <c r="D107" s="298">
        <v>4607111039262</v>
      </c>
      <c r="E107" s="299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67</v>
      </c>
      <c r="L107" s="32" t="s">
        <v>103</v>
      </c>
      <c r="M107" s="33" t="s">
        <v>69</v>
      </c>
      <c r="N107" s="33"/>
      <c r="O107" s="32">
        <v>180</v>
      </c>
      <c r="P107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70</v>
      </c>
      <c r="X107" s="290">
        <v>60</v>
      </c>
      <c r="Y107" s="291">
        <f t="shared" si="6"/>
        <v>60</v>
      </c>
      <c r="Z107" s="36">
        <f t="shared" si="7"/>
        <v>0.92999999999999994</v>
      </c>
      <c r="AA107" s="56"/>
      <c r="AB107" s="57"/>
      <c r="AC107" s="136" t="s">
        <v>139</v>
      </c>
      <c r="AG107" s="67"/>
      <c r="AJ107" s="71" t="s">
        <v>105</v>
      </c>
      <c r="AK107" s="71">
        <v>12</v>
      </c>
      <c r="BB107" s="137" t="s">
        <v>1</v>
      </c>
      <c r="BM107" s="67">
        <f t="shared" si="8"/>
        <v>403.17599999999999</v>
      </c>
      <c r="BN107" s="67">
        <f t="shared" si="9"/>
        <v>403.17599999999999</v>
      </c>
      <c r="BO107" s="67">
        <f t="shared" si="10"/>
        <v>0.7142857142857143</v>
      </c>
      <c r="BP107" s="67">
        <f t="shared" si="11"/>
        <v>0.7142857142857143</v>
      </c>
    </row>
    <row r="108" spans="1:68" ht="27" customHeight="1" x14ac:dyDescent="0.25">
      <c r="A108" s="54" t="s">
        <v>186</v>
      </c>
      <c r="B108" s="54" t="s">
        <v>187</v>
      </c>
      <c r="C108" s="31">
        <v>4301071038</v>
      </c>
      <c r="D108" s="298">
        <v>4607111039248</v>
      </c>
      <c r="E108" s="299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67</v>
      </c>
      <c r="L108" s="32" t="s">
        <v>98</v>
      </c>
      <c r="M108" s="33" t="s">
        <v>69</v>
      </c>
      <c r="N108" s="33"/>
      <c r="O108" s="32">
        <v>180</v>
      </c>
      <c r="P108" s="42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70</v>
      </c>
      <c r="X108" s="290">
        <v>144</v>
      </c>
      <c r="Y108" s="291">
        <f t="shared" si="6"/>
        <v>144</v>
      </c>
      <c r="Z108" s="36">
        <f t="shared" si="7"/>
        <v>2.2320000000000002</v>
      </c>
      <c r="AA108" s="56"/>
      <c r="AB108" s="57"/>
      <c r="AC108" s="138" t="s">
        <v>139</v>
      </c>
      <c r="AG108" s="67"/>
      <c r="AJ108" s="71" t="s">
        <v>100</v>
      </c>
      <c r="AK108" s="71">
        <v>84</v>
      </c>
      <c r="BB108" s="139" t="s">
        <v>1</v>
      </c>
      <c r="BM108" s="67">
        <f t="shared" si="8"/>
        <v>1051.2</v>
      </c>
      <c r="BN108" s="67">
        <f t="shared" si="9"/>
        <v>1051.2</v>
      </c>
      <c r="BO108" s="67">
        <f t="shared" si="10"/>
        <v>1.7142857142857142</v>
      </c>
      <c r="BP108" s="67">
        <f t="shared" si="11"/>
        <v>1.7142857142857142</v>
      </c>
    </row>
    <row r="109" spans="1:68" ht="27" customHeight="1" x14ac:dyDescent="0.25">
      <c r="A109" s="54" t="s">
        <v>188</v>
      </c>
      <c r="B109" s="54" t="s">
        <v>189</v>
      </c>
      <c r="C109" s="31">
        <v>4301071049</v>
      </c>
      <c r="D109" s="298">
        <v>4607111039293</v>
      </c>
      <c r="E109" s="299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67</v>
      </c>
      <c r="L109" s="32" t="s">
        <v>103</v>
      </c>
      <c r="M109" s="33" t="s">
        <v>69</v>
      </c>
      <c r="N109" s="33"/>
      <c r="O109" s="32">
        <v>180</v>
      </c>
      <c r="P109" s="42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70</v>
      </c>
      <c r="X109" s="290">
        <v>60</v>
      </c>
      <c r="Y109" s="291">
        <f t="shared" si="6"/>
        <v>60</v>
      </c>
      <c r="Z109" s="36">
        <f t="shared" si="7"/>
        <v>0.92999999999999994</v>
      </c>
      <c r="AA109" s="56"/>
      <c r="AB109" s="57"/>
      <c r="AC109" s="140" t="s">
        <v>139</v>
      </c>
      <c r="AG109" s="67"/>
      <c r="AJ109" s="71" t="s">
        <v>105</v>
      </c>
      <c r="AK109" s="71">
        <v>12</v>
      </c>
      <c r="BB109" s="141" t="s">
        <v>1</v>
      </c>
      <c r="BM109" s="67">
        <f t="shared" si="8"/>
        <v>403.17599999999999</v>
      </c>
      <c r="BN109" s="67">
        <f t="shared" si="9"/>
        <v>403.17599999999999</v>
      </c>
      <c r="BO109" s="67">
        <f t="shared" si="10"/>
        <v>0.7142857142857143</v>
      </c>
      <c r="BP109" s="67">
        <f t="shared" si="11"/>
        <v>0.7142857142857143</v>
      </c>
    </row>
    <row r="110" spans="1:68" ht="27" customHeight="1" x14ac:dyDescent="0.25">
      <c r="A110" s="54" t="s">
        <v>190</v>
      </c>
      <c r="B110" s="54" t="s">
        <v>191</v>
      </c>
      <c r="C110" s="31">
        <v>4301071039</v>
      </c>
      <c r="D110" s="298">
        <v>4607111039279</v>
      </c>
      <c r="E110" s="299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67</v>
      </c>
      <c r="L110" s="32" t="s">
        <v>98</v>
      </c>
      <c r="M110" s="33" t="s">
        <v>69</v>
      </c>
      <c r="N110" s="33"/>
      <c r="O110" s="32">
        <v>180</v>
      </c>
      <c r="P110" s="47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70</v>
      </c>
      <c r="X110" s="290">
        <v>204</v>
      </c>
      <c r="Y110" s="291">
        <f t="shared" si="6"/>
        <v>204</v>
      </c>
      <c r="Z110" s="36">
        <f t="shared" si="7"/>
        <v>3.1619999999999999</v>
      </c>
      <c r="AA110" s="56"/>
      <c r="AB110" s="57"/>
      <c r="AC110" s="142" t="s">
        <v>139</v>
      </c>
      <c r="AG110" s="67"/>
      <c r="AJ110" s="71" t="s">
        <v>100</v>
      </c>
      <c r="AK110" s="71">
        <v>84</v>
      </c>
      <c r="BB110" s="143" t="s">
        <v>1</v>
      </c>
      <c r="BM110" s="67">
        <f t="shared" si="8"/>
        <v>1489.2</v>
      </c>
      <c r="BN110" s="67">
        <f t="shared" si="9"/>
        <v>1489.2</v>
      </c>
      <c r="BO110" s="67">
        <f t="shared" si="10"/>
        <v>2.4285714285714284</v>
      </c>
      <c r="BP110" s="67">
        <f t="shared" si="11"/>
        <v>2.4285714285714284</v>
      </c>
    </row>
    <row r="111" spans="1:68" ht="27" customHeight="1" x14ac:dyDescent="0.25">
      <c r="A111" s="54" t="s">
        <v>192</v>
      </c>
      <c r="B111" s="54" t="s">
        <v>193</v>
      </c>
      <c r="C111" s="31">
        <v>4301071075</v>
      </c>
      <c r="D111" s="298">
        <v>4620207491102</v>
      </c>
      <c r="E111" s="299"/>
      <c r="F111" s="289">
        <v>0.7</v>
      </c>
      <c r="G111" s="32">
        <v>10</v>
      </c>
      <c r="H111" s="289">
        <v>7</v>
      </c>
      <c r="I111" s="289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46" t="s">
        <v>194</v>
      </c>
      <c r="Q111" s="295"/>
      <c r="R111" s="295"/>
      <c r="S111" s="295"/>
      <c r="T111" s="296"/>
      <c r="U111" s="34"/>
      <c r="V111" s="34"/>
      <c r="W111" s="35" t="s">
        <v>70</v>
      </c>
      <c r="X111" s="290">
        <v>0</v>
      </c>
      <c r="Y111" s="291">
        <f t="shared" si="6"/>
        <v>0</v>
      </c>
      <c r="Z111" s="36">
        <f t="shared" si="7"/>
        <v>0</v>
      </c>
      <c r="AA111" s="56"/>
      <c r="AB111" s="57"/>
      <c r="AC111" s="144" t="s">
        <v>195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300"/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2"/>
      <c r="P112" s="303" t="s">
        <v>73</v>
      </c>
      <c r="Q112" s="304"/>
      <c r="R112" s="304"/>
      <c r="S112" s="304"/>
      <c r="T112" s="304"/>
      <c r="U112" s="304"/>
      <c r="V112" s="305"/>
      <c r="W112" s="37" t="s">
        <v>70</v>
      </c>
      <c r="X112" s="292">
        <f>IFERROR(SUM(X106:X111),"0")</f>
        <v>516</v>
      </c>
      <c r="Y112" s="292">
        <f>IFERROR(SUM(Y106:Y111),"0")</f>
        <v>516</v>
      </c>
      <c r="Z112" s="292">
        <f>IFERROR(IF(Z106="",0,Z106),"0")+IFERROR(IF(Z107="",0,Z107),"0")+IFERROR(IF(Z108="",0,Z108),"0")+IFERROR(IF(Z109="",0,Z109),"0")+IFERROR(IF(Z110="",0,Z110),"0")+IFERROR(IF(Z111="",0,Z111),"0")</f>
        <v>7.9980000000000002</v>
      </c>
      <c r="AA112" s="293"/>
      <c r="AB112" s="293"/>
      <c r="AC112" s="293"/>
    </row>
    <row r="113" spans="1:68" x14ac:dyDescent="0.2">
      <c r="A113" s="301"/>
      <c r="B113" s="301"/>
      <c r="C113" s="301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2"/>
      <c r="P113" s="303" t="s">
        <v>73</v>
      </c>
      <c r="Q113" s="304"/>
      <c r="R113" s="304"/>
      <c r="S113" s="304"/>
      <c r="T113" s="304"/>
      <c r="U113" s="304"/>
      <c r="V113" s="305"/>
      <c r="W113" s="37" t="s">
        <v>74</v>
      </c>
      <c r="X113" s="292">
        <f>IFERROR(SUMPRODUCT(X106:X111*H106:H111),"0")</f>
        <v>3540</v>
      </c>
      <c r="Y113" s="292">
        <f>IFERROR(SUMPRODUCT(Y106:Y111*H106:H111),"0")</f>
        <v>3540</v>
      </c>
      <c r="Z113" s="37"/>
      <c r="AA113" s="293"/>
      <c r="AB113" s="293"/>
      <c r="AC113" s="293"/>
    </row>
    <row r="114" spans="1:68" ht="14.25" customHeight="1" x14ac:dyDescent="0.25">
      <c r="A114" s="309" t="s">
        <v>127</v>
      </c>
      <c r="B114" s="301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286"/>
      <c r="AB114" s="286"/>
      <c r="AC114" s="286"/>
    </row>
    <row r="115" spans="1:68" ht="27" customHeight="1" x14ac:dyDescent="0.25">
      <c r="A115" s="54" t="s">
        <v>196</v>
      </c>
      <c r="B115" s="54" t="s">
        <v>197</v>
      </c>
      <c r="C115" s="31">
        <v>4301135670</v>
      </c>
      <c r="D115" s="298">
        <v>4620207490983</v>
      </c>
      <c r="E115" s="299"/>
      <c r="F115" s="289">
        <v>0.22</v>
      </c>
      <c r="G115" s="32">
        <v>12</v>
      </c>
      <c r="H115" s="289">
        <v>2.64</v>
      </c>
      <c r="I115" s="289">
        <v>3.3435999999999999</v>
      </c>
      <c r="J115" s="32">
        <v>70</v>
      </c>
      <c r="K115" s="32" t="s">
        <v>80</v>
      </c>
      <c r="L115" s="32" t="s">
        <v>68</v>
      </c>
      <c r="M115" s="33" t="s">
        <v>69</v>
      </c>
      <c r="N115" s="33"/>
      <c r="O115" s="32">
        <v>180</v>
      </c>
      <c r="P115" s="40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95"/>
      <c r="R115" s="295"/>
      <c r="S115" s="295"/>
      <c r="T115" s="296"/>
      <c r="U115" s="34"/>
      <c r="V115" s="34"/>
      <c r="W115" s="35" t="s">
        <v>70</v>
      </c>
      <c r="X115" s="290">
        <v>14</v>
      </c>
      <c r="Y115" s="291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198</v>
      </c>
      <c r="AG115" s="67"/>
      <c r="AJ115" s="71" t="s">
        <v>72</v>
      </c>
      <c r="AK115" s="71">
        <v>1</v>
      </c>
      <c r="BB115" s="147" t="s">
        <v>82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300"/>
      <c r="B116" s="301"/>
      <c r="C116" s="301"/>
      <c r="D116" s="301"/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2"/>
      <c r="P116" s="303" t="s">
        <v>73</v>
      </c>
      <c r="Q116" s="304"/>
      <c r="R116" s="304"/>
      <c r="S116" s="304"/>
      <c r="T116" s="304"/>
      <c r="U116" s="304"/>
      <c r="V116" s="305"/>
      <c r="W116" s="37" t="s">
        <v>70</v>
      </c>
      <c r="X116" s="292">
        <f>IFERROR(SUM(X115:X115),"0")</f>
        <v>14</v>
      </c>
      <c r="Y116" s="292">
        <f>IFERROR(SUM(Y115:Y115),"0")</f>
        <v>14</v>
      </c>
      <c r="Z116" s="292">
        <f>IFERROR(IF(Z115="",0,Z115),"0")</f>
        <v>0.25031999999999999</v>
      </c>
      <c r="AA116" s="293"/>
      <c r="AB116" s="293"/>
      <c r="AC116" s="293"/>
    </row>
    <row r="117" spans="1:68" x14ac:dyDescent="0.2">
      <c r="A117" s="301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2"/>
      <c r="P117" s="303" t="s">
        <v>73</v>
      </c>
      <c r="Q117" s="304"/>
      <c r="R117" s="304"/>
      <c r="S117" s="304"/>
      <c r="T117" s="304"/>
      <c r="U117" s="304"/>
      <c r="V117" s="305"/>
      <c r="W117" s="37" t="s">
        <v>74</v>
      </c>
      <c r="X117" s="292">
        <f>IFERROR(SUMPRODUCT(X115:X115*H115:H115),"0")</f>
        <v>36.96</v>
      </c>
      <c r="Y117" s="292">
        <f>IFERROR(SUMPRODUCT(Y115:Y115*H115:H115),"0")</f>
        <v>36.96</v>
      </c>
      <c r="Z117" s="37"/>
      <c r="AA117" s="293"/>
      <c r="AB117" s="293"/>
      <c r="AC117" s="293"/>
    </row>
    <row r="118" spans="1:68" ht="14.25" customHeight="1" x14ac:dyDescent="0.25">
      <c r="A118" s="309" t="s">
        <v>199</v>
      </c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  <c r="AA118" s="286"/>
      <c r="AB118" s="286"/>
      <c r="AC118" s="286"/>
    </row>
    <row r="119" spans="1:68" ht="27" customHeight="1" x14ac:dyDescent="0.25">
      <c r="A119" s="54" t="s">
        <v>200</v>
      </c>
      <c r="B119" s="54" t="s">
        <v>201</v>
      </c>
      <c r="C119" s="31">
        <v>4301071094</v>
      </c>
      <c r="D119" s="298">
        <v>4620207491140</v>
      </c>
      <c r="E119" s="299"/>
      <c r="F119" s="289">
        <v>0.6</v>
      </c>
      <c r="G119" s="32">
        <v>10</v>
      </c>
      <c r="H119" s="289">
        <v>6</v>
      </c>
      <c r="I119" s="289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77" t="s">
        <v>202</v>
      </c>
      <c r="Q119" s="295"/>
      <c r="R119" s="295"/>
      <c r="S119" s="295"/>
      <c r="T119" s="296"/>
      <c r="U119" s="34"/>
      <c r="V119" s="34"/>
      <c r="W119" s="35" t="s">
        <v>70</v>
      </c>
      <c r="X119" s="290">
        <v>0</v>
      </c>
      <c r="Y119" s="291">
        <f>IFERROR(IF(X119="","",X119),"")</f>
        <v>0</v>
      </c>
      <c r="Z119" s="36">
        <f>IFERROR(IF(X119="","",X119*0.0155),"")</f>
        <v>0</v>
      </c>
      <c r="AA119" s="56"/>
      <c r="AB119" s="57" t="s">
        <v>203</v>
      </c>
      <c r="AC119" s="148" t="s">
        <v>204</v>
      </c>
      <c r="AG119" s="67"/>
      <c r="AJ119" s="71" t="s">
        <v>72</v>
      </c>
      <c r="AK119" s="71">
        <v>1</v>
      </c>
      <c r="BB119" s="149" t="s">
        <v>82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00"/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2"/>
      <c r="P120" s="303" t="s">
        <v>73</v>
      </c>
      <c r="Q120" s="304"/>
      <c r="R120" s="304"/>
      <c r="S120" s="304"/>
      <c r="T120" s="304"/>
      <c r="U120" s="304"/>
      <c r="V120" s="305"/>
      <c r="W120" s="37" t="s">
        <v>70</v>
      </c>
      <c r="X120" s="292">
        <f>IFERROR(SUM(X119:X119),"0")</f>
        <v>0</v>
      </c>
      <c r="Y120" s="292">
        <f>IFERROR(SUM(Y119:Y119),"0")</f>
        <v>0</v>
      </c>
      <c r="Z120" s="292">
        <f>IFERROR(IF(Z119="",0,Z119),"0")</f>
        <v>0</v>
      </c>
      <c r="AA120" s="293"/>
      <c r="AB120" s="293"/>
      <c r="AC120" s="293"/>
    </row>
    <row r="121" spans="1:68" x14ac:dyDescent="0.2">
      <c r="A121" s="301"/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2"/>
      <c r="P121" s="303" t="s">
        <v>73</v>
      </c>
      <c r="Q121" s="304"/>
      <c r="R121" s="304"/>
      <c r="S121" s="304"/>
      <c r="T121" s="304"/>
      <c r="U121" s="304"/>
      <c r="V121" s="305"/>
      <c r="W121" s="37" t="s">
        <v>74</v>
      </c>
      <c r="X121" s="292">
        <f>IFERROR(SUMPRODUCT(X119:X119*H119:H119),"0")</f>
        <v>0</v>
      </c>
      <c r="Y121" s="292">
        <f>IFERROR(SUMPRODUCT(Y119:Y119*H119:H119),"0")</f>
        <v>0</v>
      </c>
      <c r="Z121" s="37"/>
      <c r="AA121" s="293"/>
      <c r="AB121" s="293"/>
      <c r="AC121" s="293"/>
    </row>
    <row r="122" spans="1:68" ht="16.5" customHeight="1" x14ac:dyDescent="0.25">
      <c r="A122" s="306" t="s">
        <v>205</v>
      </c>
      <c r="B122" s="301"/>
      <c r="C122" s="301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285"/>
      <c r="AB122" s="285"/>
      <c r="AC122" s="285"/>
    </row>
    <row r="123" spans="1:68" ht="14.25" customHeight="1" x14ac:dyDescent="0.25">
      <c r="A123" s="309" t="s">
        <v>127</v>
      </c>
      <c r="B123" s="301"/>
      <c r="C123" s="301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286"/>
      <c r="AB123" s="286"/>
      <c r="AC123" s="286"/>
    </row>
    <row r="124" spans="1:68" ht="27" customHeight="1" x14ac:dyDescent="0.25">
      <c r="A124" s="54" t="s">
        <v>206</v>
      </c>
      <c r="B124" s="54" t="s">
        <v>207</v>
      </c>
      <c r="C124" s="31">
        <v>4301135555</v>
      </c>
      <c r="D124" s="298">
        <v>4607111034014</v>
      </c>
      <c r="E124" s="299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80</v>
      </c>
      <c r="L124" s="32" t="s">
        <v>98</v>
      </c>
      <c r="M124" s="33" t="s">
        <v>69</v>
      </c>
      <c r="N124" s="33"/>
      <c r="O124" s="32">
        <v>180</v>
      </c>
      <c r="P124" s="488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70</v>
      </c>
      <c r="X124" s="290">
        <v>98</v>
      </c>
      <c r="Y124" s="291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208</v>
      </c>
      <c r="AG124" s="67"/>
      <c r="AJ124" s="71" t="s">
        <v>100</v>
      </c>
      <c r="AK124" s="71">
        <v>70</v>
      </c>
      <c r="BB124" s="151" t="s">
        <v>82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209</v>
      </c>
      <c r="B125" s="54" t="s">
        <v>210</v>
      </c>
      <c r="C125" s="31">
        <v>4301135532</v>
      </c>
      <c r="D125" s="298">
        <v>4607111033994</v>
      </c>
      <c r="E125" s="299"/>
      <c r="F125" s="289">
        <v>0.25</v>
      </c>
      <c r="G125" s="32">
        <v>12</v>
      </c>
      <c r="H125" s="289">
        <v>3</v>
      </c>
      <c r="I125" s="289">
        <v>3.7035999999999998</v>
      </c>
      <c r="J125" s="32">
        <v>70</v>
      </c>
      <c r="K125" s="32" t="s">
        <v>80</v>
      </c>
      <c r="L125" s="32" t="s">
        <v>98</v>
      </c>
      <c r="M125" s="33" t="s">
        <v>69</v>
      </c>
      <c r="N125" s="33"/>
      <c r="O125" s="32">
        <v>180</v>
      </c>
      <c r="P125" s="44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95"/>
      <c r="R125" s="295"/>
      <c r="S125" s="295"/>
      <c r="T125" s="296"/>
      <c r="U125" s="34"/>
      <c r="V125" s="34"/>
      <c r="W125" s="35" t="s">
        <v>70</v>
      </c>
      <c r="X125" s="290">
        <v>196</v>
      </c>
      <c r="Y125" s="291">
        <f>IFERROR(IF(X125="","",X125),"")</f>
        <v>196</v>
      </c>
      <c r="Z125" s="36">
        <f>IFERROR(IF(X125="","",X125*0.01788),"")</f>
        <v>3.50448</v>
      </c>
      <c r="AA125" s="56"/>
      <c r="AB125" s="57"/>
      <c r="AC125" s="152" t="s">
        <v>145</v>
      </c>
      <c r="AG125" s="67"/>
      <c r="AJ125" s="71" t="s">
        <v>100</v>
      </c>
      <c r="AK125" s="71">
        <v>70</v>
      </c>
      <c r="BB125" s="153" t="s">
        <v>82</v>
      </c>
      <c r="BM125" s="67">
        <f>IFERROR(X125*I125,"0")</f>
        <v>725.90559999999994</v>
      </c>
      <c r="BN125" s="67">
        <f>IFERROR(Y125*I125,"0")</f>
        <v>725.90559999999994</v>
      </c>
      <c r="BO125" s="67">
        <f>IFERROR(X125/J125,"0")</f>
        <v>2.8</v>
      </c>
      <c r="BP125" s="67">
        <f>IFERROR(Y125/J125,"0")</f>
        <v>2.8</v>
      </c>
    </row>
    <row r="126" spans="1:68" x14ac:dyDescent="0.2">
      <c r="A126" s="300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M126" s="301"/>
      <c r="N126" s="301"/>
      <c r="O126" s="302"/>
      <c r="P126" s="303" t="s">
        <v>73</v>
      </c>
      <c r="Q126" s="304"/>
      <c r="R126" s="304"/>
      <c r="S126" s="304"/>
      <c r="T126" s="304"/>
      <c r="U126" s="304"/>
      <c r="V126" s="305"/>
      <c r="W126" s="37" t="s">
        <v>70</v>
      </c>
      <c r="X126" s="292">
        <f>IFERROR(SUM(X124:X125),"0")</f>
        <v>294</v>
      </c>
      <c r="Y126" s="292">
        <f>IFERROR(SUM(Y124:Y125),"0")</f>
        <v>294</v>
      </c>
      <c r="Z126" s="292">
        <f>IFERROR(IF(Z124="",0,Z124),"0")+IFERROR(IF(Z125="",0,Z125),"0")</f>
        <v>5.2567199999999996</v>
      </c>
      <c r="AA126" s="293"/>
      <c r="AB126" s="293"/>
      <c r="AC126" s="293"/>
    </row>
    <row r="127" spans="1:68" x14ac:dyDescent="0.2">
      <c r="A127" s="301"/>
      <c r="B127" s="301"/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  <c r="N127" s="301"/>
      <c r="O127" s="302"/>
      <c r="P127" s="303" t="s">
        <v>73</v>
      </c>
      <c r="Q127" s="304"/>
      <c r="R127" s="304"/>
      <c r="S127" s="304"/>
      <c r="T127" s="304"/>
      <c r="U127" s="304"/>
      <c r="V127" s="305"/>
      <c r="W127" s="37" t="s">
        <v>74</v>
      </c>
      <c r="X127" s="292">
        <f>IFERROR(SUMPRODUCT(X124:X125*H124:H125),"0")</f>
        <v>882</v>
      </c>
      <c r="Y127" s="292">
        <f>IFERROR(SUMPRODUCT(Y124:Y125*H124:H125),"0")</f>
        <v>882</v>
      </c>
      <c r="Z127" s="37"/>
      <c r="AA127" s="293"/>
      <c r="AB127" s="293"/>
      <c r="AC127" s="293"/>
    </row>
    <row r="128" spans="1:68" ht="16.5" customHeight="1" x14ac:dyDescent="0.25">
      <c r="A128" s="306" t="s">
        <v>211</v>
      </c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285"/>
      <c r="AB128" s="285"/>
      <c r="AC128" s="285"/>
    </row>
    <row r="129" spans="1:68" ht="14.25" customHeight="1" x14ac:dyDescent="0.25">
      <c r="A129" s="309" t="s">
        <v>127</v>
      </c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286"/>
      <c r="AB129" s="286"/>
      <c r="AC129" s="286"/>
    </row>
    <row r="130" spans="1:68" ht="27" customHeight="1" x14ac:dyDescent="0.25">
      <c r="A130" s="54" t="s">
        <v>212</v>
      </c>
      <c r="B130" s="54" t="s">
        <v>213</v>
      </c>
      <c r="C130" s="31">
        <v>4301135549</v>
      </c>
      <c r="D130" s="298">
        <v>4607111039095</v>
      </c>
      <c r="E130" s="299"/>
      <c r="F130" s="289">
        <v>0.25</v>
      </c>
      <c r="G130" s="32">
        <v>12</v>
      </c>
      <c r="H130" s="289">
        <v>3</v>
      </c>
      <c r="I130" s="289">
        <v>3.7480000000000002</v>
      </c>
      <c r="J130" s="32">
        <v>70</v>
      </c>
      <c r="K130" s="32" t="s">
        <v>80</v>
      </c>
      <c r="L130" s="32" t="s">
        <v>103</v>
      </c>
      <c r="M130" s="33" t="s">
        <v>69</v>
      </c>
      <c r="N130" s="33"/>
      <c r="O130" s="32">
        <v>180</v>
      </c>
      <c r="P130" s="44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95"/>
      <c r="R130" s="295"/>
      <c r="S130" s="295"/>
      <c r="T130" s="296"/>
      <c r="U130" s="34"/>
      <c r="V130" s="34"/>
      <c r="W130" s="35" t="s">
        <v>70</v>
      </c>
      <c r="X130" s="290">
        <v>14</v>
      </c>
      <c r="Y130" s="291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214</v>
      </c>
      <c r="AG130" s="67"/>
      <c r="AJ130" s="71" t="s">
        <v>105</v>
      </c>
      <c r="AK130" s="71">
        <v>14</v>
      </c>
      <c r="BB130" s="155" t="s">
        <v>82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215</v>
      </c>
      <c r="B131" s="54" t="s">
        <v>216</v>
      </c>
      <c r="C131" s="31">
        <v>4301135550</v>
      </c>
      <c r="D131" s="298">
        <v>4607111034199</v>
      </c>
      <c r="E131" s="299"/>
      <c r="F131" s="289">
        <v>0.25</v>
      </c>
      <c r="G131" s="32">
        <v>12</v>
      </c>
      <c r="H131" s="289">
        <v>3</v>
      </c>
      <c r="I131" s="289">
        <v>3.7035999999999998</v>
      </c>
      <c r="J131" s="32">
        <v>70</v>
      </c>
      <c r="K131" s="32" t="s">
        <v>80</v>
      </c>
      <c r="L131" s="32" t="s">
        <v>68</v>
      </c>
      <c r="M131" s="33" t="s">
        <v>69</v>
      </c>
      <c r="N131" s="33"/>
      <c r="O131" s="32">
        <v>180</v>
      </c>
      <c r="P131" s="36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95"/>
      <c r="R131" s="295"/>
      <c r="S131" s="295"/>
      <c r="T131" s="296"/>
      <c r="U131" s="34"/>
      <c r="V131" s="34"/>
      <c r="W131" s="35" t="s">
        <v>70</v>
      </c>
      <c r="X131" s="290">
        <v>126</v>
      </c>
      <c r="Y131" s="291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217</v>
      </c>
      <c r="AG131" s="67"/>
      <c r="AJ131" s="71" t="s">
        <v>72</v>
      </c>
      <c r="AK131" s="71">
        <v>1</v>
      </c>
      <c r="BB131" s="157" t="s">
        <v>82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300"/>
      <c r="B132" s="301"/>
      <c r="C132" s="301"/>
      <c r="D132" s="301"/>
      <c r="E132" s="301"/>
      <c r="F132" s="301"/>
      <c r="G132" s="301"/>
      <c r="H132" s="301"/>
      <c r="I132" s="301"/>
      <c r="J132" s="301"/>
      <c r="K132" s="301"/>
      <c r="L132" s="301"/>
      <c r="M132" s="301"/>
      <c r="N132" s="301"/>
      <c r="O132" s="302"/>
      <c r="P132" s="303" t="s">
        <v>73</v>
      </c>
      <c r="Q132" s="304"/>
      <c r="R132" s="304"/>
      <c r="S132" s="304"/>
      <c r="T132" s="304"/>
      <c r="U132" s="304"/>
      <c r="V132" s="305"/>
      <c r="W132" s="37" t="s">
        <v>70</v>
      </c>
      <c r="X132" s="292">
        <f>IFERROR(SUM(X130:X131),"0")</f>
        <v>140</v>
      </c>
      <c r="Y132" s="292">
        <f>IFERROR(SUM(Y130:Y131),"0")</f>
        <v>140</v>
      </c>
      <c r="Z132" s="292">
        <f>IFERROR(IF(Z130="",0,Z130),"0")+IFERROR(IF(Z131="",0,Z131),"0")</f>
        <v>2.5032000000000001</v>
      </c>
      <c r="AA132" s="293"/>
      <c r="AB132" s="293"/>
      <c r="AC132" s="293"/>
    </row>
    <row r="133" spans="1:68" x14ac:dyDescent="0.2">
      <c r="A133" s="301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01"/>
      <c r="M133" s="301"/>
      <c r="N133" s="301"/>
      <c r="O133" s="302"/>
      <c r="P133" s="303" t="s">
        <v>73</v>
      </c>
      <c r="Q133" s="304"/>
      <c r="R133" s="304"/>
      <c r="S133" s="304"/>
      <c r="T133" s="304"/>
      <c r="U133" s="304"/>
      <c r="V133" s="305"/>
      <c r="W133" s="37" t="s">
        <v>74</v>
      </c>
      <c r="X133" s="292">
        <f>IFERROR(SUMPRODUCT(X130:X131*H130:H131),"0")</f>
        <v>420</v>
      </c>
      <c r="Y133" s="292">
        <f>IFERROR(SUMPRODUCT(Y130:Y131*H130:H131),"0")</f>
        <v>420</v>
      </c>
      <c r="Z133" s="37"/>
      <c r="AA133" s="293"/>
      <c r="AB133" s="293"/>
      <c r="AC133" s="293"/>
    </row>
    <row r="134" spans="1:68" ht="16.5" customHeight="1" x14ac:dyDescent="0.25">
      <c r="A134" s="306" t="s">
        <v>218</v>
      </c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285"/>
      <c r="AB134" s="285"/>
      <c r="AC134" s="285"/>
    </row>
    <row r="135" spans="1:68" ht="14.25" customHeight="1" x14ac:dyDescent="0.25">
      <c r="A135" s="309" t="s">
        <v>127</v>
      </c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286"/>
      <c r="AB135" s="286"/>
      <c r="AC135" s="286"/>
    </row>
    <row r="136" spans="1:68" ht="27" customHeight="1" x14ac:dyDescent="0.25">
      <c r="A136" s="54" t="s">
        <v>219</v>
      </c>
      <c r="B136" s="54" t="s">
        <v>220</v>
      </c>
      <c r="C136" s="31">
        <v>4301135753</v>
      </c>
      <c r="D136" s="298">
        <v>4620207490914</v>
      </c>
      <c r="E136" s="299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76" t="s">
        <v>221</v>
      </c>
      <c r="Q136" s="295"/>
      <c r="R136" s="295"/>
      <c r="S136" s="295"/>
      <c r="T136" s="296"/>
      <c r="U136" s="34"/>
      <c r="V136" s="34"/>
      <c r="W136" s="35" t="s">
        <v>70</v>
      </c>
      <c r="X136" s="290">
        <v>28</v>
      </c>
      <c r="Y136" s="291">
        <f>IFERROR(IF(X136="","",X136),"")</f>
        <v>28</v>
      </c>
      <c r="Z136" s="36">
        <f>IFERROR(IF(X136="","",X136*0.01788),"")</f>
        <v>0.50063999999999997</v>
      </c>
      <c r="AA136" s="56"/>
      <c r="AB136" s="57"/>
      <c r="AC136" s="158" t="s">
        <v>208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75.040000000000006</v>
      </c>
      <c r="BN136" s="67">
        <f>IFERROR(Y136*I136,"0")</f>
        <v>75.040000000000006</v>
      </c>
      <c r="BO136" s="67">
        <f>IFERROR(X136/J136,"0")</f>
        <v>0.4</v>
      </c>
      <c r="BP136" s="67">
        <f>IFERROR(Y136/J136,"0")</f>
        <v>0.4</v>
      </c>
    </row>
    <row r="137" spans="1:68" ht="27" customHeight="1" x14ac:dyDescent="0.25">
      <c r="A137" s="54" t="s">
        <v>222</v>
      </c>
      <c r="B137" s="54" t="s">
        <v>223</v>
      </c>
      <c r="C137" s="31">
        <v>4301135778</v>
      </c>
      <c r="D137" s="298">
        <v>4620207490853</v>
      </c>
      <c r="E137" s="299"/>
      <c r="F137" s="289">
        <v>0.2</v>
      </c>
      <c r="G137" s="32">
        <v>12</v>
      </c>
      <c r="H137" s="289">
        <v>2.4</v>
      </c>
      <c r="I137" s="289">
        <v>2.68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381" t="s">
        <v>224</v>
      </c>
      <c r="Q137" s="295"/>
      <c r="R137" s="295"/>
      <c r="S137" s="295"/>
      <c r="T137" s="296"/>
      <c r="U137" s="34"/>
      <c r="V137" s="34"/>
      <c r="W137" s="35" t="s">
        <v>70</v>
      </c>
      <c r="X137" s="290">
        <v>14</v>
      </c>
      <c r="Y137" s="291">
        <f>IFERROR(IF(X137="","",X137),"")</f>
        <v>14</v>
      </c>
      <c r="Z137" s="36">
        <f>IFERROR(IF(X137="","",X137*0.01788),"")</f>
        <v>0.25031999999999999</v>
      </c>
      <c r="AA137" s="56"/>
      <c r="AB137" s="57"/>
      <c r="AC137" s="160" t="s">
        <v>208</v>
      </c>
      <c r="AG137" s="67"/>
      <c r="AJ137" s="71" t="s">
        <v>72</v>
      </c>
      <c r="AK137" s="71">
        <v>1</v>
      </c>
      <c r="BB137" s="161" t="s">
        <v>82</v>
      </c>
      <c r="BM137" s="67">
        <f>IFERROR(X137*I137,"0")</f>
        <v>37.520000000000003</v>
      </c>
      <c r="BN137" s="67">
        <f>IFERROR(Y137*I137,"0")</f>
        <v>37.520000000000003</v>
      </c>
      <c r="BO137" s="67">
        <f>IFERROR(X137/J137,"0")</f>
        <v>0.2</v>
      </c>
      <c r="BP137" s="67">
        <f>IFERROR(Y137/J137,"0")</f>
        <v>0.2</v>
      </c>
    </row>
    <row r="138" spans="1:68" x14ac:dyDescent="0.2">
      <c r="A138" s="300"/>
      <c r="B138" s="301"/>
      <c r="C138" s="301"/>
      <c r="D138" s="301"/>
      <c r="E138" s="301"/>
      <c r="F138" s="301"/>
      <c r="G138" s="301"/>
      <c r="H138" s="301"/>
      <c r="I138" s="301"/>
      <c r="J138" s="301"/>
      <c r="K138" s="301"/>
      <c r="L138" s="301"/>
      <c r="M138" s="301"/>
      <c r="N138" s="301"/>
      <c r="O138" s="302"/>
      <c r="P138" s="303" t="s">
        <v>73</v>
      </c>
      <c r="Q138" s="304"/>
      <c r="R138" s="304"/>
      <c r="S138" s="304"/>
      <c r="T138" s="304"/>
      <c r="U138" s="304"/>
      <c r="V138" s="305"/>
      <c r="W138" s="37" t="s">
        <v>70</v>
      </c>
      <c r="X138" s="292">
        <f>IFERROR(SUM(X136:X137),"0")</f>
        <v>42</v>
      </c>
      <c r="Y138" s="292">
        <f>IFERROR(SUM(Y136:Y137),"0")</f>
        <v>42</v>
      </c>
      <c r="Z138" s="292">
        <f>IFERROR(IF(Z136="",0,Z136),"0")+IFERROR(IF(Z137="",0,Z137),"0")</f>
        <v>0.75095999999999996</v>
      </c>
      <c r="AA138" s="293"/>
      <c r="AB138" s="293"/>
      <c r="AC138" s="293"/>
    </row>
    <row r="139" spans="1:68" x14ac:dyDescent="0.2">
      <c r="A139" s="301"/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2"/>
      <c r="P139" s="303" t="s">
        <v>73</v>
      </c>
      <c r="Q139" s="304"/>
      <c r="R139" s="304"/>
      <c r="S139" s="304"/>
      <c r="T139" s="304"/>
      <c r="U139" s="304"/>
      <c r="V139" s="305"/>
      <c r="W139" s="37" t="s">
        <v>74</v>
      </c>
      <c r="X139" s="292">
        <f>IFERROR(SUMPRODUCT(X136:X137*H136:H137),"0")</f>
        <v>100.80000000000001</v>
      </c>
      <c r="Y139" s="292">
        <f>IFERROR(SUMPRODUCT(Y136:Y137*H136:H137),"0")</f>
        <v>100.80000000000001</v>
      </c>
      <c r="Z139" s="37"/>
      <c r="AA139" s="293"/>
      <c r="AB139" s="293"/>
      <c r="AC139" s="293"/>
    </row>
    <row r="140" spans="1:68" ht="16.5" customHeight="1" x14ac:dyDescent="0.25">
      <c r="A140" s="306" t="s">
        <v>225</v>
      </c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285"/>
      <c r="AB140" s="285"/>
      <c r="AC140" s="285"/>
    </row>
    <row r="141" spans="1:68" ht="14.25" customHeight="1" x14ac:dyDescent="0.25">
      <c r="A141" s="309" t="s">
        <v>127</v>
      </c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286"/>
      <c r="AB141" s="286"/>
      <c r="AC141" s="286"/>
    </row>
    <row r="142" spans="1:68" ht="27" customHeight="1" x14ac:dyDescent="0.25">
      <c r="A142" s="54" t="s">
        <v>226</v>
      </c>
      <c r="B142" s="54" t="s">
        <v>227</v>
      </c>
      <c r="C142" s="31">
        <v>4301135570</v>
      </c>
      <c r="D142" s="298">
        <v>4607111035806</v>
      </c>
      <c r="E142" s="299"/>
      <c r="F142" s="289">
        <v>0.25</v>
      </c>
      <c r="G142" s="32">
        <v>12</v>
      </c>
      <c r="H142" s="289">
        <v>3</v>
      </c>
      <c r="I142" s="289">
        <v>3.7035999999999998</v>
      </c>
      <c r="J142" s="32">
        <v>70</v>
      </c>
      <c r="K142" s="32" t="s">
        <v>80</v>
      </c>
      <c r="L142" s="32" t="s">
        <v>68</v>
      </c>
      <c r="M142" s="33" t="s">
        <v>69</v>
      </c>
      <c r="N142" s="33"/>
      <c r="O142" s="32">
        <v>180</v>
      </c>
      <c r="P142" s="37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95"/>
      <c r="R142" s="295"/>
      <c r="S142" s="295"/>
      <c r="T142" s="296"/>
      <c r="U142" s="34"/>
      <c r="V142" s="34"/>
      <c r="W142" s="35" t="s">
        <v>70</v>
      </c>
      <c r="X142" s="290">
        <v>14</v>
      </c>
      <c r="Y142" s="291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228</v>
      </c>
      <c r="AG142" s="67"/>
      <c r="AJ142" s="71" t="s">
        <v>72</v>
      </c>
      <c r="AK142" s="71">
        <v>1</v>
      </c>
      <c r="BB142" s="163" t="s">
        <v>82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300"/>
      <c r="B143" s="301"/>
      <c r="C143" s="301"/>
      <c r="D143" s="301"/>
      <c r="E143" s="301"/>
      <c r="F143" s="301"/>
      <c r="G143" s="301"/>
      <c r="H143" s="301"/>
      <c r="I143" s="301"/>
      <c r="J143" s="301"/>
      <c r="K143" s="301"/>
      <c r="L143" s="301"/>
      <c r="M143" s="301"/>
      <c r="N143" s="301"/>
      <c r="O143" s="302"/>
      <c r="P143" s="303" t="s">
        <v>73</v>
      </c>
      <c r="Q143" s="304"/>
      <c r="R143" s="304"/>
      <c r="S143" s="304"/>
      <c r="T143" s="304"/>
      <c r="U143" s="304"/>
      <c r="V143" s="305"/>
      <c r="W143" s="37" t="s">
        <v>70</v>
      </c>
      <c r="X143" s="292">
        <f>IFERROR(SUM(X142:X142),"0")</f>
        <v>14</v>
      </c>
      <c r="Y143" s="292">
        <f>IFERROR(SUM(Y142:Y142),"0")</f>
        <v>14</v>
      </c>
      <c r="Z143" s="292">
        <f>IFERROR(IF(Z142="",0,Z142),"0")</f>
        <v>0.25031999999999999</v>
      </c>
      <c r="AA143" s="293"/>
      <c r="AB143" s="293"/>
      <c r="AC143" s="293"/>
    </row>
    <row r="144" spans="1:68" x14ac:dyDescent="0.2">
      <c r="A144" s="301"/>
      <c r="B144" s="301"/>
      <c r="C144" s="301"/>
      <c r="D144" s="301"/>
      <c r="E144" s="301"/>
      <c r="F144" s="301"/>
      <c r="G144" s="301"/>
      <c r="H144" s="301"/>
      <c r="I144" s="301"/>
      <c r="J144" s="301"/>
      <c r="K144" s="301"/>
      <c r="L144" s="301"/>
      <c r="M144" s="301"/>
      <c r="N144" s="301"/>
      <c r="O144" s="302"/>
      <c r="P144" s="303" t="s">
        <v>73</v>
      </c>
      <c r="Q144" s="304"/>
      <c r="R144" s="304"/>
      <c r="S144" s="304"/>
      <c r="T144" s="304"/>
      <c r="U144" s="304"/>
      <c r="V144" s="305"/>
      <c r="W144" s="37" t="s">
        <v>74</v>
      </c>
      <c r="X144" s="292">
        <f>IFERROR(SUMPRODUCT(X142:X142*H142:H142),"0")</f>
        <v>42</v>
      </c>
      <c r="Y144" s="292">
        <f>IFERROR(SUMPRODUCT(Y142:Y142*H142:H142),"0")</f>
        <v>42</v>
      </c>
      <c r="Z144" s="37"/>
      <c r="AA144" s="293"/>
      <c r="AB144" s="293"/>
      <c r="AC144" s="293"/>
    </row>
    <row r="145" spans="1:68" ht="16.5" customHeight="1" x14ac:dyDescent="0.25">
      <c r="A145" s="306" t="s">
        <v>229</v>
      </c>
      <c r="B145" s="301"/>
      <c r="C145" s="301"/>
      <c r="D145" s="301"/>
      <c r="E145" s="301"/>
      <c r="F145" s="301"/>
      <c r="G145" s="301"/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285"/>
      <c r="AB145" s="285"/>
      <c r="AC145" s="285"/>
    </row>
    <row r="146" spans="1:68" ht="14.25" customHeight="1" x14ac:dyDescent="0.25">
      <c r="A146" s="309" t="s">
        <v>127</v>
      </c>
      <c r="B146" s="301"/>
      <c r="C146" s="301"/>
      <c r="D146" s="301"/>
      <c r="E146" s="301"/>
      <c r="F146" s="301"/>
      <c r="G146" s="301"/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286"/>
      <c r="AB146" s="286"/>
      <c r="AC146" s="286"/>
    </row>
    <row r="147" spans="1:68" ht="16.5" customHeight="1" x14ac:dyDescent="0.25">
      <c r="A147" s="54" t="s">
        <v>230</v>
      </c>
      <c r="B147" s="54" t="s">
        <v>231</v>
      </c>
      <c r="C147" s="31">
        <v>4301135607</v>
      </c>
      <c r="D147" s="298">
        <v>4607111039613</v>
      </c>
      <c r="E147" s="299"/>
      <c r="F147" s="289">
        <v>0.09</v>
      </c>
      <c r="G147" s="32">
        <v>30</v>
      </c>
      <c r="H147" s="289">
        <v>2.7</v>
      </c>
      <c r="I147" s="289">
        <v>3.09</v>
      </c>
      <c r="J147" s="32">
        <v>126</v>
      </c>
      <c r="K147" s="32" t="s">
        <v>80</v>
      </c>
      <c r="L147" s="32" t="s">
        <v>68</v>
      </c>
      <c r="M147" s="33" t="s">
        <v>69</v>
      </c>
      <c r="N147" s="33"/>
      <c r="O147" s="32">
        <v>180</v>
      </c>
      <c r="P147" s="330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95"/>
      <c r="R147" s="295"/>
      <c r="S147" s="295"/>
      <c r="T147" s="296"/>
      <c r="U147" s="34"/>
      <c r="V147" s="34"/>
      <c r="W147" s="35" t="s">
        <v>70</v>
      </c>
      <c r="X147" s="290">
        <v>0</v>
      </c>
      <c r="Y147" s="291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214</v>
      </c>
      <c r="AG147" s="67"/>
      <c r="AJ147" s="71" t="s">
        <v>72</v>
      </c>
      <c r="AK147" s="71">
        <v>1</v>
      </c>
      <c r="BB147" s="165" t="s">
        <v>82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300"/>
      <c r="B148" s="301"/>
      <c r="C148" s="301"/>
      <c r="D148" s="301"/>
      <c r="E148" s="301"/>
      <c r="F148" s="301"/>
      <c r="G148" s="301"/>
      <c r="H148" s="301"/>
      <c r="I148" s="301"/>
      <c r="J148" s="301"/>
      <c r="K148" s="301"/>
      <c r="L148" s="301"/>
      <c r="M148" s="301"/>
      <c r="N148" s="301"/>
      <c r="O148" s="302"/>
      <c r="P148" s="303" t="s">
        <v>73</v>
      </c>
      <c r="Q148" s="304"/>
      <c r="R148" s="304"/>
      <c r="S148" s="304"/>
      <c r="T148" s="304"/>
      <c r="U148" s="304"/>
      <c r="V148" s="305"/>
      <c r="W148" s="37" t="s">
        <v>70</v>
      </c>
      <c r="X148" s="292">
        <f>IFERROR(SUM(X147:X147),"0")</f>
        <v>0</v>
      </c>
      <c r="Y148" s="292">
        <f>IFERROR(SUM(Y147:Y147),"0")</f>
        <v>0</v>
      </c>
      <c r="Z148" s="292">
        <f>IFERROR(IF(Z147="",0,Z147),"0")</f>
        <v>0</v>
      </c>
      <c r="AA148" s="293"/>
      <c r="AB148" s="293"/>
      <c r="AC148" s="293"/>
    </row>
    <row r="149" spans="1:68" x14ac:dyDescent="0.2">
      <c r="A149" s="301"/>
      <c r="B149" s="301"/>
      <c r="C149" s="301"/>
      <c r="D149" s="301"/>
      <c r="E149" s="301"/>
      <c r="F149" s="301"/>
      <c r="G149" s="301"/>
      <c r="H149" s="301"/>
      <c r="I149" s="301"/>
      <c r="J149" s="301"/>
      <c r="K149" s="301"/>
      <c r="L149" s="301"/>
      <c r="M149" s="301"/>
      <c r="N149" s="301"/>
      <c r="O149" s="302"/>
      <c r="P149" s="303" t="s">
        <v>73</v>
      </c>
      <c r="Q149" s="304"/>
      <c r="R149" s="304"/>
      <c r="S149" s="304"/>
      <c r="T149" s="304"/>
      <c r="U149" s="304"/>
      <c r="V149" s="305"/>
      <c r="W149" s="37" t="s">
        <v>74</v>
      </c>
      <c r="X149" s="292">
        <f>IFERROR(SUMPRODUCT(X147:X147*H147:H147),"0")</f>
        <v>0</v>
      </c>
      <c r="Y149" s="292">
        <f>IFERROR(SUMPRODUCT(Y147:Y147*H147:H147),"0")</f>
        <v>0</v>
      </c>
      <c r="Z149" s="37"/>
      <c r="AA149" s="293"/>
      <c r="AB149" s="293"/>
      <c r="AC149" s="293"/>
    </row>
    <row r="150" spans="1:68" ht="16.5" customHeight="1" x14ac:dyDescent="0.25">
      <c r="A150" s="306" t="s">
        <v>232</v>
      </c>
      <c r="B150" s="301"/>
      <c r="C150" s="301"/>
      <c r="D150" s="301"/>
      <c r="E150" s="301"/>
      <c r="F150" s="301"/>
      <c r="G150" s="301"/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285"/>
      <c r="AB150" s="285"/>
      <c r="AC150" s="285"/>
    </row>
    <row r="151" spans="1:68" ht="14.25" customHeight="1" x14ac:dyDescent="0.25">
      <c r="A151" s="309" t="s">
        <v>199</v>
      </c>
      <c r="B151" s="301"/>
      <c r="C151" s="301"/>
      <c r="D151" s="301"/>
      <c r="E151" s="301"/>
      <c r="F151" s="301"/>
      <c r="G151" s="301"/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286"/>
      <c r="AB151" s="286"/>
      <c r="AC151" s="286"/>
    </row>
    <row r="152" spans="1:68" ht="27" customHeight="1" x14ac:dyDescent="0.25">
      <c r="A152" s="54" t="s">
        <v>233</v>
      </c>
      <c r="B152" s="54" t="s">
        <v>234</v>
      </c>
      <c r="C152" s="31">
        <v>4301135540</v>
      </c>
      <c r="D152" s="298">
        <v>4607111035646</v>
      </c>
      <c r="E152" s="299"/>
      <c r="F152" s="289">
        <v>0.2</v>
      </c>
      <c r="G152" s="32">
        <v>8</v>
      </c>
      <c r="H152" s="289">
        <v>1.6</v>
      </c>
      <c r="I152" s="289">
        <v>2.12</v>
      </c>
      <c r="J152" s="32">
        <v>72</v>
      </c>
      <c r="K152" s="32" t="s">
        <v>235</v>
      </c>
      <c r="L152" s="32" t="s">
        <v>68</v>
      </c>
      <c r="M152" s="33" t="s">
        <v>69</v>
      </c>
      <c r="N152" s="33"/>
      <c r="O152" s="32">
        <v>180</v>
      </c>
      <c r="P152" s="318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95"/>
      <c r="R152" s="295"/>
      <c r="S152" s="295"/>
      <c r="T152" s="296"/>
      <c r="U152" s="34"/>
      <c r="V152" s="34"/>
      <c r="W152" s="35" t="s">
        <v>70</v>
      </c>
      <c r="X152" s="290">
        <v>0</v>
      </c>
      <c r="Y152" s="291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236</v>
      </c>
      <c r="AG152" s="67"/>
      <c r="AJ152" s="71" t="s">
        <v>72</v>
      </c>
      <c r="AK152" s="71">
        <v>1</v>
      </c>
      <c r="BB152" s="167" t="s">
        <v>82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300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01"/>
      <c r="M153" s="301"/>
      <c r="N153" s="301"/>
      <c r="O153" s="302"/>
      <c r="P153" s="303" t="s">
        <v>73</v>
      </c>
      <c r="Q153" s="304"/>
      <c r="R153" s="304"/>
      <c r="S153" s="304"/>
      <c r="T153" s="304"/>
      <c r="U153" s="304"/>
      <c r="V153" s="305"/>
      <c r="W153" s="37" t="s">
        <v>70</v>
      </c>
      <c r="X153" s="292">
        <f>IFERROR(SUM(X152:X152),"0")</f>
        <v>0</v>
      </c>
      <c r="Y153" s="292">
        <f>IFERROR(SUM(Y152:Y152),"0")</f>
        <v>0</v>
      </c>
      <c r="Z153" s="292">
        <f>IFERROR(IF(Z152="",0,Z152),"0")</f>
        <v>0</v>
      </c>
      <c r="AA153" s="293"/>
      <c r="AB153" s="293"/>
      <c r="AC153" s="293"/>
    </row>
    <row r="154" spans="1:68" x14ac:dyDescent="0.2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01"/>
      <c r="M154" s="301"/>
      <c r="N154" s="301"/>
      <c r="O154" s="302"/>
      <c r="P154" s="303" t="s">
        <v>73</v>
      </c>
      <c r="Q154" s="304"/>
      <c r="R154" s="304"/>
      <c r="S154" s="304"/>
      <c r="T154" s="304"/>
      <c r="U154" s="304"/>
      <c r="V154" s="305"/>
      <c r="W154" s="37" t="s">
        <v>74</v>
      </c>
      <c r="X154" s="292">
        <f>IFERROR(SUMPRODUCT(X152:X152*H152:H152),"0")</f>
        <v>0</v>
      </c>
      <c r="Y154" s="292">
        <f>IFERROR(SUMPRODUCT(Y152:Y152*H152:H152),"0")</f>
        <v>0</v>
      </c>
      <c r="Z154" s="37"/>
      <c r="AA154" s="293"/>
      <c r="AB154" s="293"/>
      <c r="AC154" s="293"/>
    </row>
    <row r="155" spans="1:68" ht="16.5" customHeight="1" x14ac:dyDescent="0.25">
      <c r="A155" s="306" t="s">
        <v>237</v>
      </c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285"/>
      <c r="AB155" s="285"/>
      <c r="AC155" s="285"/>
    </row>
    <row r="156" spans="1:68" ht="14.25" customHeight="1" x14ac:dyDescent="0.25">
      <c r="A156" s="309" t="s">
        <v>127</v>
      </c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286"/>
      <c r="AB156" s="286"/>
      <c r="AC156" s="286"/>
    </row>
    <row r="157" spans="1:68" ht="27" customHeight="1" x14ac:dyDescent="0.25">
      <c r="A157" s="54" t="s">
        <v>238</v>
      </c>
      <c r="B157" s="54" t="s">
        <v>239</v>
      </c>
      <c r="C157" s="31">
        <v>4301135591</v>
      </c>
      <c r="D157" s="298">
        <v>4607111036568</v>
      </c>
      <c r="E157" s="299"/>
      <c r="F157" s="289">
        <v>0.28000000000000003</v>
      </c>
      <c r="G157" s="32">
        <v>6</v>
      </c>
      <c r="H157" s="289">
        <v>1.68</v>
      </c>
      <c r="I157" s="289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31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95"/>
      <c r="R157" s="295"/>
      <c r="S157" s="295"/>
      <c r="T157" s="296"/>
      <c r="U157" s="34"/>
      <c r="V157" s="34"/>
      <c r="W157" s="35" t="s">
        <v>70</v>
      </c>
      <c r="X157" s="290">
        <v>0</v>
      </c>
      <c r="Y157" s="291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240</v>
      </c>
      <c r="AG157" s="67"/>
      <c r="AJ157" s="71" t="s">
        <v>72</v>
      </c>
      <c r="AK157" s="71">
        <v>1</v>
      </c>
      <c r="BB157" s="169" t="s">
        <v>82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300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2"/>
      <c r="P158" s="303" t="s">
        <v>73</v>
      </c>
      <c r="Q158" s="304"/>
      <c r="R158" s="304"/>
      <c r="S158" s="304"/>
      <c r="T158" s="304"/>
      <c r="U158" s="304"/>
      <c r="V158" s="305"/>
      <c r="W158" s="37" t="s">
        <v>70</v>
      </c>
      <c r="X158" s="292">
        <f>IFERROR(SUM(X157:X157),"0")</f>
        <v>0</v>
      </c>
      <c r="Y158" s="292">
        <f>IFERROR(SUM(Y157:Y157),"0")</f>
        <v>0</v>
      </c>
      <c r="Z158" s="292">
        <f>IFERROR(IF(Z157="",0,Z157),"0")</f>
        <v>0</v>
      </c>
      <c r="AA158" s="293"/>
      <c r="AB158" s="293"/>
      <c r="AC158" s="293"/>
    </row>
    <row r="159" spans="1:68" x14ac:dyDescent="0.2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01"/>
      <c r="M159" s="301"/>
      <c r="N159" s="301"/>
      <c r="O159" s="302"/>
      <c r="P159" s="303" t="s">
        <v>73</v>
      </c>
      <c r="Q159" s="304"/>
      <c r="R159" s="304"/>
      <c r="S159" s="304"/>
      <c r="T159" s="304"/>
      <c r="U159" s="304"/>
      <c r="V159" s="305"/>
      <c r="W159" s="37" t="s">
        <v>74</v>
      </c>
      <c r="X159" s="292">
        <f>IFERROR(SUMPRODUCT(X157:X157*H157:H157),"0")</f>
        <v>0</v>
      </c>
      <c r="Y159" s="292">
        <f>IFERROR(SUMPRODUCT(Y157:Y157*H157:H157),"0")</f>
        <v>0</v>
      </c>
      <c r="Z159" s="37"/>
      <c r="AA159" s="293"/>
      <c r="AB159" s="293"/>
      <c r="AC159" s="293"/>
    </row>
    <row r="160" spans="1:68" ht="27.75" customHeight="1" x14ac:dyDescent="0.2">
      <c r="A160" s="344" t="s">
        <v>241</v>
      </c>
      <c r="B160" s="345"/>
      <c r="C160" s="345"/>
      <c r="D160" s="345"/>
      <c r="E160" s="345"/>
      <c r="F160" s="345"/>
      <c r="G160" s="345"/>
      <c r="H160" s="345"/>
      <c r="I160" s="345"/>
      <c r="J160" s="345"/>
      <c r="K160" s="345"/>
      <c r="L160" s="345"/>
      <c r="M160" s="345"/>
      <c r="N160" s="345"/>
      <c r="O160" s="345"/>
      <c r="P160" s="345"/>
      <c r="Q160" s="345"/>
      <c r="R160" s="345"/>
      <c r="S160" s="345"/>
      <c r="T160" s="345"/>
      <c r="U160" s="345"/>
      <c r="V160" s="345"/>
      <c r="W160" s="345"/>
      <c r="X160" s="345"/>
      <c r="Y160" s="345"/>
      <c r="Z160" s="345"/>
      <c r="AA160" s="48"/>
      <c r="AB160" s="48"/>
      <c r="AC160" s="48"/>
    </row>
    <row r="161" spans="1:68" ht="16.5" customHeight="1" x14ac:dyDescent="0.25">
      <c r="A161" s="306" t="s">
        <v>242</v>
      </c>
      <c r="B161" s="301"/>
      <c r="C161" s="301"/>
      <c r="D161" s="301"/>
      <c r="E161" s="301"/>
      <c r="F161" s="301"/>
      <c r="G161" s="301"/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285"/>
      <c r="AB161" s="285"/>
      <c r="AC161" s="285"/>
    </row>
    <row r="162" spans="1:68" ht="14.25" customHeight="1" x14ac:dyDescent="0.25">
      <c r="A162" s="309" t="s">
        <v>64</v>
      </c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286"/>
      <c r="AB162" s="286"/>
      <c r="AC162" s="286"/>
    </row>
    <row r="163" spans="1:68" ht="16.5" customHeight="1" x14ac:dyDescent="0.25">
      <c r="A163" s="54" t="s">
        <v>243</v>
      </c>
      <c r="B163" s="54" t="s">
        <v>244</v>
      </c>
      <c r="C163" s="31">
        <v>4301071062</v>
      </c>
      <c r="D163" s="298">
        <v>4607111036384</v>
      </c>
      <c r="E163" s="299"/>
      <c r="F163" s="289">
        <v>5</v>
      </c>
      <c r="G163" s="32">
        <v>1</v>
      </c>
      <c r="H163" s="289">
        <v>5</v>
      </c>
      <c r="I163" s="289">
        <v>5.2106000000000003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97" t="s">
        <v>245</v>
      </c>
      <c r="Q163" s="295"/>
      <c r="R163" s="295"/>
      <c r="S163" s="295"/>
      <c r="T163" s="296"/>
      <c r="U163" s="34"/>
      <c r="V163" s="34"/>
      <c r="W163" s="35" t="s">
        <v>70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246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247</v>
      </c>
      <c r="B164" s="54" t="s">
        <v>248</v>
      </c>
      <c r="C164" s="31">
        <v>4301071050</v>
      </c>
      <c r="D164" s="298">
        <v>4607111036216</v>
      </c>
      <c r="E164" s="299"/>
      <c r="F164" s="289">
        <v>5</v>
      </c>
      <c r="G164" s="32">
        <v>1</v>
      </c>
      <c r="H164" s="289">
        <v>5</v>
      </c>
      <c r="I164" s="289">
        <v>5.2131999999999996</v>
      </c>
      <c r="J164" s="32">
        <v>144</v>
      </c>
      <c r="K164" s="32" t="s">
        <v>67</v>
      </c>
      <c r="L164" s="32" t="s">
        <v>103</v>
      </c>
      <c r="M164" s="33" t="s">
        <v>69</v>
      </c>
      <c r="N164" s="33"/>
      <c r="O164" s="32">
        <v>180</v>
      </c>
      <c r="P164" s="44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95"/>
      <c r="R164" s="295"/>
      <c r="S164" s="295"/>
      <c r="T164" s="296"/>
      <c r="U164" s="34"/>
      <c r="V164" s="34"/>
      <c r="W164" s="35" t="s">
        <v>70</v>
      </c>
      <c r="X164" s="290">
        <v>36</v>
      </c>
      <c r="Y164" s="291">
        <f>IFERROR(IF(X164="","",X164),"")</f>
        <v>36</v>
      </c>
      <c r="Z164" s="36">
        <f>IFERROR(IF(X164="","",X164*0.00866),"")</f>
        <v>0.31175999999999998</v>
      </c>
      <c r="AA164" s="56"/>
      <c r="AB164" s="57"/>
      <c r="AC164" s="172" t="s">
        <v>249</v>
      </c>
      <c r="AG164" s="67"/>
      <c r="AJ164" s="71" t="s">
        <v>105</v>
      </c>
      <c r="AK164" s="71">
        <v>12</v>
      </c>
      <c r="BB164" s="173" t="s">
        <v>1</v>
      </c>
      <c r="BM164" s="67">
        <f>IFERROR(X164*I164,"0")</f>
        <v>187.67519999999999</v>
      </c>
      <c r="BN164" s="67">
        <f>IFERROR(Y164*I164,"0")</f>
        <v>187.67519999999999</v>
      </c>
      <c r="BO164" s="67">
        <f>IFERROR(X164/J164,"0")</f>
        <v>0.25</v>
      </c>
      <c r="BP164" s="67">
        <f>IFERROR(Y164/J164,"0")</f>
        <v>0.25</v>
      </c>
    </row>
    <row r="165" spans="1:68" x14ac:dyDescent="0.2">
      <c r="A165" s="300"/>
      <c r="B165" s="301"/>
      <c r="C165" s="301"/>
      <c r="D165" s="301"/>
      <c r="E165" s="301"/>
      <c r="F165" s="301"/>
      <c r="G165" s="301"/>
      <c r="H165" s="301"/>
      <c r="I165" s="301"/>
      <c r="J165" s="301"/>
      <c r="K165" s="301"/>
      <c r="L165" s="301"/>
      <c r="M165" s="301"/>
      <c r="N165" s="301"/>
      <c r="O165" s="302"/>
      <c r="P165" s="303" t="s">
        <v>73</v>
      </c>
      <c r="Q165" s="304"/>
      <c r="R165" s="304"/>
      <c r="S165" s="304"/>
      <c r="T165" s="304"/>
      <c r="U165" s="304"/>
      <c r="V165" s="305"/>
      <c r="W165" s="37" t="s">
        <v>70</v>
      </c>
      <c r="X165" s="292">
        <f>IFERROR(SUM(X163:X164),"0")</f>
        <v>36</v>
      </c>
      <c r="Y165" s="292">
        <f>IFERROR(SUM(Y163:Y164),"0")</f>
        <v>36</v>
      </c>
      <c r="Z165" s="292">
        <f>IFERROR(IF(Z163="",0,Z163),"0")+IFERROR(IF(Z164="",0,Z164),"0")</f>
        <v>0.31175999999999998</v>
      </c>
      <c r="AA165" s="293"/>
      <c r="AB165" s="293"/>
      <c r="AC165" s="293"/>
    </row>
    <row r="166" spans="1:68" x14ac:dyDescent="0.2">
      <c r="A166" s="301"/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1"/>
      <c r="M166" s="301"/>
      <c r="N166" s="301"/>
      <c r="O166" s="302"/>
      <c r="P166" s="303" t="s">
        <v>73</v>
      </c>
      <c r="Q166" s="304"/>
      <c r="R166" s="304"/>
      <c r="S166" s="304"/>
      <c r="T166" s="304"/>
      <c r="U166" s="304"/>
      <c r="V166" s="305"/>
      <c r="W166" s="37" t="s">
        <v>74</v>
      </c>
      <c r="X166" s="292">
        <f>IFERROR(SUMPRODUCT(X163:X164*H163:H164),"0")</f>
        <v>180</v>
      </c>
      <c r="Y166" s="292">
        <f>IFERROR(SUMPRODUCT(Y163:Y164*H163:H164),"0")</f>
        <v>180</v>
      </c>
      <c r="Z166" s="37"/>
      <c r="AA166" s="293"/>
      <c r="AB166" s="293"/>
      <c r="AC166" s="293"/>
    </row>
    <row r="167" spans="1:68" ht="27.75" customHeight="1" x14ac:dyDescent="0.2">
      <c r="A167" s="344" t="s">
        <v>250</v>
      </c>
      <c r="B167" s="345"/>
      <c r="C167" s="345"/>
      <c r="D167" s="345"/>
      <c r="E167" s="345"/>
      <c r="F167" s="345"/>
      <c r="G167" s="345"/>
      <c r="H167" s="345"/>
      <c r="I167" s="345"/>
      <c r="J167" s="345"/>
      <c r="K167" s="345"/>
      <c r="L167" s="345"/>
      <c r="M167" s="345"/>
      <c r="N167" s="345"/>
      <c r="O167" s="345"/>
      <c r="P167" s="345"/>
      <c r="Q167" s="345"/>
      <c r="R167" s="345"/>
      <c r="S167" s="345"/>
      <c r="T167" s="345"/>
      <c r="U167" s="345"/>
      <c r="V167" s="345"/>
      <c r="W167" s="345"/>
      <c r="X167" s="345"/>
      <c r="Y167" s="345"/>
      <c r="Z167" s="345"/>
      <c r="AA167" s="48"/>
      <c r="AB167" s="48"/>
      <c r="AC167" s="48"/>
    </row>
    <row r="168" spans="1:68" ht="16.5" customHeight="1" x14ac:dyDescent="0.25">
      <c r="A168" s="306" t="s">
        <v>251</v>
      </c>
      <c r="B168" s="301"/>
      <c r="C168" s="301"/>
      <c r="D168" s="301"/>
      <c r="E168" s="301"/>
      <c r="F168" s="301"/>
      <c r="G168" s="301"/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285"/>
      <c r="AB168" s="285"/>
      <c r="AC168" s="285"/>
    </row>
    <row r="169" spans="1:68" ht="14.25" customHeight="1" x14ac:dyDescent="0.25">
      <c r="A169" s="309" t="s">
        <v>77</v>
      </c>
      <c r="B169" s="301"/>
      <c r="C169" s="301"/>
      <c r="D169" s="301"/>
      <c r="E169" s="301"/>
      <c r="F169" s="301"/>
      <c r="G169" s="301"/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286"/>
      <c r="AB169" s="286"/>
      <c r="AC169" s="286"/>
    </row>
    <row r="170" spans="1:68" ht="16.5" customHeight="1" x14ac:dyDescent="0.25">
      <c r="A170" s="54" t="s">
        <v>252</v>
      </c>
      <c r="B170" s="54" t="s">
        <v>253</v>
      </c>
      <c r="C170" s="31">
        <v>4301132179</v>
      </c>
      <c r="D170" s="298">
        <v>4607111035691</v>
      </c>
      <c r="E170" s="299"/>
      <c r="F170" s="289">
        <v>0.25</v>
      </c>
      <c r="G170" s="32">
        <v>12</v>
      </c>
      <c r="H170" s="289">
        <v>3</v>
      </c>
      <c r="I170" s="289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2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95"/>
      <c r="R170" s="295"/>
      <c r="S170" s="295"/>
      <c r="T170" s="296"/>
      <c r="U170" s="34"/>
      <c r="V170" s="34"/>
      <c r="W170" s="35" t="s">
        <v>70</v>
      </c>
      <c r="X170" s="290">
        <v>154</v>
      </c>
      <c r="Y170" s="291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254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255</v>
      </c>
      <c r="B171" s="54" t="s">
        <v>256</v>
      </c>
      <c r="C171" s="31">
        <v>4301132182</v>
      </c>
      <c r="D171" s="298">
        <v>4607111035721</v>
      </c>
      <c r="E171" s="299"/>
      <c r="F171" s="289">
        <v>0.25</v>
      </c>
      <c r="G171" s="32">
        <v>12</v>
      </c>
      <c r="H171" s="289">
        <v>3</v>
      </c>
      <c r="I171" s="289">
        <v>3.3879999999999999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365</v>
      </c>
      <c r="P171" s="34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95"/>
      <c r="R171" s="295"/>
      <c r="S171" s="295"/>
      <c r="T171" s="296"/>
      <c r="U171" s="34"/>
      <c r="V171" s="34"/>
      <c r="W171" s="35" t="s">
        <v>70</v>
      </c>
      <c r="X171" s="290">
        <v>140</v>
      </c>
      <c r="Y171" s="291">
        <f>IFERROR(IF(X171="","",X171),"")</f>
        <v>140</v>
      </c>
      <c r="Z171" s="36">
        <f>IFERROR(IF(X171="","",X171*0.01788),"")</f>
        <v>2.5032000000000001</v>
      </c>
      <c r="AA171" s="56"/>
      <c r="AB171" s="57"/>
      <c r="AC171" s="176" t="s">
        <v>257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474.32</v>
      </c>
      <c r="BN171" s="67">
        <f>IFERROR(Y171*I171,"0")</f>
        <v>474.32</v>
      </c>
      <c r="BO171" s="67">
        <f>IFERROR(X171/J171,"0")</f>
        <v>2</v>
      </c>
      <c r="BP171" s="67">
        <f>IFERROR(Y171/J171,"0")</f>
        <v>2</v>
      </c>
    </row>
    <row r="172" spans="1:68" ht="27" customHeight="1" x14ac:dyDescent="0.25">
      <c r="A172" s="54" t="s">
        <v>258</v>
      </c>
      <c r="B172" s="54" t="s">
        <v>259</v>
      </c>
      <c r="C172" s="31">
        <v>4301132170</v>
      </c>
      <c r="D172" s="298">
        <v>4607111038487</v>
      </c>
      <c r="E172" s="299"/>
      <c r="F172" s="289">
        <v>0.25</v>
      </c>
      <c r="G172" s="32">
        <v>12</v>
      </c>
      <c r="H172" s="289">
        <v>3</v>
      </c>
      <c r="I172" s="289">
        <v>3.7360000000000002</v>
      </c>
      <c r="J172" s="32">
        <v>70</v>
      </c>
      <c r="K172" s="32" t="s">
        <v>80</v>
      </c>
      <c r="L172" s="32" t="s">
        <v>68</v>
      </c>
      <c r="M172" s="33" t="s">
        <v>69</v>
      </c>
      <c r="N172" s="33"/>
      <c r="O172" s="32">
        <v>180</v>
      </c>
      <c r="P172" s="314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95"/>
      <c r="R172" s="295"/>
      <c r="S172" s="295"/>
      <c r="T172" s="296"/>
      <c r="U172" s="34"/>
      <c r="V172" s="34"/>
      <c r="W172" s="35" t="s">
        <v>70</v>
      </c>
      <c r="X172" s="290">
        <v>112</v>
      </c>
      <c r="Y172" s="291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260</v>
      </c>
      <c r="AG172" s="67"/>
      <c r="AJ172" s="71" t="s">
        <v>72</v>
      </c>
      <c r="AK172" s="71">
        <v>1</v>
      </c>
      <c r="BB172" s="179" t="s">
        <v>82</v>
      </c>
      <c r="BM172" s="67">
        <f>IFERROR(X172*I172,"0")</f>
        <v>418.43200000000002</v>
      </c>
      <c r="BN172" s="67">
        <f>IFERROR(Y172*I172,"0")</f>
        <v>418.43200000000002</v>
      </c>
      <c r="BO172" s="67">
        <f>IFERROR(X172/J172,"0")</f>
        <v>1.6</v>
      </c>
      <c r="BP172" s="67">
        <f>IFERROR(Y172/J172,"0")</f>
        <v>1.6</v>
      </c>
    </row>
    <row r="173" spans="1:68" x14ac:dyDescent="0.2">
      <c r="A173" s="300"/>
      <c r="B173" s="301"/>
      <c r="C173" s="301"/>
      <c r="D173" s="301"/>
      <c r="E173" s="301"/>
      <c r="F173" s="301"/>
      <c r="G173" s="301"/>
      <c r="H173" s="301"/>
      <c r="I173" s="301"/>
      <c r="J173" s="301"/>
      <c r="K173" s="301"/>
      <c r="L173" s="301"/>
      <c r="M173" s="301"/>
      <c r="N173" s="301"/>
      <c r="O173" s="302"/>
      <c r="P173" s="303" t="s">
        <v>73</v>
      </c>
      <c r="Q173" s="304"/>
      <c r="R173" s="304"/>
      <c r="S173" s="304"/>
      <c r="T173" s="304"/>
      <c r="U173" s="304"/>
      <c r="V173" s="305"/>
      <c r="W173" s="37" t="s">
        <v>70</v>
      </c>
      <c r="X173" s="292">
        <f>IFERROR(SUM(X170:X172),"0")</f>
        <v>406</v>
      </c>
      <c r="Y173" s="292">
        <f>IFERROR(SUM(Y170:Y172),"0")</f>
        <v>406</v>
      </c>
      <c r="Z173" s="292">
        <f>IFERROR(IF(Z170="",0,Z170),"0")+IFERROR(IF(Z171="",0,Z171),"0")+IFERROR(IF(Z172="",0,Z172),"0")</f>
        <v>7.2592799999999995</v>
      </c>
      <c r="AA173" s="293"/>
      <c r="AB173" s="293"/>
      <c r="AC173" s="293"/>
    </row>
    <row r="174" spans="1:68" x14ac:dyDescent="0.2">
      <c r="A174" s="301"/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2"/>
      <c r="P174" s="303" t="s">
        <v>73</v>
      </c>
      <c r="Q174" s="304"/>
      <c r="R174" s="304"/>
      <c r="S174" s="304"/>
      <c r="T174" s="304"/>
      <c r="U174" s="304"/>
      <c r="V174" s="305"/>
      <c r="W174" s="37" t="s">
        <v>74</v>
      </c>
      <c r="X174" s="292">
        <f>IFERROR(SUMPRODUCT(X170:X172*H170:H172),"0")</f>
        <v>1218</v>
      </c>
      <c r="Y174" s="292">
        <f>IFERROR(SUMPRODUCT(Y170:Y172*H170:H172),"0")</f>
        <v>1218</v>
      </c>
      <c r="Z174" s="37"/>
      <c r="AA174" s="293"/>
      <c r="AB174" s="293"/>
      <c r="AC174" s="293"/>
    </row>
    <row r="175" spans="1:68" ht="14.25" customHeight="1" x14ac:dyDescent="0.25">
      <c r="A175" s="309" t="s">
        <v>261</v>
      </c>
      <c r="B175" s="301"/>
      <c r="C175" s="301"/>
      <c r="D175" s="301"/>
      <c r="E175" s="301"/>
      <c r="F175" s="301"/>
      <c r="G175" s="301"/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  <c r="AA175" s="286"/>
      <c r="AB175" s="286"/>
      <c r="AC175" s="286"/>
    </row>
    <row r="176" spans="1:68" ht="27" customHeight="1" x14ac:dyDescent="0.25">
      <c r="A176" s="54" t="s">
        <v>262</v>
      </c>
      <c r="B176" s="54" t="s">
        <v>263</v>
      </c>
      <c r="C176" s="31">
        <v>4301051855</v>
      </c>
      <c r="D176" s="298">
        <v>4680115885875</v>
      </c>
      <c r="E176" s="299"/>
      <c r="F176" s="289">
        <v>1</v>
      </c>
      <c r="G176" s="32">
        <v>9</v>
      </c>
      <c r="H176" s="289">
        <v>9</v>
      </c>
      <c r="I176" s="289">
        <v>9.4350000000000005</v>
      </c>
      <c r="J176" s="32">
        <v>64</v>
      </c>
      <c r="K176" s="32" t="s">
        <v>264</v>
      </c>
      <c r="L176" s="32" t="s">
        <v>68</v>
      </c>
      <c r="M176" s="33" t="s">
        <v>265</v>
      </c>
      <c r="N176" s="33"/>
      <c r="O176" s="32">
        <v>365</v>
      </c>
      <c r="P176" s="451" t="s">
        <v>266</v>
      </c>
      <c r="Q176" s="295"/>
      <c r="R176" s="295"/>
      <c r="S176" s="295"/>
      <c r="T176" s="296"/>
      <c r="U176" s="34"/>
      <c r="V176" s="34"/>
      <c r="W176" s="35" t="s">
        <v>70</v>
      </c>
      <c r="X176" s="290">
        <v>0</v>
      </c>
      <c r="Y176" s="291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267</v>
      </c>
      <c r="AG176" s="67"/>
      <c r="AJ176" s="71" t="s">
        <v>72</v>
      </c>
      <c r="AK176" s="71">
        <v>1</v>
      </c>
      <c r="BB176" s="181" t="s">
        <v>268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300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01"/>
      <c r="M177" s="301"/>
      <c r="N177" s="301"/>
      <c r="O177" s="302"/>
      <c r="P177" s="303" t="s">
        <v>73</v>
      </c>
      <c r="Q177" s="304"/>
      <c r="R177" s="304"/>
      <c r="S177" s="304"/>
      <c r="T177" s="304"/>
      <c r="U177" s="304"/>
      <c r="V177" s="305"/>
      <c r="W177" s="37" t="s">
        <v>70</v>
      </c>
      <c r="X177" s="292">
        <f>IFERROR(SUM(X176:X176),"0")</f>
        <v>0</v>
      </c>
      <c r="Y177" s="292">
        <f>IFERROR(SUM(Y176:Y176),"0")</f>
        <v>0</v>
      </c>
      <c r="Z177" s="292">
        <f>IFERROR(IF(Z176="",0,Z176),"0")</f>
        <v>0</v>
      </c>
      <c r="AA177" s="293"/>
      <c r="AB177" s="293"/>
      <c r="AC177" s="293"/>
    </row>
    <row r="178" spans="1:68" x14ac:dyDescent="0.2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2"/>
      <c r="P178" s="303" t="s">
        <v>73</v>
      </c>
      <c r="Q178" s="304"/>
      <c r="R178" s="304"/>
      <c r="S178" s="304"/>
      <c r="T178" s="304"/>
      <c r="U178" s="304"/>
      <c r="V178" s="305"/>
      <c r="W178" s="37" t="s">
        <v>74</v>
      </c>
      <c r="X178" s="292">
        <f>IFERROR(SUMPRODUCT(X176:X176*H176:H176),"0")</f>
        <v>0</v>
      </c>
      <c r="Y178" s="292">
        <f>IFERROR(SUMPRODUCT(Y176:Y176*H176:H176),"0")</f>
        <v>0</v>
      </c>
      <c r="Z178" s="37"/>
      <c r="AA178" s="293"/>
      <c r="AB178" s="293"/>
      <c r="AC178" s="293"/>
    </row>
    <row r="179" spans="1:68" ht="27.75" customHeight="1" x14ac:dyDescent="0.2">
      <c r="A179" s="344" t="s">
        <v>269</v>
      </c>
      <c r="B179" s="345"/>
      <c r="C179" s="345"/>
      <c r="D179" s="345"/>
      <c r="E179" s="345"/>
      <c r="F179" s="345"/>
      <c r="G179" s="345"/>
      <c r="H179" s="345"/>
      <c r="I179" s="345"/>
      <c r="J179" s="345"/>
      <c r="K179" s="345"/>
      <c r="L179" s="345"/>
      <c r="M179" s="345"/>
      <c r="N179" s="345"/>
      <c r="O179" s="345"/>
      <c r="P179" s="345"/>
      <c r="Q179" s="345"/>
      <c r="R179" s="345"/>
      <c r="S179" s="345"/>
      <c r="T179" s="345"/>
      <c r="U179" s="345"/>
      <c r="V179" s="345"/>
      <c r="W179" s="345"/>
      <c r="X179" s="345"/>
      <c r="Y179" s="345"/>
      <c r="Z179" s="345"/>
      <c r="AA179" s="48"/>
      <c r="AB179" s="48"/>
      <c r="AC179" s="48"/>
    </row>
    <row r="180" spans="1:68" ht="16.5" customHeight="1" x14ac:dyDescent="0.25">
      <c r="A180" s="306" t="s">
        <v>270</v>
      </c>
      <c r="B180" s="301"/>
      <c r="C180" s="301"/>
      <c r="D180" s="301"/>
      <c r="E180" s="301"/>
      <c r="F180" s="301"/>
      <c r="G180" s="301"/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285"/>
      <c r="AB180" s="285"/>
      <c r="AC180" s="285"/>
    </row>
    <row r="181" spans="1:68" ht="14.25" customHeight="1" x14ac:dyDescent="0.25">
      <c r="A181" s="309" t="s">
        <v>77</v>
      </c>
      <c r="B181" s="301"/>
      <c r="C181" s="301"/>
      <c r="D181" s="301"/>
      <c r="E181" s="301"/>
      <c r="F181" s="301"/>
      <c r="G181" s="301"/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286"/>
      <c r="AB181" s="286"/>
      <c r="AC181" s="286"/>
    </row>
    <row r="182" spans="1:68" ht="27" customHeight="1" x14ac:dyDescent="0.25">
      <c r="A182" s="54" t="s">
        <v>271</v>
      </c>
      <c r="B182" s="54" t="s">
        <v>272</v>
      </c>
      <c r="C182" s="31">
        <v>4301132227</v>
      </c>
      <c r="D182" s="298">
        <v>4620207491133</v>
      </c>
      <c r="E182" s="299"/>
      <c r="F182" s="289">
        <v>0.23</v>
      </c>
      <c r="G182" s="32">
        <v>12</v>
      </c>
      <c r="H182" s="289">
        <v>2.76</v>
      </c>
      <c r="I182" s="289">
        <v>2.98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374" t="s">
        <v>273</v>
      </c>
      <c r="Q182" s="295"/>
      <c r="R182" s="295"/>
      <c r="S182" s="295"/>
      <c r="T182" s="296"/>
      <c r="U182" s="34"/>
      <c r="V182" s="34"/>
      <c r="W182" s="35" t="s">
        <v>70</v>
      </c>
      <c r="X182" s="290">
        <v>14</v>
      </c>
      <c r="Y182" s="291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274</v>
      </c>
      <c r="AG182" s="67"/>
      <c r="AJ182" s="71" t="s">
        <v>72</v>
      </c>
      <c r="AK182" s="71">
        <v>1</v>
      </c>
      <c r="BB182" s="183" t="s">
        <v>82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300"/>
      <c r="B183" s="301"/>
      <c r="C183" s="301"/>
      <c r="D183" s="301"/>
      <c r="E183" s="301"/>
      <c r="F183" s="301"/>
      <c r="G183" s="301"/>
      <c r="H183" s="301"/>
      <c r="I183" s="301"/>
      <c r="J183" s="301"/>
      <c r="K183" s="301"/>
      <c r="L183" s="301"/>
      <c r="M183" s="301"/>
      <c r="N183" s="301"/>
      <c r="O183" s="302"/>
      <c r="P183" s="303" t="s">
        <v>73</v>
      </c>
      <c r="Q183" s="304"/>
      <c r="R183" s="304"/>
      <c r="S183" s="304"/>
      <c r="T183" s="304"/>
      <c r="U183" s="304"/>
      <c r="V183" s="305"/>
      <c r="W183" s="37" t="s">
        <v>70</v>
      </c>
      <c r="X183" s="292">
        <f>IFERROR(SUM(X182:X182),"0")</f>
        <v>14</v>
      </c>
      <c r="Y183" s="292">
        <f>IFERROR(SUM(Y182:Y182),"0")</f>
        <v>14</v>
      </c>
      <c r="Z183" s="292">
        <f>IFERROR(IF(Z182="",0,Z182),"0")</f>
        <v>0.25031999999999999</v>
      </c>
      <c r="AA183" s="293"/>
      <c r="AB183" s="293"/>
      <c r="AC183" s="293"/>
    </row>
    <row r="184" spans="1:68" x14ac:dyDescent="0.2">
      <c r="A184" s="301"/>
      <c r="B184" s="301"/>
      <c r="C184" s="301"/>
      <c r="D184" s="301"/>
      <c r="E184" s="301"/>
      <c r="F184" s="301"/>
      <c r="G184" s="301"/>
      <c r="H184" s="301"/>
      <c r="I184" s="301"/>
      <c r="J184" s="301"/>
      <c r="K184" s="301"/>
      <c r="L184" s="301"/>
      <c r="M184" s="301"/>
      <c r="N184" s="301"/>
      <c r="O184" s="302"/>
      <c r="P184" s="303" t="s">
        <v>73</v>
      </c>
      <c r="Q184" s="304"/>
      <c r="R184" s="304"/>
      <c r="S184" s="304"/>
      <c r="T184" s="304"/>
      <c r="U184" s="304"/>
      <c r="V184" s="305"/>
      <c r="W184" s="37" t="s">
        <v>74</v>
      </c>
      <c r="X184" s="292">
        <f>IFERROR(SUMPRODUCT(X182:X182*H182:H182),"0")</f>
        <v>38.64</v>
      </c>
      <c r="Y184" s="292">
        <f>IFERROR(SUMPRODUCT(Y182:Y182*H182:H182),"0")</f>
        <v>38.64</v>
      </c>
      <c r="Z184" s="37"/>
      <c r="AA184" s="293"/>
      <c r="AB184" s="293"/>
      <c r="AC184" s="293"/>
    </row>
    <row r="185" spans="1:68" ht="14.25" customHeight="1" x14ac:dyDescent="0.25">
      <c r="A185" s="309" t="s">
        <v>127</v>
      </c>
      <c r="B185" s="301"/>
      <c r="C185" s="301"/>
      <c r="D185" s="301"/>
      <c r="E185" s="301"/>
      <c r="F185" s="301"/>
      <c r="G185" s="301"/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286"/>
      <c r="AB185" s="286"/>
      <c r="AC185" s="286"/>
    </row>
    <row r="186" spans="1:68" ht="27" customHeight="1" x14ac:dyDescent="0.25">
      <c r="A186" s="54" t="s">
        <v>275</v>
      </c>
      <c r="B186" s="54" t="s">
        <v>276</v>
      </c>
      <c r="C186" s="31">
        <v>4301135707</v>
      </c>
      <c r="D186" s="298">
        <v>4620207490198</v>
      </c>
      <c r="E186" s="299"/>
      <c r="F186" s="289">
        <v>0.2</v>
      </c>
      <c r="G186" s="32">
        <v>12</v>
      </c>
      <c r="H186" s="289">
        <v>2.4</v>
      </c>
      <c r="I186" s="289">
        <v>3.1036000000000001</v>
      </c>
      <c r="J186" s="32">
        <v>70</v>
      </c>
      <c r="K186" s="32" t="s">
        <v>80</v>
      </c>
      <c r="L186" s="32" t="s">
        <v>103</v>
      </c>
      <c r="M186" s="33" t="s">
        <v>69</v>
      </c>
      <c r="N186" s="33"/>
      <c r="O186" s="32">
        <v>180</v>
      </c>
      <c r="P186" s="468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95"/>
      <c r="R186" s="295"/>
      <c r="S186" s="295"/>
      <c r="T186" s="296"/>
      <c r="U186" s="34"/>
      <c r="V186" s="34"/>
      <c r="W186" s="35" t="s">
        <v>70</v>
      </c>
      <c r="X186" s="290">
        <v>14</v>
      </c>
      <c r="Y186" s="291">
        <f>IFERROR(IF(X186="","",X186),"")</f>
        <v>14</v>
      </c>
      <c r="Z186" s="36">
        <f>IFERROR(IF(X186="","",X186*0.01788),"")</f>
        <v>0.25031999999999999</v>
      </c>
      <c r="AA186" s="56"/>
      <c r="AB186" s="57"/>
      <c r="AC186" s="184" t="s">
        <v>277</v>
      </c>
      <c r="AG186" s="67"/>
      <c r="AJ186" s="71" t="s">
        <v>105</v>
      </c>
      <c r="AK186" s="71">
        <v>14</v>
      </c>
      <c r="BB186" s="185" t="s">
        <v>82</v>
      </c>
      <c r="BM186" s="67">
        <f>IFERROR(X186*I186,"0")</f>
        <v>43.450400000000002</v>
      </c>
      <c r="BN186" s="67">
        <f>IFERROR(Y186*I186,"0")</f>
        <v>43.450400000000002</v>
      </c>
      <c r="BO186" s="67">
        <f>IFERROR(X186/J186,"0")</f>
        <v>0.2</v>
      </c>
      <c r="BP186" s="67">
        <f>IFERROR(Y186/J186,"0")</f>
        <v>0.2</v>
      </c>
    </row>
    <row r="187" spans="1:68" ht="27" customHeight="1" x14ac:dyDescent="0.25">
      <c r="A187" s="54" t="s">
        <v>278</v>
      </c>
      <c r="B187" s="54" t="s">
        <v>279</v>
      </c>
      <c r="C187" s="31">
        <v>4301135696</v>
      </c>
      <c r="D187" s="298">
        <v>4620207490235</v>
      </c>
      <c r="E187" s="299"/>
      <c r="F187" s="289">
        <v>0.2</v>
      </c>
      <c r="G187" s="32">
        <v>12</v>
      </c>
      <c r="H187" s="289">
        <v>2.4</v>
      </c>
      <c r="I187" s="289">
        <v>3.1036000000000001</v>
      </c>
      <c r="J187" s="32">
        <v>70</v>
      </c>
      <c r="K187" s="32" t="s">
        <v>80</v>
      </c>
      <c r="L187" s="32" t="s">
        <v>103</v>
      </c>
      <c r="M187" s="33" t="s">
        <v>69</v>
      </c>
      <c r="N187" s="33"/>
      <c r="O187" s="32">
        <v>180</v>
      </c>
      <c r="P187" s="36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95"/>
      <c r="R187" s="295"/>
      <c r="S187" s="295"/>
      <c r="T187" s="296"/>
      <c r="U187" s="34"/>
      <c r="V187" s="34"/>
      <c r="W187" s="35" t="s">
        <v>70</v>
      </c>
      <c r="X187" s="290">
        <v>28</v>
      </c>
      <c r="Y187" s="291">
        <f>IFERROR(IF(X187="","",X187),"")</f>
        <v>28</v>
      </c>
      <c r="Z187" s="36">
        <f>IFERROR(IF(X187="","",X187*0.01788),"")</f>
        <v>0.50063999999999997</v>
      </c>
      <c r="AA187" s="56"/>
      <c r="AB187" s="57"/>
      <c r="AC187" s="186" t="s">
        <v>280</v>
      </c>
      <c r="AG187" s="67"/>
      <c r="AJ187" s="71" t="s">
        <v>105</v>
      </c>
      <c r="AK187" s="71">
        <v>14</v>
      </c>
      <c r="BB187" s="187" t="s">
        <v>82</v>
      </c>
      <c r="BM187" s="67">
        <f>IFERROR(X187*I187,"0")</f>
        <v>86.900800000000004</v>
      </c>
      <c r="BN187" s="67">
        <f>IFERROR(Y187*I187,"0")</f>
        <v>86.900800000000004</v>
      </c>
      <c r="BO187" s="67">
        <f>IFERROR(X187/J187,"0")</f>
        <v>0.4</v>
      </c>
      <c r="BP187" s="67">
        <f>IFERROR(Y187/J187,"0")</f>
        <v>0.4</v>
      </c>
    </row>
    <row r="188" spans="1:68" ht="27" customHeight="1" x14ac:dyDescent="0.25">
      <c r="A188" s="54" t="s">
        <v>281</v>
      </c>
      <c r="B188" s="54" t="s">
        <v>282</v>
      </c>
      <c r="C188" s="31">
        <v>4301135697</v>
      </c>
      <c r="D188" s="298">
        <v>4620207490259</v>
      </c>
      <c r="E188" s="299"/>
      <c r="F188" s="289">
        <v>0.2</v>
      </c>
      <c r="G188" s="32">
        <v>12</v>
      </c>
      <c r="H188" s="289">
        <v>2.4</v>
      </c>
      <c r="I188" s="289">
        <v>3.1036000000000001</v>
      </c>
      <c r="J188" s="32">
        <v>70</v>
      </c>
      <c r="K188" s="32" t="s">
        <v>80</v>
      </c>
      <c r="L188" s="32" t="s">
        <v>103</v>
      </c>
      <c r="M188" s="33" t="s">
        <v>69</v>
      </c>
      <c r="N188" s="33"/>
      <c r="O188" s="32">
        <v>180</v>
      </c>
      <c r="P188" s="4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95"/>
      <c r="R188" s="295"/>
      <c r="S188" s="295"/>
      <c r="T188" s="296"/>
      <c r="U188" s="34"/>
      <c r="V188" s="34"/>
      <c r="W188" s="35" t="s">
        <v>70</v>
      </c>
      <c r="X188" s="290">
        <v>0</v>
      </c>
      <c r="Y188" s="291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277</v>
      </c>
      <c r="AG188" s="67"/>
      <c r="AJ188" s="71" t="s">
        <v>105</v>
      </c>
      <c r="AK188" s="71">
        <v>14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283</v>
      </c>
      <c r="B189" s="54" t="s">
        <v>284</v>
      </c>
      <c r="C189" s="31">
        <v>4301135681</v>
      </c>
      <c r="D189" s="298">
        <v>4620207490143</v>
      </c>
      <c r="E189" s="299"/>
      <c r="F189" s="289">
        <v>0.22</v>
      </c>
      <c r="G189" s="32">
        <v>12</v>
      </c>
      <c r="H189" s="289">
        <v>2.64</v>
      </c>
      <c r="I189" s="289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6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95"/>
      <c r="R189" s="295"/>
      <c r="S189" s="295"/>
      <c r="T189" s="296"/>
      <c r="U189" s="34"/>
      <c r="V189" s="34"/>
      <c r="W189" s="35" t="s">
        <v>70</v>
      </c>
      <c r="X189" s="290">
        <v>0</v>
      </c>
      <c r="Y189" s="291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285</v>
      </c>
      <c r="AG189" s="67"/>
      <c r="AJ189" s="71" t="s">
        <v>72</v>
      </c>
      <c r="AK189" s="71">
        <v>1</v>
      </c>
      <c r="BB189" s="191" t="s">
        <v>82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300"/>
      <c r="B190" s="301"/>
      <c r="C190" s="301"/>
      <c r="D190" s="301"/>
      <c r="E190" s="301"/>
      <c r="F190" s="301"/>
      <c r="G190" s="301"/>
      <c r="H190" s="301"/>
      <c r="I190" s="301"/>
      <c r="J190" s="301"/>
      <c r="K190" s="301"/>
      <c r="L190" s="301"/>
      <c r="M190" s="301"/>
      <c r="N190" s="301"/>
      <c r="O190" s="302"/>
      <c r="P190" s="303" t="s">
        <v>73</v>
      </c>
      <c r="Q190" s="304"/>
      <c r="R190" s="304"/>
      <c r="S190" s="304"/>
      <c r="T190" s="304"/>
      <c r="U190" s="304"/>
      <c r="V190" s="305"/>
      <c r="W190" s="37" t="s">
        <v>70</v>
      </c>
      <c r="X190" s="292">
        <f>IFERROR(SUM(X186:X189),"0")</f>
        <v>42</v>
      </c>
      <c r="Y190" s="292">
        <f>IFERROR(SUM(Y186:Y189),"0")</f>
        <v>42</v>
      </c>
      <c r="Z190" s="292">
        <f>IFERROR(IF(Z186="",0,Z186),"0")+IFERROR(IF(Z187="",0,Z187),"0")+IFERROR(IF(Z188="",0,Z188),"0")+IFERROR(IF(Z189="",0,Z189),"0")</f>
        <v>0.75095999999999996</v>
      </c>
      <c r="AA190" s="293"/>
      <c r="AB190" s="293"/>
      <c r="AC190" s="293"/>
    </row>
    <row r="191" spans="1:68" x14ac:dyDescent="0.2">
      <c r="A191" s="301"/>
      <c r="B191" s="301"/>
      <c r="C191" s="301"/>
      <c r="D191" s="301"/>
      <c r="E191" s="301"/>
      <c r="F191" s="301"/>
      <c r="G191" s="301"/>
      <c r="H191" s="301"/>
      <c r="I191" s="301"/>
      <c r="J191" s="301"/>
      <c r="K191" s="301"/>
      <c r="L191" s="301"/>
      <c r="M191" s="301"/>
      <c r="N191" s="301"/>
      <c r="O191" s="302"/>
      <c r="P191" s="303" t="s">
        <v>73</v>
      </c>
      <c r="Q191" s="304"/>
      <c r="R191" s="304"/>
      <c r="S191" s="304"/>
      <c r="T191" s="304"/>
      <c r="U191" s="304"/>
      <c r="V191" s="305"/>
      <c r="W191" s="37" t="s">
        <v>74</v>
      </c>
      <c r="X191" s="292">
        <f>IFERROR(SUMPRODUCT(X186:X189*H186:H189),"0")</f>
        <v>100.80000000000001</v>
      </c>
      <c r="Y191" s="292">
        <f>IFERROR(SUMPRODUCT(Y186:Y189*H186:H189),"0")</f>
        <v>100.80000000000001</v>
      </c>
      <c r="Z191" s="37"/>
      <c r="AA191" s="293"/>
      <c r="AB191" s="293"/>
      <c r="AC191" s="293"/>
    </row>
    <row r="192" spans="1:68" ht="16.5" customHeight="1" x14ac:dyDescent="0.25">
      <c r="A192" s="306" t="s">
        <v>286</v>
      </c>
      <c r="B192" s="301"/>
      <c r="C192" s="301"/>
      <c r="D192" s="301"/>
      <c r="E192" s="301"/>
      <c r="F192" s="301"/>
      <c r="G192" s="301"/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285"/>
      <c r="AB192" s="285"/>
      <c r="AC192" s="285"/>
    </row>
    <row r="193" spans="1:68" ht="14.25" customHeight="1" x14ac:dyDescent="0.25">
      <c r="A193" s="309" t="s">
        <v>64</v>
      </c>
      <c r="B193" s="301"/>
      <c r="C193" s="301"/>
      <c r="D193" s="301"/>
      <c r="E193" s="301"/>
      <c r="F193" s="301"/>
      <c r="G193" s="301"/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286"/>
      <c r="AB193" s="286"/>
      <c r="AC193" s="286"/>
    </row>
    <row r="194" spans="1:68" ht="27" customHeight="1" x14ac:dyDescent="0.25">
      <c r="A194" s="54" t="s">
        <v>287</v>
      </c>
      <c r="B194" s="54" t="s">
        <v>288</v>
      </c>
      <c r="C194" s="31">
        <v>4301070966</v>
      </c>
      <c r="D194" s="298">
        <v>4607111038135</v>
      </c>
      <c r="E194" s="299"/>
      <c r="F194" s="289">
        <v>0.7</v>
      </c>
      <c r="G194" s="32">
        <v>8</v>
      </c>
      <c r="H194" s="289">
        <v>5.6</v>
      </c>
      <c r="I194" s="289">
        <v>5.87</v>
      </c>
      <c r="J194" s="32">
        <v>84</v>
      </c>
      <c r="K194" s="32" t="s">
        <v>67</v>
      </c>
      <c r="L194" s="32" t="s">
        <v>103</v>
      </c>
      <c r="M194" s="33" t="s">
        <v>69</v>
      </c>
      <c r="N194" s="33"/>
      <c r="O194" s="32">
        <v>180</v>
      </c>
      <c r="P194" s="3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4" s="295"/>
      <c r="R194" s="295"/>
      <c r="S194" s="295"/>
      <c r="T194" s="296"/>
      <c r="U194" s="34"/>
      <c r="V194" s="34"/>
      <c r="W194" s="35" t="s">
        <v>70</v>
      </c>
      <c r="X194" s="290">
        <v>12</v>
      </c>
      <c r="Y194" s="291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289</v>
      </c>
      <c r="AG194" s="67"/>
      <c r="AJ194" s="71" t="s">
        <v>105</v>
      </c>
      <c r="AK194" s="71">
        <v>12</v>
      </c>
      <c r="BB194" s="193" t="s">
        <v>1</v>
      </c>
      <c r="BM194" s="67">
        <f>IFERROR(X194*I194,"0")</f>
        <v>70.44</v>
      </c>
      <c r="BN194" s="67">
        <f>IFERROR(Y194*I194,"0")</f>
        <v>70.44</v>
      </c>
      <c r="BO194" s="67">
        <f>IFERROR(X194/J194,"0")</f>
        <v>0.14285714285714285</v>
      </c>
      <c r="BP194" s="67">
        <f>IFERROR(Y194/J194,"0")</f>
        <v>0.14285714285714285</v>
      </c>
    </row>
    <row r="195" spans="1:68" x14ac:dyDescent="0.2">
      <c r="A195" s="300"/>
      <c r="B195" s="301"/>
      <c r="C195" s="301"/>
      <c r="D195" s="301"/>
      <c r="E195" s="301"/>
      <c r="F195" s="301"/>
      <c r="G195" s="301"/>
      <c r="H195" s="301"/>
      <c r="I195" s="301"/>
      <c r="J195" s="301"/>
      <c r="K195" s="301"/>
      <c r="L195" s="301"/>
      <c r="M195" s="301"/>
      <c r="N195" s="301"/>
      <c r="O195" s="302"/>
      <c r="P195" s="303" t="s">
        <v>73</v>
      </c>
      <c r="Q195" s="304"/>
      <c r="R195" s="304"/>
      <c r="S195" s="304"/>
      <c r="T195" s="304"/>
      <c r="U195" s="304"/>
      <c r="V195" s="305"/>
      <c r="W195" s="37" t="s">
        <v>70</v>
      </c>
      <c r="X195" s="292">
        <f>IFERROR(SUM(X194:X194),"0")</f>
        <v>12</v>
      </c>
      <c r="Y195" s="292">
        <f>IFERROR(SUM(Y194:Y194),"0")</f>
        <v>12</v>
      </c>
      <c r="Z195" s="292">
        <f>IFERROR(IF(Z194="",0,Z194),"0")</f>
        <v>0.186</v>
      </c>
      <c r="AA195" s="293"/>
      <c r="AB195" s="293"/>
      <c r="AC195" s="293"/>
    </row>
    <row r="196" spans="1:68" x14ac:dyDescent="0.2">
      <c r="A196" s="301"/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2"/>
      <c r="P196" s="303" t="s">
        <v>73</v>
      </c>
      <c r="Q196" s="304"/>
      <c r="R196" s="304"/>
      <c r="S196" s="304"/>
      <c r="T196" s="304"/>
      <c r="U196" s="304"/>
      <c r="V196" s="305"/>
      <c r="W196" s="37" t="s">
        <v>74</v>
      </c>
      <c r="X196" s="292">
        <f>IFERROR(SUMPRODUCT(X194:X194*H194:H194),"0")</f>
        <v>67.199999999999989</v>
      </c>
      <c r="Y196" s="292">
        <f>IFERROR(SUMPRODUCT(Y194:Y194*H194:H194),"0")</f>
        <v>67.199999999999989</v>
      </c>
      <c r="Z196" s="37"/>
      <c r="AA196" s="293"/>
      <c r="AB196" s="293"/>
      <c r="AC196" s="293"/>
    </row>
    <row r="197" spans="1:68" ht="16.5" customHeight="1" x14ac:dyDescent="0.25">
      <c r="A197" s="306" t="s">
        <v>290</v>
      </c>
      <c r="B197" s="301"/>
      <c r="C197" s="301"/>
      <c r="D197" s="301"/>
      <c r="E197" s="301"/>
      <c r="F197" s="301"/>
      <c r="G197" s="301"/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285"/>
      <c r="AB197" s="285"/>
      <c r="AC197" s="285"/>
    </row>
    <row r="198" spans="1:68" ht="14.25" customHeight="1" x14ac:dyDescent="0.25">
      <c r="A198" s="309" t="s">
        <v>64</v>
      </c>
      <c r="B198" s="301"/>
      <c r="C198" s="301"/>
      <c r="D198" s="301"/>
      <c r="E198" s="301"/>
      <c r="F198" s="301"/>
      <c r="G198" s="301"/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286"/>
      <c r="AB198" s="286"/>
      <c r="AC198" s="286"/>
    </row>
    <row r="199" spans="1:68" ht="27" customHeight="1" x14ac:dyDescent="0.25">
      <c r="A199" s="54" t="s">
        <v>291</v>
      </c>
      <c r="B199" s="54" t="s">
        <v>292</v>
      </c>
      <c r="C199" s="31">
        <v>4301070996</v>
      </c>
      <c r="D199" s="298">
        <v>4607111038654</v>
      </c>
      <c r="E199" s="299"/>
      <c r="F199" s="289">
        <v>0.4</v>
      </c>
      <c r="G199" s="32">
        <v>16</v>
      </c>
      <c r="H199" s="289">
        <v>6.4</v>
      </c>
      <c r="I199" s="289">
        <v>6.63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4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9" s="295"/>
      <c r="R199" s="295"/>
      <c r="S199" s="295"/>
      <c r="T199" s="296"/>
      <c r="U199" s="34"/>
      <c r="V199" s="34"/>
      <c r="W199" s="35" t="s">
        <v>70</v>
      </c>
      <c r="X199" s="290">
        <v>0</v>
      </c>
      <c r="Y199" s="291">
        <f t="shared" ref="Y199:Y204" si="12">IFERROR(IF(X199="","",X199),"")</f>
        <v>0</v>
      </c>
      <c r="Z199" s="36">
        <f t="shared" ref="Z199:Z204" si="13">IFERROR(IF(X199="","",X199*0.0155),"")</f>
        <v>0</v>
      </c>
      <c r="AA199" s="56"/>
      <c r="AB199" s="57"/>
      <c r="AC199" s="194" t="s">
        <v>293</v>
      </c>
      <c r="AG199" s="67"/>
      <c r="AJ199" s="71" t="s">
        <v>72</v>
      </c>
      <c r="AK199" s="71">
        <v>1</v>
      </c>
      <c r="BB199" s="195" t="s">
        <v>1</v>
      </c>
      <c r="BM199" s="67">
        <f t="shared" ref="BM199:BM204" si="14">IFERROR(X199*I199,"0")</f>
        <v>0</v>
      </c>
      <c r="BN199" s="67">
        <f t="shared" ref="BN199:BN204" si="15">IFERROR(Y199*I199,"0")</f>
        <v>0</v>
      </c>
      <c r="BO199" s="67">
        <f t="shared" ref="BO199:BO204" si="16">IFERROR(X199/J199,"0")</f>
        <v>0</v>
      </c>
      <c r="BP199" s="67">
        <f t="shared" ref="BP199:BP204" si="17">IFERROR(Y199/J199,"0")</f>
        <v>0</v>
      </c>
    </row>
    <row r="200" spans="1:68" ht="27" customHeight="1" x14ac:dyDescent="0.25">
      <c r="A200" s="54" t="s">
        <v>294</v>
      </c>
      <c r="B200" s="54" t="s">
        <v>295</v>
      </c>
      <c r="C200" s="31">
        <v>4301070997</v>
      </c>
      <c r="D200" s="298">
        <v>4607111038586</v>
      </c>
      <c r="E200" s="299"/>
      <c r="F200" s="289">
        <v>0.7</v>
      </c>
      <c r="G200" s="32">
        <v>8</v>
      </c>
      <c r="H200" s="289">
        <v>5.6</v>
      </c>
      <c r="I200" s="289">
        <v>5.83</v>
      </c>
      <c r="J200" s="32">
        <v>84</v>
      </c>
      <c r="K200" s="32" t="s">
        <v>67</v>
      </c>
      <c r="L200" s="32" t="s">
        <v>103</v>
      </c>
      <c r="M200" s="33" t="s">
        <v>69</v>
      </c>
      <c r="N200" s="33"/>
      <c r="O200" s="32">
        <v>180</v>
      </c>
      <c r="P200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0" s="295"/>
      <c r="R200" s="295"/>
      <c r="S200" s="295"/>
      <c r="T200" s="296"/>
      <c r="U200" s="34"/>
      <c r="V200" s="34"/>
      <c r="W200" s="35" t="s">
        <v>70</v>
      </c>
      <c r="X200" s="290">
        <v>0</v>
      </c>
      <c r="Y200" s="291">
        <f t="shared" si="12"/>
        <v>0</v>
      </c>
      <c r="Z200" s="36">
        <f t="shared" si="13"/>
        <v>0</v>
      </c>
      <c r="AA200" s="56"/>
      <c r="AB200" s="57"/>
      <c r="AC200" s="196" t="s">
        <v>293</v>
      </c>
      <c r="AG200" s="67"/>
      <c r="AJ200" s="71" t="s">
        <v>105</v>
      </c>
      <c r="AK200" s="71">
        <v>12</v>
      </c>
      <c r="BB200" s="19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customHeight="1" x14ac:dyDescent="0.25">
      <c r="A201" s="54" t="s">
        <v>296</v>
      </c>
      <c r="B201" s="54" t="s">
        <v>297</v>
      </c>
      <c r="C201" s="31">
        <v>4301070962</v>
      </c>
      <c r="D201" s="298">
        <v>4607111038609</v>
      </c>
      <c r="E201" s="299"/>
      <c r="F201" s="289">
        <v>0.4</v>
      </c>
      <c r="G201" s="32">
        <v>16</v>
      </c>
      <c r="H201" s="289">
        <v>6.4</v>
      </c>
      <c r="I201" s="289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5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1" s="295"/>
      <c r="R201" s="295"/>
      <c r="S201" s="295"/>
      <c r="T201" s="296"/>
      <c r="U201" s="34"/>
      <c r="V201" s="34"/>
      <c r="W201" s="35" t="s">
        <v>70</v>
      </c>
      <c r="X201" s="290">
        <v>0</v>
      </c>
      <c r="Y201" s="291">
        <f t="shared" si="12"/>
        <v>0</v>
      </c>
      <c r="Z201" s="36">
        <f t="shared" si="13"/>
        <v>0</v>
      </c>
      <c r="AA201" s="56"/>
      <c r="AB201" s="57"/>
      <c r="AC201" s="198" t="s">
        <v>298</v>
      </c>
      <c r="AG201" s="67"/>
      <c r="AJ201" s="71" t="s">
        <v>72</v>
      </c>
      <c r="AK201" s="71">
        <v>1</v>
      </c>
      <c r="BB201" s="19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customHeight="1" x14ac:dyDescent="0.25">
      <c r="A202" s="54" t="s">
        <v>299</v>
      </c>
      <c r="B202" s="54" t="s">
        <v>300</v>
      </c>
      <c r="C202" s="31">
        <v>4301070963</v>
      </c>
      <c r="D202" s="298">
        <v>4607111038630</v>
      </c>
      <c r="E202" s="299"/>
      <c r="F202" s="289">
        <v>0.7</v>
      </c>
      <c r="G202" s="32">
        <v>8</v>
      </c>
      <c r="H202" s="289">
        <v>5.6</v>
      </c>
      <c r="I202" s="289">
        <v>5.87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9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2" s="295"/>
      <c r="R202" s="295"/>
      <c r="S202" s="295"/>
      <c r="T202" s="296"/>
      <c r="U202" s="34"/>
      <c r="V202" s="34"/>
      <c r="W202" s="35" t="s">
        <v>70</v>
      </c>
      <c r="X202" s="290">
        <v>0</v>
      </c>
      <c r="Y202" s="291">
        <f t="shared" si="12"/>
        <v>0</v>
      </c>
      <c r="Z202" s="36">
        <f t="shared" si="13"/>
        <v>0</v>
      </c>
      <c r="AA202" s="56"/>
      <c r="AB202" s="57"/>
      <c r="AC202" s="200" t="s">
        <v>298</v>
      </c>
      <c r="AG202" s="67"/>
      <c r="AJ202" s="71" t="s">
        <v>72</v>
      </c>
      <c r="AK202" s="71">
        <v>1</v>
      </c>
      <c r="BB202" s="20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t="27" customHeight="1" x14ac:dyDescent="0.25">
      <c r="A203" s="54" t="s">
        <v>301</v>
      </c>
      <c r="B203" s="54" t="s">
        <v>302</v>
      </c>
      <c r="C203" s="31">
        <v>4301070959</v>
      </c>
      <c r="D203" s="298">
        <v>4607111038616</v>
      </c>
      <c r="E203" s="299"/>
      <c r="F203" s="289">
        <v>0.4</v>
      </c>
      <c r="G203" s="32">
        <v>16</v>
      </c>
      <c r="H203" s="289">
        <v>6.4</v>
      </c>
      <c r="I203" s="289">
        <v>6.71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4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70</v>
      </c>
      <c r="X203" s="290">
        <v>0</v>
      </c>
      <c r="Y203" s="291">
        <f t="shared" si="12"/>
        <v>0</v>
      </c>
      <c r="Z203" s="36">
        <f t="shared" si="13"/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 t="shared" si="14"/>
        <v>0</v>
      </c>
      <c r="BN203" s="67">
        <f t="shared" si="15"/>
        <v>0</v>
      </c>
      <c r="BO203" s="67">
        <f t="shared" si="16"/>
        <v>0</v>
      </c>
      <c r="BP203" s="67">
        <f t="shared" si="17"/>
        <v>0</v>
      </c>
    </row>
    <row r="204" spans="1:68" ht="27" customHeight="1" x14ac:dyDescent="0.25">
      <c r="A204" s="54" t="s">
        <v>303</v>
      </c>
      <c r="B204" s="54" t="s">
        <v>304</v>
      </c>
      <c r="C204" s="31">
        <v>4301070960</v>
      </c>
      <c r="D204" s="298">
        <v>4607111038623</v>
      </c>
      <c r="E204" s="299"/>
      <c r="F204" s="289">
        <v>0.7</v>
      </c>
      <c r="G204" s="32">
        <v>8</v>
      </c>
      <c r="H204" s="289">
        <v>5.6</v>
      </c>
      <c r="I204" s="289">
        <v>5.87</v>
      </c>
      <c r="J204" s="32">
        <v>84</v>
      </c>
      <c r="K204" s="32" t="s">
        <v>67</v>
      </c>
      <c r="L204" s="32" t="s">
        <v>103</v>
      </c>
      <c r="M204" s="33" t="s">
        <v>69</v>
      </c>
      <c r="N204" s="33"/>
      <c r="O204" s="32">
        <v>180</v>
      </c>
      <c r="P204" s="40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70</v>
      </c>
      <c r="X204" s="290">
        <v>0</v>
      </c>
      <c r="Y204" s="291">
        <f t="shared" si="12"/>
        <v>0</v>
      </c>
      <c r="Z204" s="36">
        <f t="shared" si="13"/>
        <v>0</v>
      </c>
      <c r="AA204" s="56"/>
      <c r="AB204" s="57"/>
      <c r="AC204" s="204" t="s">
        <v>293</v>
      </c>
      <c r="AG204" s="67"/>
      <c r="AJ204" s="71" t="s">
        <v>105</v>
      </c>
      <c r="AK204" s="71">
        <v>12</v>
      </c>
      <c r="BB204" s="205" t="s">
        <v>1</v>
      </c>
      <c r="BM204" s="67">
        <f t="shared" si="14"/>
        <v>0</v>
      </c>
      <c r="BN204" s="67">
        <f t="shared" si="15"/>
        <v>0</v>
      </c>
      <c r="BO204" s="67">
        <f t="shared" si="16"/>
        <v>0</v>
      </c>
      <c r="BP204" s="67">
        <f t="shared" si="17"/>
        <v>0</v>
      </c>
    </row>
    <row r="205" spans="1:68" x14ac:dyDescent="0.2">
      <c r="A205" s="300"/>
      <c r="B205" s="301"/>
      <c r="C205" s="301"/>
      <c r="D205" s="301"/>
      <c r="E205" s="301"/>
      <c r="F205" s="301"/>
      <c r="G205" s="301"/>
      <c r="H205" s="301"/>
      <c r="I205" s="301"/>
      <c r="J205" s="301"/>
      <c r="K205" s="301"/>
      <c r="L205" s="301"/>
      <c r="M205" s="301"/>
      <c r="N205" s="301"/>
      <c r="O205" s="302"/>
      <c r="P205" s="303" t="s">
        <v>73</v>
      </c>
      <c r="Q205" s="304"/>
      <c r="R205" s="304"/>
      <c r="S205" s="304"/>
      <c r="T205" s="304"/>
      <c r="U205" s="304"/>
      <c r="V205" s="305"/>
      <c r="W205" s="37" t="s">
        <v>70</v>
      </c>
      <c r="X205" s="292">
        <f>IFERROR(SUM(X199:X204),"0")</f>
        <v>0</v>
      </c>
      <c r="Y205" s="292">
        <f>IFERROR(SUM(Y199:Y204),"0")</f>
        <v>0</v>
      </c>
      <c r="Z205" s="292">
        <f>IFERROR(IF(Z199="",0,Z199),"0")+IFERROR(IF(Z200="",0,Z200),"0")+IFERROR(IF(Z201="",0,Z201),"0")+IFERROR(IF(Z202="",0,Z202),"0")+IFERROR(IF(Z203="",0,Z203),"0")+IFERROR(IF(Z204="",0,Z204),"0")</f>
        <v>0</v>
      </c>
      <c r="AA205" s="293"/>
      <c r="AB205" s="293"/>
      <c r="AC205" s="293"/>
    </row>
    <row r="206" spans="1:68" x14ac:dyDescent="0.2">
      <c r="A206" s="301"/>
      <c r="B206" s="301"/>
      <c r="C206" s="301"/>
      <c r="D206" s="301"/>
      <c r="E206" s="301"/>
      <c r="F206" s="301"/>
      <c r="G206" s="301"/>
      <c r="H206" s="301"/>
      <c r="I206" s="301"/>
      <c r="J206" s="301"/>
      <c r="K206" s="301"/>
      <c r="L206" s="301"/>
      <c r="M206" s="301"/>
      <c r="N206" s="301"/>
      <c r="O206" s="302"/>
      <c r="P206" s="303" t="s">
        <v>73</v>
      </c>
      <c r="Q206" s="304"/>
      <c r="R206" s="304"/>
      <c r="S206" s="304"/>
      <c r="T206" s="304"/>
      <c r="U206" s="304"/>
      <c r="V206" s="305"/>
      <c r="W206" s="37" t="s">
        <v>74</v>
      </c>
      <c r="X206" s="292">
        <f>IFERROR(SUMPRODUCT(X199:X204*H199:H204),"0")</f>
        <v>0</v>
      </c>
      <c r="Y206" s="292">
        <f>IFERROR(SUMPRODUCT(Y199:Y204*H199:H204),"0")</f>
        <v>0</v>
      </c>
      <c r="Z206" s="37"/>
      <c r="AA206" s="293"/>
      <c r="AB206" s="293"/>
      <c r="AC206" s="293"/>
    </row>
    <row r="207" spans="1:68" ht="16.5" customHeight="1" x14ac:dyDescent="0.25">
      <c r="A207" s="306" t="s">
        <v>305</v>
      </c>
      <c r="B207" s="301"/>
      <c r="C207" s="301"/>
      <c r="D207" s="301"/>
      <c r="E207" s="301"/>
      <c r="F207" s="301"/>
      <c r="G207" s="301"/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285"/>
      <c r="AB207" s="285"/>
      <c r="AC207" s="285"/>
    </row>
    <row r="208" spans="1:68" ht="14.25" customHeight="1" x14ac:dyDescent="0.25">
      <c r="A208" s="309" t="s">
        <v>64</v>
      </c>
      <c r="B208" s="301"/>
      <c r="C208" s="301"/>
      <c r="D208" s="301"/>
      <c r="E208" s="301"/>
      <c r="F208" s="301"/>
      <c r="G208" s="301"/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286"/>
      <c r="AB208" s="286"/>
      <c r="AC208" s="286"/>
    </row>
    <row r="209" spans="1:68" ht="27" customHeight="1" x14ac:dyDescent="0.25">
      <c r="A209" s="54" t="s">
        <v>306</v>
      </c>
      <c r="B209" s="54" t="s">
        <v>307</v>
      </c>
      <c r="C209" s="31">
        <v>4301070917</v>
      </c>
      <c r="D209" s="298">
        <v>4607111035912</v>
      </c>
      <c r="E209" s="299"/>
      <c r="F209" s="289">
        <v>0.43</v>
      </c>
      <c r="G209" s="32">
        <v>16</v>
      </c>
      <c r="H209" s="289">
        <v>6.88</v>
      </c>
      <c r="I209" s="289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2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295"/>
      <c r="R209" s="295"/>
      <c r="S209" s="295"/>
      <c r="T209" s="296"/>
      <c r="U209" s="34"/>
      <c r="V209" s="34"/>
      <c r="W209" s="35" t="s">
        <v>70</v>
      </c>
      <c r="X209" s="290">
        <v>0</v>
      </c>
      <c r="Y209" s="291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308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customHeight="1" x14ac:dyDescent="0.25">
      <c r="A210" s="54" t="s">
        <v>309</v>
      </c>
      <c r="B210" s="54" t="s">
        <v>310</v>
      </c>
      <c r="C210" s="31">
        <v>4301070920</v>
      </c>
      <c r="D210" s="298">
        <v>4607111035929</v>
      </c>
      <c r="E210" s="299"/>
      <c r="F210" s="289">
        <v>0.9</v>
      </c>
      <c r="G210" s="32">
        <v>8</v>
      </c>
      <c r="H210" s="289">
        <v>7.2</v>
      </c>
      <c r="I210" s="289">
        <v>7.47</v>
      </c>
      <c r="J210" s="32">
        <v>84</v>
      </c>
      <c r="K210" s="32" t="s">
        <v>67</v>
      </c>
      <c r="L210" s="32" t="s">
        <v>103</v>
      </c>
      <c r="M210" s="33" t="s">
        <v>69</v>
      </c>
      <c r="N210" s="33"/>
      <c r="O210" s="32">
        <v>180</v>
      </c>
      <c r="P210" s="39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295"/>
      <c r="R210" s="295"/>
      <c r="S210" s="295"/>
      <c r="T210" s="296"/>
      <c r="U210" s="34"/>
      <c r="V210" s="34"/>
      <c r="W210" s="35" t="s">
        <v>70</v>
      </c>
      <c r="X210" s="290">
        <v>48</v>
      </c>
      <c r="Y210" s="291">
        <f>IFERROR(IF(X210="","",X210),"")</f>
        <v>48</v>
      </c>
      <c r="Z210" s="36">
        <f>IFERROR(IF(X210="","",X210*0.0155),"")</f>
        <v>0.74399999999999999</v>
      </c>
      <c r="AA210" s="56"/>
      <c r="AB210" s="57"/>
      <c r="AC210" s="208" t="s">
        <v>308</v>
      </c>
      <c r="AG210" s="67"/>
      <c r="AJ210" s="71" t="s">
        <v>105</v>
      </c>
      <c r="AK210" s="71">
        <v>12</v>
      </c>
      <c r="BB210" s="209" t="s">
        <v>1</v>
      </c>
      <c r="BM210" s="67">
        <f>IFERROR(X210*I210,"0")</f>
        <v>358.56</v>
      </c>
      <c r="BN210" s="67">
        <f>IFERROR(Y210*I210,"0")</f>
        <v>358.56</v>
      </c>
      <c r="BO210" s="67">
        <f>IFERROR(X210/J210,"0")</f>
        <v>0.5714285714285714</v>
      </c>
      <c r="BP210" s="67">
        <f>IFERROR(Y210/J210,"0")</f>
        <v>0.5714285714285714</v>
      </c>
    </row>
    <row r="211" spans="1:68" ht="27" customHeight="1" x14ac:dyDescent="0.25">
      <c r="A211" s="54" t="s">
        <v>311</v>
      </c>
      <c r="B211" s="54" t="s">
        <v>312</v>
      </c>
      <c r="C211" s="31">
        <v>4301070915</v>
      </c>
      <c r="D211" s="298">
        <v>4607111035882</v>
      </c>
      <c r="E211" s="299"/>
      <c r="F211" s="289">
        <v>0.43</v>
      </c>
      <c r="G211" s="32">
        <v>16</v>
      </c>
      <c r="H211" s="289">
        <v>6.88</v>
      </c>
      <c r="I211" s="289">
        <v>7.19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4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1" s="295"/>
      <c r="R211" s="295"/>
      <c r="S211" s="295"/>
      <c r="T211" s="296"/>
      <c r="U211" s="34"/>
      <c r="V211" s="34"/>
      <c r="W211" s="35" t="s">
        <v>70</v>
      </c>
      <c r="X211" s="290">
        <v>0</v>
      </c>
      <c r="Y211" s="291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313</v>
      </c>
      <c r="AG211" s="67"/>
      <c r="AJ211" s="71" t="s">
        <v>72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314</v>
      </c>
      <c r="B212" s="54" t="s">
        <v>315</v>
      </c>
      <c r="C212" s="31">
        <v>4301070921</v>
      </c>
      <c r="D212" s="298">
        <v>4607111035905</v>
      </c>
      <c r="E212" s="299"/>
      <c r="F212" s="289">
        <v>0.9</v>
      </c>
      <c r="G212" s="32">
        <v>8</v>
      </c>
      <c r="H212" s="289">
        <v>7.2</v>
      </c>
      <c r="I212" s="289">
        <v>7.47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4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2" s="295"/>
      <c r="R212" s="295"/>
      <c r="S212" s="295"/>
      <c r="T212" s="296"/>
      <c r="U212" s="34"/>
      <c r="V212" s="34"/>
      <c r="W212" s="35" t="s">
        <v>70</v>
      </c>
      <c r="X212" s="290">
        <v>0</v>
      </c>
      <c r="Y212" s="291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313</v>
      </c>
      <c r="AG212" s="67"/>
      <c r="AJ212" s="71" t="s">
        <v>72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300"/>
      <c r="B213" s="301"/>
      <c r="C213" s="301"/>
      <c r="D213" s="301"/>
      <c r="E213" s="301"/>
      <c r="F213" s="301"/>
      <c r="G213" s="301"/>
      <c r="H213" s="301"/>
      <c r="I213" s="301"/>
      <c r="J213" s="301"/>
      <c r="K213" s="301"/>
      <c r="L213" s="301"/>
      <c r="M213" s="301"/>
      <c r="N213" s="301"/>
      <c r="O213" s="302"/>
      <c r="P213" s="303" t="s">
        <v>73</v>
      </c>
      <c r="Q213" s="304"/>
      <c r="R213" s="304"/>
      <c r="S213" s="304"/>
      <c r="T213" s="304"/>
      <c r="U213" s="304"/>
      <c r="V213" s="305"/>
      <c r="W213" s="37" t="s">
        <v>70</v>
      </c>
      <c r="X213" s="292">
        <f>IFERROR(SUM(X209:X212),"0")</f>
        <v>48</v>
      </c>
      <c r="Y213" s="292">
        <f>IFERROR(SUM(Y209:Y212),"0")</f>
        <v>48</v>
      </c>
      <c r="Z213" s="292">
        <f>IFERROR(IF(Z209="",0,Z209),"0")+IFERROR(IF(Z210="",0,Z210),"0")+IFERROR(IF(Z211="",0,Z211),"0")+IFERROR(IF(Z212="",0,Z212),"0")</f>
        <v>0.74399999999999999</v>
      </c>
      <c r="AA213" s="293"/>
      <c r="AB213" s="293"/>
      <c r="AC213" s="293"/>
    </row>
    <row r="214" spans="1:68" x14ac:dyDescent="0.2">
      <c r="A214" s="301"/>
      <c r="B214" s="301"/>
      <c r="C214" s="301"/>
      <c r="D214" s="301"/>
      <c r="E214" s="301"/>
      <c r="F214" s="301"/>
      <c r="G214" s="301"/>
      <c r="H214" s="301"/>
      <c r="I214" s="301"/>
      <c r="J214" s="301"/>
      <c r="K214" s="301"/>
      <c r="L214" s="301"/>
      <c r="M214" s="301"/>
      <c r="N214" s="301"/>
      <c r="O214" s="302"/>
      <c r="P214" s="303" t="s">
        <v>73</v>
      </c>
      <c r="Q214" s="304"/>
      <c r="R214" s="304"/>
      <c r="S214" s="304"/>
      <c r="T214" s="304"/>
      <c r="U214" s="304"/>
      <c r="V214" s="305"/>
      <c r="W214" s="37" t="s">
        <v>74</v>
      </c>
      <c r="X214" s="292">
        <f>IFERROR(SUMPRODUCT(X209:X212*H209:H212),"0")</f>
        <v>345.6</v>
      </c>
      <c r="Y214" s="292">
        <f>IFERROR(SUMPRODUCT(Y209:Y212*H209:H212),"0")</f>
        <v>345.6</v>
      </c>
      <c r="Z214" s="37"/>
      <c r="AA214" s="293"/>
      <c r="AB214" s="293"/>
      <c r="AC214" s="293"/>
    </row>
    <row r="215" spans="1:68" ht="16.5" customHeight="1" x14ac:dyDescent="0.25">
      <c r="A215" s="306" t="s">
        <v>316</v>
      </c>
      <c r="B215" s="301"/>
      <c r="C215" s="301"/>
      <c r="D215" s="301"/>
      <c r="E215" s="301"/>
      <c r="F215" s="301"/>
      <c r="G215" s="301"/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285"/>
      <c r="AB215" s="285"/>
      <c r="AC215" s="285"/>
    </row>
    <row r="216" spans="1:68" ht="14.25" customHeight="1" x14ac:dyDescent="0.25">
      <c r="A216" s="309" t="s">
        <v>64</v>
      </c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286"/>
      <c r="AB216" s="286"/>
      <c r="AC216" s="286"/>
    </row>
    <row r="217" spans="1:68" ht="27" customHeight="1" x14ac:dyDescent="0.25">
      <c r="A217" s="54" t="s">
        <v>317</v>
      </c>
      <c r="B217" s="54" t="s">
        <v>318</v>
      </c>
      <c r="C217" s="31">
        <v>4301071097</v>
      </c>
      <c r="D217" s="298">
        <v>4620207491096</v>
      </c>
      <c r="E217" s="299"/>
      <c r="F217" s="289">
        <v>1</v>
      </c>
      <c r="G217" s="32">
        <v>5</v>
      </c>
      <c r="H217" s="289">
        <v>5</v>
      </c>
      <c r="I217" s="289">
        <v>5.23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413" t="s">
        <v>319</v>
      </c>
      <c r="Q217" s="295"/>
      <c r="R217" s="295"/>
      <c r="S217" s="295"/>
      <c r="T217" s="296"/>
      <c r="U217" s="34"/>
      <c r="V217" s="34"/>
      <c r="W217" s="35" t="s">
        <v>70</v>
      </c>
      <c r="X217" s="290">
        <v>84</v>
      </c>
      <c r="Y217" s="291">
        <f>IFERROR(IF(X217="","",X217),"")</f>
        <v>84</v>
      </c>
      <c r="Z217" s="36">
        <f>IFERROR(IF(X217="","",X217*0.0155),"")</f>
        <v>1.302</v>
      </c>
      <c r="AA217" s="56"/>
      <c r="AB217" s="57"/>
      <c r="AC217" s="214" t="s">
        <v>320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439.32000000000005</v>
      </c>
      <c r="BN217" s="67">
        <f>IFERROR(Y217*I217,"0")</f>
        <v>439.32000000000005</v>
      </c>
      <c r="BO217" s="67">
        <f>IFERROR(X217/J217,"0")</f>
        <v>1</v>
      </c>
      <c r="BP217" s="67">
        <f>IFERROR(Y217/J217,"0")</f>
        <v>1</v>
      </c>
    </row>
    <row r="218" spans="1:68" x14ac:dyDescent="0.2">
      <c r="A218" s="300"/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2"/>
      <c r="P218" s="303" t="s">
        <v>73</v>
      </c>
      <c r="Q218" s="304"/>
      <c r="R218" s="304"/>
      <c r="S218" s="304"/>
      <c r="T218" s="304"/>
      <c r="U218" s="304"/>
      <c r="V218" s="305"/>
      <c r="W218" s="37" t="s">
        <v>70</v>
      </c>
      <c r="X218" s="292">
        <f>IFERROR(SUM(X217:X217),"0")</f>
        <v>84</v>
      </c>
      <c r="Y218" s="292">
        <f>IFERROR(SUM(Y217:Y217),"0")</f>
        <v>84</v>
      </c>
      <c r="Z218" s="292">
        <f>IFERROR(IF(Z217="",0,Z217),"0")</f>
        <v>1.302</v>
      </c>
      <c r="AA218" s="293"/>
      <c r="AB218" s="293"/>
      <c r="AC218" s="293"/>
    </row>
    <row r="219" spans="1:68" x14ac:dyDescent="0.2">
      <c r="A219" s="301"/>
      <c r="B219" s="301"/>
      <c r="C219" s="301"/>
      <c r="D219" s="301"/>
      <c r="E219" s="301"/>
      <c r="F219" s="301"/>
      <c r="G219" s="301"/>
      <c r="H219" s="301"/>
      <c r="I219" s="301"/>
      <c r="J219" s="301"/>
      <c r="K219" s="301"/>
      <c r="L219" s="301"/>
      <c r="M219" s="301"/>
      <c r="N219" s="301"/>
      <c r="O219" s="302"/>
      <c r="P219" s="303" t="s">
        <v>73</v>
      </c>
      <c r="Q219" s="304"/>
      <c r="R219" s="304"/>
      <c r="S219" s="304"/>
      <c r="T219" s="304"/>
      <c r="U219" s="304"/>
      <c r="V219" s="305"/>
      <c r="W219" s="37" t="s">
        <v>74</v>
      </c>
      <c r="X219" s="292">
        <f>IFERROR(SUMPRODUCT(X217:X217*H217:H217),"0")</f>
        <v>420</v>
      </c>
      <c r="Y219" s="292">
        <f>IFERROR(SUMPRODUCT(Y217:Y217*H217:H217),"0")</f>
        <v>420</v>
      </c>
      <c r="Z219" s="37"/>
      <c r="AA219" s="293"/>
      <c r="AB219" s="293"/>
      <c r="AC219" s="293"/>
    </row>
    <row r="220" spans="1:68" ht="16.5" customHeight="1" x14ac:dyDescent="0.25">
      <c r="A220" s="306" t="s">
        <v>321</v>
      </c>
      <c r="B220" s="301"/>
      <c r="C220" s="301"/>
      <c r="D220" s="301"/>
      <c r="E220" s="301"/>
      <c r="F220" s="301"/>
      <c r="G220" s="301"/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285"/>
      <c r="AB220" s="285"/>
      <c r="AC220" s="285"/>
    </row>
    <row r="221" spans="1:68" ht="14.25" customHeight="1" x14ac:dyDescent="0.25">
      <c r="A221" s="309" t="s">
        <v>64</v>
      </c>
      <c r="B221" s="301"/>
      <c r="C221" s="301"/>
      <c r="D221" s="301"/>
      <c r="E221" s="301"/>
      <c r="F221" s="301"/>
      <c r="G221" s="301"/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286"/>
      <c r="AB221" s="286"/>
      <c r="AC221" s="286"/>
    </row>
    <row r="222" spans="1:68" ht="27" customHeight="1" x14ac:dyDescent="0.25">
      <c r="A222" s="54" t="s">
        <v>322</v>
      </c>
      <c r="B222" s="54" t="s">
        <v>323</v>
      </c>
      <c r="C222" s="31">
        <v>4301071093</v>
      </c>
      <c r="D222" s="298">
        <v>4620207490709</v>
      </c>
      <c r="E222" s="299"/>
      <c r="F222" s="289">
        <v>0.65</v>
      </c>
      <c r="G222" s="32">
        <v>8</v>
      </c>
      <c r="H222" s="289">
        <v>5.2</v>
      </c>
      <c r="I222" s="289">
        <v>5.47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42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2" s="295"/>
      <c r="R222" s="295"/>
      <c r="S222" s="295"/>
      <c r="T222" s="296"/>
      <c r="U222" s="34"/>
      <c r="V222" s="34"/>
      <c r="W222" s="35" t="s">
        <v>70</v>
      </c>
      <c r="X222" s="290">
        <v>0</v>
      </c>
      <c r="Y222" s="291">
        <f>IFERROR(IF(X222="","",X222),"")</f>
        <v>0</v>
      </c>
      <c r="Z222" s="36">
        <f>IFERROR(IF(X222="","",X222*0.0155),"")</f>
        <v>0</v>
      </c>
      <c r="AA222" s="56"/>
      <c r="AB222" s="57"/>
      <c r="AC222" s="216" t="s">
        <v>324</v>
      </c>
      <c r="AG222" s="67"/>
      <c r="AJ222" s="71" t="s">
        <v>72</v>
      </c>
      <c r="AK222" s="71">
        <v>1</v>
      </c>
      <c r="BB222" s="217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300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01"/>
      <c r="M223" s="301"/>
      <c r="N223" s="301"/>
      <c r="O223" s="302"/>
      <c r="P223" s="303" t="s">
        <v>73</v>
      </c>
      <c r="Q223" s="304"/>
      <c r="R223" s="304"/>
      <c r="S223" s="304"/>
      <c r="T223" s="304"/>
      <c r="U223" s="304"/>
      <c r="V223" s="305"/>
      <c r="W223" s="37" t="s">
        <v>70</v>
      </c>
      <c r="X223" s="292">
        <f>IFERROR(SUM(X222:X222),"0")</f>
        <v>0</v>
      </c>
      <c r="Y223" s="292">
        <f>IFERROR(SUM(Y222:Y222),"0")</f>
        <v>0</v>
      </c>
      <c r="Z223" s="292">
        <f>IFERROR(IF(Z222="",0,Z222),"0")</f>
        <v>0</v>
      </c>
      <c r="AA223" s="293"/>
      <c r="AB223" s="293"/>
      <c r="AC223" s="293"/>
    </row>
    <row r="224" spans="1:68" x14ac:dyDescent="0.2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01"/>
      <c r="M224" s="301"/>
      <c r="N224" s="301"/>
      <c r="O224" s="302"/>
      <c r="P224" s="303" t="s">
        <v>73</v>
      </c>
      <c r="Q224" s="304"/>
      <c r="R224" s="304"/>
      <c r="S224" s="304"/>
      <c r="T224" s="304"/>
      <c r="U224" s="304"/>
      <c r="V224" s="305"/>
      <c r="W224" s="37" t="s">
        <v>74</v>
      </c>
      <c r="X224" s="292">
        <f>IFERROR(SUMPRODUCT(X222:X222*H222:H222),"0")</f>
        <v>0</v>
      </c>
      <c r="Y224" s="292">
        <f>IFERROR(SUMPRODUCT(Y222:Y222*H222:H222),"0")</f>
        <v>0</v>
      </c>
      <c r="Z224" s="37"/>
      <c r="AA224" s="293"/>
      <c r="AB224" s="293"/>
      <c r="AC224" s="293"/>
    </row>
    <row r="225" spans="1:68" ht="14.25" customHeight="1" x14ac:dyDescent="0.25">
      <c r="A225" s="309" t="s">
        <v>127</v>
      </c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301"/>
      <c r="Y225" s="301"/>
      <c r="Z225" s="301"/>
      <c r="AA225" s="286"/>
      <c r="AB225" s="286"/>
      <c r="AC225" s="286"/>
    </row>
    <row r="226" spans="1:68" ht="27" customHeight="1" x14ac:dyDescent="0.25">
      <c r="A226" s="54" t="s">
        <v>325</v>
      </c>
      <c r="B226" s="54" t="s">
        <v>326</v>
      </c>
      <c r="C226" s="31">
        <v>4301135692</v>
      </c>
      <c r="D226" s="298">
        <v>4620207490570</v>
      </c>
      <c r="E226" s="299"/>
      <c r="F226" s="289">
        <v>0.2</v>
      </c>
      <c r="G226" s="32">
        <v>12</v>
      </c>
      <c r="H226" s="289">
        <v>2.4</v>
      </c>
      <c r="I226" s="289">
        <v>3.1036000000000001</v>
      </c>
      <c r="J226" s="32">
        <v>70</v>
      </c>
      <c r="K226" s="32" t="s">
        <v>80</v>
      </c>
      <c r="L226" s="32" t="s">
        <v>68</v>
      </c>
      <c r="M226" s="33" t="s">
        <v>69</v>
      </c>
      <c r="N226" s="33"/>
      <c r="O226" s="32">
        <v>180</v>
      </c>
      <c r="P226" s="43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6" s="295"/>
      <c r="R226" s="295"/>
      <c r="S226" s="295"/>
      <c r="T226" s="296"/>
      <c r="U226" s="34"/>
      <c r="V226" s="34"/>
      <c r="W226" s="35" t="s">
        <v>70</v>
      </c>
      <c r="X226" s="290">
        <v>0</v>
      </c>
      <c r="Y226" s="291">
        <f>IFERROR(IF(X226="","",X226),"")</f>
        <v>0</v>
      </c>
      <c r="Z226" s="36">
        <f>IFERROR(IF(X226="","",X226*0.01788),"")</f>
        <v>0</v>
      </c>
      <c r="AA226" s="56"/>
      <c r="AB226" s="57"/>
      <c r="AC226" s="218" t="s">
        <v>327</v>
      </c>
      <c r="AG226" s="67"/>
      <c r="AJ226" s="71" t="s">
        <v>72</v>
      </c>
      <c r="AK226" s="71">
        <v>1</v>
      </c>
      <c r="BB226" s="219" t="s">
        <v>82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customHeight="1" x14ac:dyDescent="0.25">
      <c r="A227" s="54" t="s">
        <v>328</v>
      </c>
      <c r="B227" s="54" t="s">
        <v>329</v>
      </c>
      <c r="C227" s="31">
        <v>4301135691</v>
      </c>
      <c r="D227" s="298">
        <v>4620207490549</v>
      </c>
      <c r="E227" s="299"/>
      <c r="F227" s="289">
        <v>0.2</v>
      </c>
      <c r="G227" s="32">
        <v>12</v>
      </c>
      <c r="H227" s="289">
        <v>2.4</v>
      </c>
      <c r="I227" s="289">
        <v>3.1036000000000001</v>
      </c>
      <c r="J227" s="32">
        <v>70</v>
      </c>
      <c r="K227" s="32" t="s">
        <v>80</v>
      </c>
      <c r="L227" s="32" t="s">
        <v>68</v>
      </c>
      <c r="M227" s="33" t="s">
        <v>69</v>
      </c>
      <c r="N227" s="33"/>
      <c r="O227" s="32">
        <v>180</v>
      </c>
      <c r="P227" s="4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7" s="295"/>
      <c r="R227" s="295"/>
      <c r="S227" s="295"/>
      <c r="T227" s="296"/>
      <c r="U227" s="34"/>
      <c r="V227" s="34"/>
      <c r="W227" s="35" t="s">
        <v>70</v>
      </c>
      <c r="X227" s="290">
        <v>0</v>
      </c>
      <c r="Y227" s="291">
        <f>IFERROR(IF(X227="","",X227),"")</f>
        <v>0</v>
      </c>
      <c r="Z227" s="36">
        <f>IFERROR(IF(X227="","",X227*0.01788),"")</f>
        <v>0</v>
      </c>
      <c r="AA227" s="56"/>
      <c r="AB227" s="57"/>
      <c r="AC227" s="220" t="s">
        <v>327</v>
      </c>
      <c r="AG227" s="67"/>
      <c r="AJ227" s="71" t="s">
        <v>72</v>
      </c>
      <c r="AK227" s="71">
        <v>1</v>
      </c>
      <c r="BB227" s="221" t="s">
        <v>82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t="27" customHeight="1" x14ac:dyDescent="0.25">
      <c r="A228" s="54" t="s">
        <v>330</v>
      </c>
      <c r="B228" s="54" t="s">
        <v>331</v>
      </c>
      <c r="C228" s="31">
        <v>4301135694</v>
      </c>
      <c r="D228" s="298">
        <v>4620207490501</v>
      </c>
      <c r="E228" s="299"/>
      <c r="F228" s="289">
        <v>0.2</v>
      </c>
      <c r="G228" s="32">
        <v>12</v>
      </c>
      <c r="H228" s="289">
        <v>2.4</v>
      </c>
      <c r="I228" s="289">
        <v>3.1036000000000001</v>
      </c>
      <c r="J228" s="32">
        <v>70</v>
      </c>
      <c r="K228" s="32" t="s">
        <v>80</v>
      </c>
      <c r="L228" s="32" t="s">
        <v>68</v>
      </c>
      <c r="M228" s="33" t="s">
        <v>69</v>
      </c>
      <c r="N228" s="33"/>
      <c r="O228" s="32">
        <v>180</v>
      </c>
      <c r="P228" s="478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8" s="295"/>
      <c r="R228" s="295"/>
      <c r="S228" s="295"/>
      <c r="T228" s="296"/>
      <c r="U228" s="34"/>
      <c r="V228" s="34"/>
      <c r="W228" s="35" t="s">
        <v>70</v>
      </c>
      <c r="X228" s="290">
        <v>0</v>
      </c>
      <c r="Y228" s="291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327</v>
      </c>
      <c r="AG228" s="67"/>
      <c r="AJ228" s="71" t="s">
        <v>72</v>
      </c>
      <c r="AK228" s="71">
        <v>1</v>
      </c>
      <c r="BB228" s="223" t="s">
        <v>82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x14ac:dyDescent="0.2">
      <c r="A229" s="300"/>
      <c r="B229" s="301"/>
      <c r="C229" s="301"/>
      <c r="D229" s="301"/>
      <c r="E229" s="301"/>
      <c r="F229" s="301"/>
      <c r="G229" s="301"/>
      <c r="H229" s="301"/>
      <c r="I229" s="301"/>
      <c r="J229" s="301"/>
      <c r="K229" s="301"/>
      <c r="L229" s="301"/>
      <c r="M229" s="301"/>
      <c r="N229" s="301"/>
      <c r="O229" s="302"/>
      <c r="P229" s="303" t="s">
        <v>73</v>
      </c>
      <c r="Q229" s="304"/>
      <c r="R229" s="304"/>
      <c r="S229" s="304"/>
      <c r="T229" s="304"/>
      <c r="U229" s="304"/>
      <c r="V229" s="305"/>
      <c r="W229" s="37" t="s">
        <v>70</v>
      </c>
      <c r="X229" s="292">
        <f>IFERROR(SUM(X226:X228),"0")</f>
        <v>0</v>
      </c>
      <c r="Y229" s="292">
        <f>IFERROR(SUM(Y226:Y228),"0")</f>
        <v>0</v>
      </c>
      <c r="Z229" s="292">
        <f>IFERROR(IF(Z226="",0,Z226),"0")+IFERROR(IF(Z227="",0,Z227),"0")+IFERROR(IF(Z228="",0,Z228),"0")</f>
        <v>0</v>
      </c>
      <c r="AA229" s="293"/>
      <c r="AB229" s="293"/>
      <c r="AC229" s="293"/>
    </row>
    <row r="230" spans="1:68" x14ac:dyDescent="0.2">
      <c r="A230" s="301"/>
      <c r="B230" s="301"/>
      <c r="C230" s="301"/>
      <c r="D230" s="301"/>
      <c r="E230" s="301"/>
      <c r="F230" s="301"/>
      <c r="G230" s="301"/>
      <c r="H230" s="301"/>
      <c r="I230" s="301"/>
      <c r="J230" s="301"/>
      <c r="K230" s="301"/>
      <c r="L230" s="301"/>
      <c r="M230" s="301"/>
      <c r="N230" s="301"/>
      <c r="O230" s="302"/>
      <c r="P230" s="303" t="s">
        <v>73</v>
      </c>
      <c r="Q230" s="304"/>
      <c r="R230" s="304"/>
      <c r="S230" s="304"/>
      <c r="T230" s="304"/>
      <c r="U230" s="304"/>
      <c r="V230" s="305"/>
      <c r="W230" s="37" t="s">
        <v>74</v>
      </c>
      <c r="X230" s="292">
        <f>IFERROR(SUMPRODUCT(X226:X228*H226:H228),"0")</f>
        <v>0</v>
      </c>
      <c r="Y230" s="292">
        <f>IFERROR(SUMPRODUCT(Y226:Y228*H226:H228),"0")</f>
        <v>0</v>
      </c>
      <c r="Z230" s="37"/>
      <c r="AA230" s="293"/>
      <c r="AB230" s="293"/>
      <c r="AC230" s="293"/>
    </row>
    <row r="231" spans="1:68" ht="16.5" customHeight="1" x14ac:dyDescent="0.25">
      <c r="A231" s="306" t="s">
        <v>332</v>
      </c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M231" s="301"/>
      <c r="N231" s="301"/>
      <c r="O231" s="301"/>
      <c r="P231" s="301"/>
      <c r="Q231" s="301"/>
      <c r="R231" s="301"/>
      <c r="S231" s="301"/>
      <c r="T231" s="301"/>
      <c r="U231" s="301"/>
      <c r="V231" s="301"/>
      <c r="W231" s="301"/>
      <c r="X231" s="301"/>
      <c r="Y231" s="301"/>
      <c r="Z231" s="301"/>
      <c r="AA231" s="285"/>
      <c r="AB231" s="285"/>
      <c r="AC231" s="285"/>
    </row>
    <row r="232" spans="1:68" ht="14.25" customHeight="1" x14ac:dyDescent="0.25">
      <c r="A232" s="309" t="s">
        <v>64</v>
      </c>
      <c r="B232" s="301"/>
      <c r="C232" s="301"/>
      <c r="D232" s="301"/>
      <c r="E232" s="301"/>
      <c r="F232" s="301"/>
      <c r="G232" s="301"/>
      <c r="H232" s="301"/>
      <c r="I232" s="301"/>
      <c r="J232" s="301"/>
      <c r="K232" s="301"/>
      <c r="L232" s="301"/>
      <c r="M232" s="301"/>
      <c r="N232" s="301"/>
      <c r="O232" s="301"/>
      <c r="P232" s="301"/>
      <c r="Q232" s="301"/>
      <c r="R232" s="301"/>
      <c r="S232" s="301"/>
      <c r="T232" s="301"/>
      <c r="U232" s="301"/>
      <c r="V232" s="301"/>
      <c r="W232" s="301"/>
      <c r="X232" s="301"/>
      <c r="Y232" s="301"/>
      <c r="Z232" s="301"/>
      <c r="AA232" s="286"/>
      <c r="AB232" s="286"/>
      <c r="AC232" s="286"/>
    </row>
    <row r="233" spans="1:68" ht="16.5" customHeight="1" x14ac:dyDescent="0.25">
      <c r="A233" s="54" t="s">
        <v>333</v>
      </c>
      <c r="B233" s="54" t="s">
        <v>334</v>
      </c>
      <c r="C233" s="31">
        <v>4301071063</v>
      </c>
      <c r="D233" s="298">
        <v>4607111039019</v>
      </c>
      <c r="E233" s="299"/>
      <c r="F233" s="289">
        <v>0.43</v>
      </c>
      <c r="G233" s="32">
        <v>16</v>
      </c>
      <c r="H233" s="289">
        <v>6.88</v>
      </c>
      <c r="I233" s="289">
        <v>7.2060000000000004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180</v>
      </c>
      <c r="P233" s="4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3" s="295"/>
      <c r="R233" s="295"/>
      <c r="S233" s="295"/>
      <c r="T233" s="296"/>
      <c r="U233" s="34"/>
      <c r="V233" s="34"/>
      <c r="W233" s="35" t="s">
        <v>70</v>
      </c>
      <c r="X233" s="290">
        <v>0</v>
      </c>
      <c r="Y233" s="291">
        <f>IFERROR(IF(X233="","",X233),"")</f>
        <v>0</v>
      </c>
      <c r="Z233" s="36">
        <f>IFERROR(IF(X233="","",X233*0.0155),"")</f>
        <v>0</v>
      </c>
      <c r="AA233" s="56"/>
      <c r="AB233" s="57"/>
      <c r="AC233" s="224" t="s">
        <v>335</v>
      </c>
      <c r="AG233" s="67"/>
      <c r="AJ233" s="71" t="s">
        <v>72</v>
      </c>
      <c r="AK233" s="71">
        <v>1</v>
      </c>
      <c r="BB233" s="225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16.5" customHeight="1" x14ac:dyDescent="0.25">
      <c r="A234" s="54" t="s">
        <v>336</v>
      </c>
      <c r="B234" s="54" t="s">
        <v>337</v>
      </c>
      <c r="C234" s="31">
        <v>4301071000</v>
      </c>
      <c r="D234" s="298">
        <v>4607111038708</v>
      </c>
      <c r="E234" s="299"/>
      <c r="F234" s="289">
        <v>0.8</v>
      </c>
      <c r="G234" s="32">
        <v>8</v>
      </c>
      <c r="H234" s="289">
        <v>6.4</v>
      </c>
      <c r="I234" s="289">
        <v>6.67</v>
      </c>
      <c r="J234" s="32">
        <v>84</v>
      </c>
      <c r="K234" s="32" t="s">
        <v>67</v>
      </c>
      <c r="L234" s="32" t="s">
        <v>103</v>
      </c>
      <c r="M234" s="33" t="s">
        <v>69</v>
      </c>
      <c r="N234" s="33"/>
      <c r="O234" s="32">
        <v>180</v>
      </c>
      <c r="P234" s="33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4" s="295"/>
      <c r="R234" s="295"/>
      <c r="S234" s="295"/>
      <c r="T234" s="296"/>
      <c r="U234" s="34"/>
      <c r="V234" s="34"/>
      <c r="W234" s="35" t="s">
        <v>70</v>
      </c>
      <c r="X234" s="290">
        <v>0</v>
      </c>
      <c r="Y234" s="291">
        <f>IFERROR(IF(X234="","",X234),"")</f>
        <v>0</v>
      </c>
      <c r="Z234" s="36">
        <f>IFERROR(IF(X234="","",X234*0.0155),"")</f>
        <v>0</v>
      </c>
      <c r="AA234" s="56"/>
      <c r="AB234" s="57"/>
      <c r="AC234" s="226" t="s">
        <v>335</v>
      </c>
      <c r="AG234" s="67"/>
      <c r="AJ234" s="71" t="s">
        <v>105</v>
      </c>
      <c r="AK234" s="71">
        <v>12</v>
      </c>
      <c r="BB234" s="227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00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01"/>
      <c r="M235" s="301"/>
      <c r="N235" s="301"/>
      <c r="O235" s="302"/>
      <c r="P235" s="303" t="s">
        <v>73</v>
      </c>
      <c r="Q235" s="304"/>
      <c r="R235" s="304"/>
      <c r="S235" s="304"/>
      <c r="T235" s="304"/>
      <c r="U235" s="304"/>
      <c r="V235" s="305"/>
      <c r="W235" s="37" t="s">
        <v>70</v>
      </c>
      <c r="X235" s="292">
        <f>IFERROR(SUM(X233:X234),"0")</f>
        <v>0</v>
      </c>
      <c r="Y235" s="292">
        <f>IFERROR(SUM(Y233:Y234),"0")</f>
        <v>0</v>
      </c>
      <c r="Z235" s="292">
        <f>IFERROR(IF(Z233="",0,Z233),"0")+IFERROR(IF(Z234="",0,Z234),"0")</f>
        <v>0</v>
      </c>
      <c r="AA235" s="293"/>
      <c r="AB235" s="293"/>
      <c r="AC235" s="293"/>
    </row>
    <row r="236" spans="1:68" x14ac:dyDescent="0.2">
      <c r="A236" s="301"/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2"/>
      <c r="P236" s="303" t="s">
        <v>73</v>
      </c>
      <c r="Q236" s="304"/>
      <c r="R236" s="304"/>
      <c r="S236" s="304"/>
      <c r="T236" s="304"/>
      <c r="U236" s="304"/>
      <c r="V236" s="305"/>
      <c r="W236" s="37" t="s">
        <v>74</v>
      </c>
      <c r="X236" s="292">
        <f>IFERROR(SUMPRODUCT(X233:X234*H233:H234),"0")</f>
        <v>0</v>
      </c>
      <c r="Y236" s="292">
        <f>IFERROR(SUMPRODUCT(Y233:Y234*H233:H234),"0")</f>
        <v>0</v>
      </c>
      <c r="Z236" s="37"/>
      <c r="AA236" s="293"/>
      <c r="AB236" s="293"/>
      <c r="AC236" s="293"/>
    </row>
    <row r="237" spans="1:68" ht="27.75" customHeight="1" x14ac:dyDescent="0.2">
      <c r="A237" s="344" t="s">
        <v>338</v>
      </c>
      <c r="B237" s="345"/>
      <c r="C237" s="345"/>
      <c r="D237" s="345"/>
      <c r="E237" s="345"/>
      <c r="F237" s="345"/>
      <c r="G237" s="345"/>
      <c r="H237" s="345"/>
      <c r="I237" s="345"/>
      <c r="J237" s="345"/>
      <c r="K237" s="345"/>
      <c r="L237" s="345"/>
      <c r="M237" s="345"/>
      <c r="N237" s="345"/>
      <c r="O237" s="345"/>
      <c r="P237" s="345"/>
      <c r="Q237" s="345"/>
      <c r="R237" s="345"/>
      <c r="S237" s="345"/>
      <c r="T237" s="345"/>
      <c r="U237" s="345"/>
      <c r="V237" s="345"/>
      <c r="W237" s="345"/>
      <c r="X237" s="345"/>
      <c r="Y237" s="345"/>
      <c r="Z237" s="345"/>
      <c r="AA237" s="48"/>
      <c r="AB237" s="48"/>
      <c r="AC237" s="48"/>
    </row>
    <row r="238" spans="1:68" ht="16.5" customHeight="1" x14ac:dyDescent="0.25">
      <c r="A238" s="306" t="s">
        <v>339</v>
      </c>
      <c r="B238" s="301"/>
      <c r="C238" s="301"/>
      <c r="D238" s="301"/>
      <c r="E238" s="301"/>
      <c r="F238" s="301"/>
      <c r="G238" s="301"/>
      <c r="H238" s="301"/>
      <c r="I238" s="301"/>
      <c r="J238" s="301"/>
      <c r="K238" s="301"/>
      <c r="L238" s="301"/>
      <c r="M238" s="301"/>
      <c r="N238" s="301"/>
      <c r="O238" s="301"/>
      <c r="P238" s="301"/>
      <c r="Q238" s="301"/>
      <c r="R238" s="301"/>
      <c r="S238" s="301"/>
      <c r="T238" s="301"/>
      <c r="U238" s="301"/>
      <c r="V238" s="301"/>
      <c r="W238" s="301"/>
      <c r="X238" s="301"/>
      <c r="Y238" s="301"/>
      <c r="Z238" s="301"/>
      <c r="AA238" s="285"/>
      <c r="AB238" s="285"/>
      <c r="AC238" s="285"/>
    </row>
    <row r="239" spans="1:68" ht="14.25" customHeight="1" x14ac:dyDescent="0.25">
      <c r="A239" s="309" t="s">
        <v>64</v>
      </c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301"/>
      <c r="AA239" s="286"/>
      <c r="AB239" s="286"/>
      <c r="AC239" s="286"/>
    </row>
    <row r="240" spans="1:68" ht="27" customHeight="1" x14ac:dyDescent="0.25">
      <c r="A240" s="54" t="s">
        <v>340</v>
      </c>
      <c r="B240" s="54" t="s">
        <v>341</v>
      </c>
      <c r="C240" s="31">
        <v>4301071036</v>
      </c>
      <c r="D240" s="298">
        <v>4607111036162</v>
      </c>
      <c r="E240" s="299"/>
      <c r="F240" s="289">
        <v>0.8</v>
      </c>
      <c r="G240" s="32">
        <v>8</v>
      </c>
      <c r="H240" s="289">
        <v>6.4</v>
      </c>
      <c r="I240" s="289">
        <v>6.6811999999999996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90</v>
      </c>
      <c r="P240" s="35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0" s="295"/>
      <c r="R240" s="295"/>
      <c r="S240" s="295"/>
      <c r="T240" s="296"/>
      <c r="U240" s="34"/>
      <c r="V240" s="34"/>
      <c r="W240" s="35" t="s">
        <v>70</v>
      </c>
      <c r="X240" s="290">
        <v>0</v>
      </c>
      <c r="Y240" s="291">
        <f>IFERROR(IF(X240="","",X240),"")</f>
        <v>0</v>
      </c>
      <c r="Z240" s="36">
        <f>IFERROR(IF(X240="","",X240*0.0155),"")</f>
        <v>0</v>
      </c>
      <c r="AA240" s="56"/>
      <c r="AB240" s="57"/>
      <c r="AC240" s="228" t="s">
        <v>342</v>
      </c>
      <c r="AG240" s="67"/>
      <c r="AJ240" s="71" t="s">
        <v>72</v>
      </c>
      <c r="AK240" s="71">
        <v>1</v>
      </c>
      <c r="BB240" s="229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x14ac:dyDescent="0.2">
      <c r="A241" s="300"/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2"/>
      <c r="P241" s="303" t="s">
        <v>73</v>
      </c>
      <c r="Q241" s="304"/>
      <c r="R241" s="304"/>
      <c r="S241" s="304"/>
      <c r="T241" s="304"/>
      <c r="U241" s="304"/>
      <c r="V241" s="305"/>
      <c r="W241" s="37" t="s">
        <v>70</v>
      </c>
      <c r="X241" s="292">
        <f>IFERROR(SUM(X240:X240),"0")</f>
        <v>0</v>
      </c>
      <c r="Y241" s="292">
        <f>IFERROR(SUM(Y240:Y240),"0")</f>
        <v>0</v>
      </c>
      <c r="Z241" s="292">
        <f>IFERROR(IF(Z240="",0,Z240),"0")</f>
        <v>0</v>
      </c>
      <c r="AA241" s="293"/>
      <c r="AB241" s="293"/>
      <c r="AC241" s="293"/>
    </row>
    <row r="242" spans="1:68" x14ac:dyDescent="0.2">
      <c r="A242" s="301"/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2"/>
      <c r="P242" s="303" t="s">
        <v>73</v>
      </c>
      <c r="Q242" s="304"/>
      <c r="R242" s="304"/>
      <c r="S242" s="304"/>
      <c r="T242" s="304"/>
      <c r="U242" s="304"/>
      <c r="V242" s="305"/>
      <c r="W242" s="37" t="s">
        <v>74</v>
      </c>
      <c r="X242" s="292">
        <f>IFERROR(SUMPRODUCT(X240:X240*H240:H240),"0")</f>
        <v>0</v>
      </c>
      <c r="Y242" s="292">
        <f>IFERROR(SUMPRODUCT(Y240:Y240*H240:H240),"0")</f>
        <v>0</v>
      </c>
      <c r="Z242" s="37"/>
      <c r="AA242" s="293"/>
      <c r="AB242" s="293"/>
      <c r="AC242" s="293"/>
    </row>
    <row r="243" spans="1:68" ht="27.75" customHeight="1" x14ac:dyDescent="0.2">
      <c r="A243" s="344" t="s">
        <v>343</v>
      </c>
      <c r="B243" s="345"/>
      <c r="C243" s="345"/>
      <c r="D243" s="345"/>
      <c r="E243" s="345"/>
      <c r="F243" s="345"/>
      <c r="G243" s="345"/>
      <c r="H243" s="345"/>
      <c r="I243" s="345"/>
      <c r="J243" s="345"/>
      <c r="K243" s="345"/>
      <c r="L243" s="345"/>
      <c r="M243" s="345"/>
      <c r="N243" s="345"/>
      <c r="O243" s="345"/>
      <c r="P243" s="345"/>
      <c r="Q243" s="345"/>
      <c r="R243" s="345"/>
      <c r="S243" s="345"/>
      <c r="T243" s="345"/>
      <c r="U243" s="345"/>
      <c r="V243" s="345"/>
      <c r="W243" s="345"/>
      <c r="X243" s="345"/>
      <c r="Y243" s="345"/>
      <c r="Z243" s="345"/>
      <c r="AA243" s="48"/>
      <c r="AB243" s="48"/>
      <c r="AC243" s="48"/>
    </row>
    <row r="244" spans="1:68" ht="16.5" customHeight="1" x14ac:dyDescent="0.25">
      <c r="A244" s="306" t="s">
        <v>344</v>
      </c>
      <c r="B244" s="301"/>
      <c r="C244" s="301"/>
      <c r="D244" s="301"/>
      <c r="E244" s="301"/>
      <c r="F244" s="301"/>
      <c r="G244" s="301"/>
      <c r="H244" s="301"/>
      <c r="I244" s="301"/>
      <c r="J244" s="301"/>
      <c r="K244" s="301"/>
      <c r="L244" s="301"/>
      <c r="M244" s="301"/>
      <c r="N244" s="301"/>
      <c r="O244" s="301"/>
      <c r="P244" s="301"/>
      <c r="Q244" s="301"/>
      <c r="R244" s="301"/>
      <c r="S244" s="301"/>
      <c r="T244" s="301"/>
      <c r="U244" s="301"/>
      <c r="V244" s="301"/>
      <c r="W244" s="301"/>
      <c r="X244" s="301"/>
      <c r="Y244" s="301"/>
      <c r="Z244" s="301"/>
      <c r="AA244" s="285"/>
      <c r="AB244" s="285"/>
      <c r="AC244" s="285"/>
    </row>
    <row r="245" spans="1:68" ht="14.25" customHeight="1" x14ac:dyDescent="0.25">
      <c r="A245" s="309" t="s">
        <v>64</v>
      </c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301"/>
      <c r="AA245" s="286"/>
      <c r="AB245" s="286"/>
      <c r="AC245" s="286"/>
    </row>
    <row r="246" spans="1:68" ht="27" customHeight="1" x14ac:dyDescent="0.25">
      <c r="A246" s="54" t="s">
        <v>345</v>
      </c>
      <c r="B246" s="54" t="s">
        <v>346</v>
      </c>
      <c r="C246" s="31">
        <v>4301071029</v>
      </c>
      <c r="D246" s="298">
        <v>4607111035899</v>
      </c>
      <c r="E246" s="299"/>
      <c r="F246" s="289">
        <v>1</v>
      </c>
      <c r="G246" s="32">
        <v>5</v>
      </c>
      <c r="H246" s="289">
        <v>5</v>
      </c>
      <c r="I246" s="289">
        <v>5.2619999999999996</v>
      </c>
      <c r="J246" s="32">
        <v>84</v>
      </c>
      <c r="K246" s="32" t="s">
        <v>67</v>
      </c>
      <c r="L246" s="32" t="s">
        <v>98</v>
      </c>
      <c r="M246" s="33" t="s">
        <v>69</v>
      </c>
      <c r="N246" s="33"/>
      <c r="O246" s="32">
        <v>180</v>
      </c>
      <c r="P246" s="3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6" s="295"/>
      <c r="R246" s="295"/>
      <c r="S246" s="295"/>
      <c r="T246" s="296"/>
      <c r="U246" s="34"/>
      <c r="V246" s="34"/>
      <c r="W246" s="35" t="s">
        <v>70</v>
      </c>
      <c r="X246" s="290">
        <v>36</v>
      </c>
      <c r="Y246" s="291">
        <f>IFERROR(IF(X246="","",X246),"")</f>
        <v>36</v>
      </c>
      <c r="Z246" s="36">
        <f>IFERROR(IF(X246="","",X246*0.0155),"")</f>
        <v>0.55800000000000005</v>
      </c>
      <c r="AA246" s="56"/>
      <c r="AB246" s="57"/>
      <c r="AC246" s="230" t="s">
        <v>249</v>
      </c>
      <c r="AG246" s="67"/>
      <c r="AJ246" s="71" t="s">
        <v>100</v>
      </c>
      <c r="AK246" s="71">
        <v>84</v>
      </c>
      <c r="BB246" s="231" t="s">
        <v>1</v>
      </c>
      <c r="BM246" s="67">
        <f>IFERROR(X246*I246,"0")</f>
        <v>189.43199999999999</v>
      </c>
      <c r="BN246" s="67">
        <f>IFERROR(Y246*I246,"0")</f>
        <v>189.43199999999999</v>
      </c>
      <c r="BO246" s="67">
        <f>IFERROR(X246/J246,"0")</f>
        <v>0.42857142857142855</v>
      </c>
      <c r="BP246" s="67">
        <f>IFERROR(Y246/J246,"0")</f>
        <v>0.42857142857142855</v>
      </c>
    </row>
    <row r="247" spans="1:68" x14ac:dyDescent="0.2">
      <c r="A247" s="300"/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2"/>
      <c r="P247" s="303" t="s">
        <v>73</v>
      </c>
      <c r="Q247" s="304"/>
      <c r="R247" s="304"/>
      <c r="S247" s="304"/>
      <c r="T247" s="304"/>
      <c r="U247" s="304"/>
      <c r="V247" s="305"/>
      <c r="W247" s="37" t="s">
        <v>70</v>
      </c>
      <c r="X247" s="292">
        <f>IFERROR(SUM(X246:X246),"0")</f>
        <v>36</v>
      </c>
      <c r="Y247" s="292">
        <f>IFERROR(SUM(Y246:Y246),"0")</f>
        <v>36</v>
      </c>
      <c r="Z247" s="292">
        <f>IFERROR(IF(Z246="",0,Z246),"0")</f>
        <v>0.55800000000000005</v>
      </c>
      <c r="AA247" s="293"/>
      <c r="AB247" s="293"/>
      <c r="AC247" s="293"/>
    </row>
    <row r="248" spans="1:68" x14ac:dyDescent="0.2">
      <c r="A248" s="301"/>
      <c r="B248" s="301"/>
      <c r="C248" s="301"/>
      <c r="D248" s="301"/>
      <c r="E248" s="301"/>
      <c r="F248" s="301"/>
      <c r="G248" s="301"/>
      <c r="H248" s="301"/>
      <c r="I248" s="301"/>
      <c r="J248" s="301"/>
      <c r="K248" s="301"/>
      <c r="L248" s="301"/>
      <c r="M248" s="301"/>
      <c r="N248" s="301"/>
      <c r="O248" s="302"/>
      <c r="P248" s="303" t="s">
        <v>73</v>
      </c>
      <c r="Q248" s="304"/>
      <c r="R248" s="304"/>
      <c r="S248" s="304"/>
      <c r="T248" s="304"/>
      <c r="U248" s="304"/>
      <c r="V248" s="305"/>
      <c r="W248" s="37" t="s">
        <v>74</v>
      </c>
      <c r="X248" s="292">
        <f>IFERROR(SUMPRODUCT(X246:X246*H246:H246),"0")</f>
        <v>180</v>
      </c>
      <c r="Y248" s="292">
        <f>IFERROR(SUMPRODUCT(Y246:Y246*H246:H246),"0")</f>
        <v>180</v>
      </c>
      <c r="Z248" s="37"/>
      <c r="AA248" s="293"/>
      <c r="AB248" s="293"/>
      <c r="AC248" s="293"/>
    </row>
    <row r="249" spans="1:68" ht="27.75" customHeight="1" x14ac:dyDescent="0.2">
      <c r="A249" s="344" t="s">
        <v>347</v>
      </c>
      <c r="B249" s="345"/>
      <c r="C249" s="345"/>
      <c r="D249" s="345"/>
      <c r="E249" s="345"/>
      <c r="F249" s="345"/>
      <c r="G249" s="345"/>
      <c r="H249" s="345"/>
      <c r="I249" s="345"/>
      <c r="J249" s="345"/>
      <c r="K249" s="345"/>
      <c r="L249" s="345"/>
      <c r="M249" s="345"/>
      <c r="N249" s="345"/>
      <c r="O249" s="345"/>
      <c r="P249" s="345"/>
      <c r="Q249" s="345"/>
      <c r="R249" s="345"/>
      <c r="S249" s="345"/>
      <c r="T249" s="345"/>
      <c r="U249" s="345"/>
      <c r="V249" s="345"/>
      <c r="W249" s="345"/>
      <c r="X249" s="345"/>
      <c r="Y249" s="345"/>
      <c r="Z249" s="345"/>
      <c r="AA249" s="48"/>
      <c r="AB249" s="48"/>
      <c r="AC249" s="48"/>
    </row>
    <row r="250" spans="1:68" ht="16.5" customHeight="1" x14ac:dyDescent="0.25">
      <c r="A250" s="306" t="s">
        <v>348</v>
      </c>
      <c r="B250" s="301"/>
      <c r="C250" s="301"/>
      <c r="D250" s="301"/>
      <c r="E250" s="301"/>
      <c r="F250" s="301"/>
      <c r="G250" s="301"/>
      <c r="H250" s="301"/>
      <c r="I250" s="301"/>
      <c r="J250" s="301"/>
      <c r="K250" s="301"/>
      <c r="L250" s="301"/>
      <c r="M250" s="301"/>
      <c r="N250" s="301"/>
      <c r="O250" s="301"/>
      <c r="P250" s="301"/>
      <c r="Q250" s="301"/>
      <c r="R250" s="301"/>
      <c r="S250" s="301"/>
      <c r="T250" s="301"/>
      <c r="U250" s="301"/>
      <c r="V250" s="301"/>
      <c r="W250" s="301"/>
      <c r="X250" s="301"/>
      <c r="Y250" s="301"/>
      <c r="Z250" s="301"/>
      <c r="AA250" s="285"/>
      <c r="AB250" s="285"/>
      <c r="AC250" s="285"/>
    </row>
    <row r="251" spans="1:68" ht="14.25" customHeight="1" x14ac:dyDescent="0.25">
      <c r="A251" s="309" t="s">
        <v>349</v>
      </c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01"/>
      <c r="M251" s="301"/>
      <c r="N251" s="301"/>
      <c r="O251" s="301"/>
      <c r="P251" s="301"/>
      <c r="Q251" s="301"/>
      <c r="R251" s="301"/>
      <c r="S251" s="301"/>
      <c r="T251" s="301"/>
      <c r="U251" s="301"/>
      <c r="V251" s="301"/>
      <c r="W251" s="301"/>
      <c r="X251" s="301"/>
      <c r="Y251" s="301"/>
      <c r="Z251" s="301"/>
      <c r="AA251" s="286"/>
      <c r="AB251" s="286"/>
      <c r="AC251" s="286"/>
    </row>
    <row r="252" spans="1:68" ht="27" customHeight="1" x14ac:dyDescent="0.25">
      <c r="A252" s="54" t="s">
        <v>350</v>
      </c>
      <c r="B252" s="54" t="s">
        <v>351</v>
      </c>
      <c r="C252" s="31">
        <v>4301133004</v>
      </c>
      <c r="D252" s="298">
        <v>4607111039774</v>
      </c>
      <c r="E252" s="299"/>
      <c r="F252" s="289">
        <v>0.25</v>
      </c>
      <c r="G252" s="32">
        <v>12</v>
      </c>
      <c r="H252" s="289">
        <v>3</v>
      </c>
      <c r="I252" s="289">
        <v>3.22</v>
      </c>
      <c r="J252" s="32">
        <v>70</v>
      </c>
      <c r="K252" s="32" t="s">
        <v>80</v>
      </c>
      <c r="L252" s="32" t="s">
        <v>68</v>
      </c>
      <c r="M252" s="33" t="s">
        <v>69</v>
      </c>
      <c r="N252" s="33"/>
      <c r="O252" s="32">
        <v>180</v>
      </c>
      <c r="P252" s="3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2" s="295"/>
      <c r="R252" s="295"/>
      <c r="S252" s="295"/>
      <c r="T252" s="296"/>
      <c r="U252" s="34"/>
      <c r="V252" s="34"/>
      <c r="W252" s="35" t="s">
        <v>70</v>
      </c>
      <c r="X252" s="290">
        <v>0</v>
      </c>
      <c r="Y252" s="291">
        <f>IFERROR(IF(X252="","",X252),"")</f>
        <v>0</v>
      </c>
      <c r="Z252" s="36">
        <f>IFERROR(IF(X252="","",X252*0.01788),"")</f>
        <v>0</v>
      </c>
      <c r="AA252" s="56"/>
      <c r="AB252" s="57"/>
      <c r="AC252" s="232" t="s">
        <v>352</v>
      </c>
      <c r="AG252" s="67"/>
      <c r="AJ252" s="71" t="s">
        <v>72</v>
      </c>
      <c r="AK252" s="71">
        <v>1</v>
      </c>
      <c r="BB252" s="233" t="s">
        <v>82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300"/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2"/>
      <c r="P253" s="303" t="s">
        <v>73</v>
      </c>
      <c r="Q253" s="304"/>
      <c r="R253" s="304"/>
      <c r="S253" s="304"/>
      <c r="T253" s="304"/>
      <c r="U253" s="304"/>
      <c r="V253" s="305"/>
      <c r="W253" s="37" t="s">
        <v>70</v>
      </c>
      <c r="X253" s="292">
        <f>IFERROR(SUM(X252:X252),"0")</f>
        <v>0</v>
      </c>
      <c r="Y253" s="292">
        <f>IFERROR(SUM(Y252:Y252),"0")</f>
        <v>0</v>
      </c>
      <c r="Z253" s="292">
        <f>IFERROR(IF(Z252="",0,Z252),"0")</f>
        <v>0</v>
      </c>
      <c r="AA253" s="293"/>
      <c r="AB253" s="293"/>
      <c r="AC253" s="293"/>
    </row>
    <row r="254" spans="1:68" x14ac:dyDescent="0.2">
      <c r="A254" s="301"/>
      <c r="B254" s="301"/>
      <c r="C254" s="301"/>
      <c r="D254" s="301"/>
      <c r="E254" s="301"/>
      <c r="F254" s="301"/>
      <c r="G254" s="301"/>
      <c r="H254" s="301"/>
      <c r="I254" s="301"/>
      <c r="J254" s="301"/>
      <c r="K254" s="301"/>
      <c r="L254" s="301"/>
      <c r="M254" s="301"/>
      <c r="N254" s="301"/>
      <c r="O254" s="302"/>
      <c r="P254" s="303" t="s">
        <v>73</v>
      </c>
      <c r="Q254" s="304"/>
      <c r="R254" s="304"/>
      <c r="S254" s="304"/>
      <c r="T254" s="304"/>
      <c r="U254" s="304"/>
      <c r="V254" s="305"/>
      <c r="W254" s="37" t="s">
        <v>74</v>
      </c>
      <c r="X254" s="292">
        <f>IFERROR(SUMPRODUCT(X252:X252*H252:H252),"0")</f>
        <v>0</v>
      </c>
      <c r="Y254" s="292">
        <f>IFERROR(SUMPRODUCT(Y252:Y252*H252:H252),"0")</f>
        <v>0</v>
      </c>
      <c r="Z254" s="37"/>
      <c r="AA254" s="293"/>
      <c r="AB254" s="293"/>
      <c r="AC254" s="293"/>
    </row>
    <row r="255" spans="1:68" ht="14.25" customHeight="1" x14ac:dyDescent="0.25">
      <c r="A255" s="309" t="s">
        <v>127</v>
      </c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01"/>
      <c r="M255" s="301"/>
      <c r="N255" s="301"/>
      <c r="O255" s="301"/>
      <c r="P255" s="301"/>
      <c r="Q255" s="301"/>
      <c r="R255" s="301"/>
      <c r="S255" s="301"/>
      <c r="T255" s="301"/>
      <c r="U255" s="301"/>
      <c r="V255" s="301"/>
      <c r="W255" s="301"/>
      <c r="X255" s="301"/>
      <c r="Y255" s="301"/>
      <c r="Z255" s="301"/>
      <c r="AA255" s="286"/>
      <c r="AB255" s="286"/>
      <c r="AC255" s="286"/>
    </row>
    <row r="256" spans="1:68" ht="37.5" customHeight="1" x14ac:dyDescent="0.25">
      <c r="A256" s="54" t="s">
        <v>353</v>
      </c>
      <c r="B256" s="54" t="s">
        <v>354</v>
      </c>
      <c r="C256" s="31">
        <v>4301135400</v>
      </c>
      <c r="D256" s="298">
        <v>4607111039361</v>
      </c>
      <c r="E256" s="299"/>
      <c r="F256" s="289">
        <v>0.25</v>
      </c>
      <c r="G256" s="32">
        <v>12</v>
      </c>
      <c r="H256" s="289">
        <v>3</v>
      </c>
      <c r="I256" s="289">
        <v>3.7035999999999998</v>
      </c>
      <c r="J256" s="32">
        <v>70</v>
      </c>
      <c r="K256" s="32" t="s">
        <v>80</v>
      </c>
      <c r="L256" s="32" t="s">
        <v>68</v>
      </c>
      <c r="M256" s="33" t="s">
        <v>69</v>
      </c>
      <c r="N256" s="33"/>
      <c r="O256" s="32">
        <v>180</v>
      </c>
      <c r="P256" s="42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70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352</v>
      </c>
      <c r="AG256" s="67"/>
      <c r="AJ256" s="71" t="s">
        <v>72</v>
      </c>
      <c r="AK256" s="71">
        <v>1</v>
      </c>
      <c r="BB256" s="235" t="s">
        <v>82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300"/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2"/>
      <c r="P257" s="303" t="s">
        <v>73</v>
      </c>
      <c r="Q257" s="304"/>
      <c r="R257" s="304"/>
      <c r="S257" s="304"/>
      <c r="T257" s="304"/>
      <c r="U257" s="304"/>
      <c r="V257" s="305"/>
      <c r="W257" s="37" t="s">
        <v>70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x14ac:dyDescent="0.2">
      <c r="A258" s="301"/>
      <c r="B258" s="301"/>
      <c r="C258" s="301"/>
      <c r="D258" s="301"/>
      <c r="E258" s="301"/>
      <c r="F258" s="301"/>
      <c r="G258" s="301"/>
      <c r="H258" s="301"/>
      <c r="I258" s="301"/>
      <c r="J258" s="301"/>
      <c r="K258" s="301"/>
      <c r="L258" s="301"/>
      <c r="M258" s="301"/>
      <c r="N258" s="301"/>
      <c r="O258" s="302"/>
      <c r="P258" s="303" t="s">
        <v>73</v>
      </c>
      <c r="Q258" s="304"/>
      <c r="R258" s="304"/>
      <c r="S258" s="304"/>
      <c r="T258" s="304"/>
      <c r="U258" s="304"/>
      <c r="V258" s="305"/>
      <c r="W258" s="37" t="s">
        <v>74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27.75" customHeight="1" x14ac:dyDescent="0.2">
      <c r="A259" s="344" t="s">
        <v>355</v>
      </c>
      <c r="B259" s="345"/>
      <c r="C259" s="345"/>
      <c r="D259" s="345"/>
      <c r="E259" s="345"/>
      <c r="F259" s="345"/>
      <c r="G259" s="345"/>
      <c r="H259" s="345"/>
      <c r="I259" s="345"/>
      <c r="J259" s="345"/>
      <c r="K259" s="345"/>
      <c r="L259" s="345"/>
      <c r="M259" s="345"/>
      <c r="N259" s="345"/>
      <c r="O259" s="345"/>
      <c r="P259" s="345"/>
      <c r="Q259" s="345"/>
      <c r="R259" s="345"/>
      <c r="S259" s="345"/>
      <c r="T259" s="345"/>
      <c r="U259" s="345"/>
      <c r="V259" s="345"/>
      <c r="W259" s="345"/>
      <c r="X259" s="345"/>
      <c r="Y259" s="345"/>
      <c r="Z259" s="345"/>
      <c r="AA259" s="48"/>
      <c r="AB259" s="48"/>
      <c r="AC259" s="48"/>
    </row>
    <row r="260" spans="1:68" ht="16.5" customHeight="1" x14ac:dyDescent="0.25">
      <c r="A260" s="306" t="s">
        <v>355</v>
      </c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01"/>
      <c r="M260" s="301"/>
      <c r="N260" s="301"/>
      <c r="O260" s="301"/>
      <c r="P260" s="301"/>
      <c r="Q260" s="301"/>
      <c r="R260" s="301"/>
      <c r="S260" s="301"/>
      <c r="T260" s="301"/>
      <c r="U260" s="301"/>
      <c r="V260" s="301"/>
      <c r="W260" s="301"/>
      <c r="X260" s="301"/>
      <c r="Y260" s="301"/>
      <c r="Z260" s="301"/>
      <c r="AA260" s="285"/>
      <c r="AB260" s="285"/>
      <c r="AC260" s="285"/>
    </row>
    <row r="261" spans="1:68" ht="14.25" customHeight="1" x14ac:dyDescent="0.25">
      <c r="A261" s="309" t="s">
        <v>64</v>
      </c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301"/>
      <c r="Y261" s="301"/>
      <c r="Z261" s="301"/>
      <c r="AA261" s="286"/>
      <c r="AB261" s="286"/>
      <c r="AC261" s="286"/>
    </row>
    <row r="262" spans="1:68" ht="27" customHeight="1" x14ac:dyDescent="0.25">
      <c r="A262" s="54" t="s">
        <v>356</v>
      </c>
      <c r="B262" s="54" t="s">
        <v>357</v>
      </c>
      <c r="C262" s="31">
        <v>4301071014</v>
      </c>
      <c r="D262" s="298">
        <v>4640242181264</v>
      </c>
      <c r="E262" s="299"/>
      <c r="F262" s="289">
        <v>0.7</v>
      </c>
      <c r="G262" s="32">
        <v>10</v>
      </c>
      <c r="H262" s="289">
        <v>7</v>
      </c>
      <c r="I262" s="289">
        <v>7.28</v>
      </c>
      <c r="J262" s="32">
        <v>84</v>
      </c>
      <c r="K262" s="32" t="s">
        <v>67</v>
      </c>
      <c r="L262" s="32" t="s">
        <v>103</v>
      </c>
      <c r="M262" s="33" t="s">
        <v>69</v>
      </c>
      <c r="N262" s="33"/>
      <c r="O262" s="32">
        <v>180</v>
      </c>
      <c r="P262" s="471" t="s">
        <v>358</v>
      </c>
      <c r="Q262" s="295"/>
      <c r="R262" s="295"/>
      <c r="S262" s="295"/>
      <c r="T262" s="296"/>
      <c r="U262" s="34"/>
      <c r="V262" s="34"/>
      <c r="W262" s="35" t="s">
        <v>70</v>
      </c>
      <c r="X262" s="290">
        <v>0</v>
      </c>
      <c r="Y262" s="291">
        <f>IFERROR(IF(X262="","",X262),"")</f>
        <v>0</v>
      </c>
      <c r="Z262" s="36">
        <f>IFERROR(IF(X262="","",X262*0.0155),"")</f>
        <v>0</v>
      </c>
      <c r="AA262" s="56"/>
      <c r="AB262" s="57"/>
      <c r="AC262" s="236" t="s">
        <v>359</v>
      </c>
      <c r="AG262" s="67"/>
      <c r="AJ262" s="71" t="s">
        <v>105</v>
      </c>
      <c r="AK262" s="71">
        <v>12</v>
      </c>
      <c r="BB262" s="237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customHeight="1" x14ac:dyDescent="0.25">
      <c r="A263" s="54" t="s">
        <v>360</v>
      </c>
      <c r="B263" s="54" t="s">
        <v>361</v>
      </c>
      <c r="C263" s="31">
        <v>4301071021</v>
      </c>
      <c r="D263" s="298">
        <v>4640242181325</v>
      </c>
      <c r="E263" s="299"/>
      <c r="F263" s="289">
        <v>0.7</v>
      </c>
      <c r="G263" s="32">
        <v>10</v>
      </c>
      <c r="H263" s="289">
        <v>7</v>
      </c>
      <c r="I263" s="289">
        <v>7.28</v>
      </c>
      <c r="J263" s="32">
        <v>84</v>
      </c>
      <c r="K263" s="32" t="s">
        <v>67</v>
      </c>
      <c r="L263" s="32" t="s">
        <v>103</v>
      </c>
      <c r="M263" s="33" t="s">
        <v>69</v>
      </c>
      <c r="N263" s="33"/>
      <c r="O263" s="32">
        <v>180</v>
      </c>
      <c r="P263" s="477" t="s">
        <v>362</v>
      </c>
      <c r="Q263" s="295"/>
      <c r="R263" s="295"/>
      <c r="S263" s="295"/>
      <c r="T263" s="296"/>
      <c r="U263" s="34"/>
      <c r="V263" s="34"/>
      <c r="W263" s="35" t="s">
        <v>70</v>
      </c>
      <c r="X263" s="290">
        <v>0</v>
      </c>
      <c r="Y263" s="291">
        <f>IFERROR(IF(X263="","",X263),"")</f>
        <v>0</v>
      </c>
      <c r="Z263" s="36">
        <f>IFERROR(IF(X263="","",X263*0.0155),"")</f>
        <v>0</v>
      </c>
      <c r="AA263" s="56"/>
      <c r="AB263" s="57"/>
      <c r="AC263" s="238" t="s">
        <v>359</v>
      </c>
      <c r="AG263" s="67"/>
      <c r="AJ263" s="71" t="s">
        <v>105</v>
      </c>
      <c r="AK263" s="71">
        <v>12</v>
      </c>
      <c r="BB263" s="239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t="27" customHeight="1" x14ac:dyDescent="0.25">
      <c r="A264" s="54" t="s">
        <v>363</v>
      </c>
      <c r="B264" s="54" t="s">
        <v>364</v>
      </c>
      <c r="C264" s="31">
        <v>4301070993</v>
      </c>
      <c r="D264" s="298">
        <v>4640242180670</v>
      </c>
      <c r="E264" s="299"/>
      <c r="F264" s="289">
        <v>1</v>
      </c>
      <c r="G264" s="32">
        <v>6</v>
      </c>
      <c r="H264" s="289">
        <v>6</v>
      </c>
      <c r="I264" s="289">
        <v>6.23</v>
      </c>
      <c r="J264" s="32">
        <v>84</v>
      </c>
      <c r="K264" s="32" t="s">
        <v>67</v>
      </c>
      <c r="L264" s="32" t="s">
        <v>103</v>
      </c>
      <c r="M264" s="33" t="s">
        <v>69</v>
      </c>
      <c r="N264" s="33"/>
      <c r="O264" s="32">
        <v>180</v>
      </c>
      <c r="P264" s="386" t="s">
        <v>365</v>
      </c>
      <c r="Q264" s="295"/>
      <c r="R264" s="295"/>
      <c r="S264" s="295"/>
      <c r="T264" s="296"/>
      <c r="U264" s="34"/>
      <c r="V264" s="34"/>
      <c r="W264" s="35" t="s">
        <v>70</v>
      </c>
      <c r="X264" s="290">
        <v>0</v>
      </c>
      <c r="Y264" s="291">
        <f>IFERROR(IF(X264="","",X264),"")</f>
        <v>0</v>
      </c>
      <c r="Z264" s="36">
        <f>IFERROR(IF(X264="","",X264*0.0155),"")</f>
        <v>0</v>
      </c>
      <c r="AA264" s="56"/>
      <c r="AB264" s="57"/>
      <c r="AC264" s="240" t="s">
        <v>366</v>
      </c>
      <c r="AG264" s="67"/>
      <c r="AJ264" s="71" t="s">
        <v>105</v>
      </c>
      <c r="AK264" s="71">
        <v>12</v>
      </c>
      <c r="BB264" s="241" t="s">
        <v>1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x14ac:dyDescent="0.2">
      <c r="A265" s="300"/>
      <c r="B265" s="301"/>
      <c r="C265" s="301"/>
      <c r="D265" s="301"/>
      <c r="E265" s="301"/>
      <c r="F265" s="301"/>
      <c r="G265" s="301"/>
      <c r="H265" s="301"/>
      <c r="I265" s="301"/>
      <c r="J265" s="301"/>
      <c r="K265" s="301"/>
      <c r="L265" s="301"/>
      <c r="M265" s="301"/>
      <c r="N265" s="301"/>
      <c r="O265" s="302"/>
      <c r="P265" s="303" t="s">
        <v>73</v>
      </c>
      <c r="Q265" s="304"/>
      <c r="R265" s="304"/>
      <c r="S265" s="304"/>
      <c r="T265" s="304"/>
      <c r="U265" s="304"/>
      <c r="V265" s="305"/>
      <c r="W265" s="37" t="s">
        <v>70</v>
      </c>
      <c r="X265" s="292">
        <f>IFERROR(SUM(X262:X264),"0")</f>
        <v>0</v>
      </c>
      <c r="Y265" s="292">
        <f>IFERROR(SUM(Y262:Y264),"0")</f>
        <v>0</v>
      </c>
      <c r="Z265" s="292">
        <f>IFERROR(IF(Z262="",0,Z262),"0")+IFERROR(IF(Z263="",0,Z263),"0")+IFERROR(IF(Z264="",0,Z264),"0")</f>
        <v>0</v>
      </c>
      <c r="AA265" s="293"/>
      <c r="AB265" s="293"/>
      <c r="AC265" s="293"/>
    </row>
    <row r="266" spans="1:68" x14ac:dyDescent="0.2">
      <c r="A266" s="301"/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2"/>
      <c r="P266" s="303" t="s">
        <v>73</v>
      </c>
      <c r="Q266" s="304"/>
      <c r="R266" s="304"/>
      <c r="S266" s="304"/>
      <c r="T266" s="304"/>
      <c r="U266" s="304"/>
      <c r="V266" s="305"/>
      <c r="W266" s="37" t="s">
        <v>74</v>
      </c>
      <c r="X266" s="292">
        <f>IFERROR(SUMPRODUCT(X262:X264*H262:H264),"0")</f>
        <v>0</v>
      </c>
      <c r="Y266" s="292">
        <f>IFERROR(SUMPRODUCT(Y262:Y264*H262:H264),"0")</f>
        <v>0</v>
      </c>
      <c r="Z266" s="37"/>
      <c r="AA266" s="293"/>
      <c r="AB266" s="293"/>
      <c r="AC266" s="293"/>
    </row>
    <row r="267" spans="1:68" ht="14.25" customHeight="1" x14ac:dyDescent="0.25">
      <c r="A267" s="309" t="s">
        <v>77</v>
      </c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301"/>
      <c r="Y267" s="301"/>
      <c r="Z267" s="301"/>
      <c r="AA267" s="286"/>
      <c r="AB267" s="286"/>
      <c r="AC267" s="286"/>
    </row>
    <row r="268" spans="1:68" ht="27" customHeight="1" x14ac:dyDescent="0.25">
      <c r="A268" s="54" t="s">
        <v>367</v>
      </c>
      <c r="B268" s="54" t="s">
        <v>368</v>
      </c>
      <c r="C268" s="31">
        <v>4301132080</v>
      </c>
      <c r="D268" s="298">
        <v>4640242180397</v>
      </c>
      <c r="E268" s="299"/>
      <c r="F268" s="289">
        <v>1</v>
      </c>
      <c r="G268" s="32">
        <v>6</v>
      </c>
      <c r="H268" s="289">
        <v>6</v>
      </c>
      <c r="I268" s="289">
        <v>6.26</v>
      </c>
      <c r="J268" s="32">
        <v>84</v>
      </c>
      <c r="K268" s="32" t="s">
        <v>67</v>
      </c>
      <c r="L268" s="32" t="s">
        <v>98</v>
      </c>
      <c r="M268" s="33" t="s">
        <v>69</v>
      </c>
      <c r="N268" s="33"/>
      <c r="O268" s="32">
        <v>180</v>
      </c>
      <c r="P268" s="352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8" s="295"/>
      <c r="R268" s="295"/>
      <c r="S268" s="295"/>
      <c r="T268" s="296"/>
      <c r="U268" s="34"/>
      <c r="V268" s="34"/>
      <c r="W268" s="35" t="s">
        <v>70</v>
      </c>
      <c r="X268" s="290">
        <v>228</v>
      </c>
      <c r="Y268" s="291">
        <f>IFERROR(IF(X268="","",X268),"")</f>
        <v>228</v>
      </c>
      <c r="Z268" s="36">
        <f>IFERROR(IF(X268="","",X268*0.0155),"")</f>
        <v>3.5339999999999998</v>
      </c>
      <c r="AA268" s="56"/>
      <c r="AB268" s="57"/>
      <c r="AC268" s="242" t="s">
        <v>369</v>
      </c>
      <c r="AG268" s="67"/>
      <c r="AJ268" s="71" t="s">
        <v>100</v>
      </c>
      <c r="AK268" s="71">
        <v>84</v>
      </c>
      <c r="BB268" s="243" t="s">
        <v>82</v>
      </c>
      <c r="BM268" s="67">
        <f>IFERROR(X268*I268,"0")</f>
        <v>1427.28</v>
      </c>
      <c r="BN268" s="67">
        <f>IFERROR(Y268*I268,"0")</f>
        <v>1427.28</v>
      </c>
      <c r="BO268" s="67">
        <f>IFERROR(X268/J268,"0")</f>
        <v>2.7142857142857144</v>
      </c>
      <c r="BP268" s="67">
        <f>IFERROR(Y268/J268,"0")</f>
        <v>2.7142857142857144</v>
      </c>
    </row>
    <row r="269" spans="1:68" x14ac:dyDescent="0.2">
      <c r="A269" s="300"/>
      <c r="B269" s="301"/>
      <c r="C269" s="301"/>
      <c r="D269" s="301"/>
      <c r="E269" s="301"/>
      <c r="F269" s="301"/>
      <c r="G269" s="301"/>
      <c r="H269" s="301"/>
      <c r="I269" s="301"/>
      <c r="J269" s="301"/>
      <c r="K269" s="301"/>
      <c r="L269" s="301"/>
      <c r="M269" s="301"/>
      <c r="N269" s="301"/>
      <c r="O269" s="302"/>
      <c r="P269" s="303" t="s">
        <v>73</v>
      </c>
      <c r="Q269" s="304"/>
      <c r="R269" s="304"/>
      <c r="S269" s="304"/>
      <c r="T269" s="304"/>
      <c r="U269" s="304"/>
      <c r="V269" s="305"/>
      <c r="W269" s="37" t="s">
        <v>70</v>
      </c>
      <c r="X269" s="292">
        <f>IFERROR(SUM(X268:X268),"0")</f>
        <v>228</v>
      </c>
      <c r="Y269" s="292">
        <f>IFERROR(SUM(Y268:Y268),"0")</f>
        <v>228</v>
      </c>
      <c r="Z269" s="292">
        <f>IFERROR(IF(Z268="",0,Z268),"0")</f>
        <v>3.5339999999999998</v>
      </c>
      <c r="AA269" s="293"/>
      <c r="AB269" s="293"/>
      <c r="AC269" s="293"/>
    </row>
    <row r="270" spans="1:68" x14ac:dyDescent="0.2">
      <c r="A270" s="301"/>
      <c r="B270" s="301"/>
      <c r="C270" s="301"/>
      <c r="D270" s="301"/>
      <c r="E270" s="301"/>
      <c r="F270" s="301"/>
      <c r="G270" s="301"/>
      <c r="H270" s="301"/>
      <c r="I270" s="301"/>
      <c r="J270" s="301"/>
      <c r="K270" s="301"/>
      <c r="L270" s="301"/>
      <c r="M270" s="301"/>
      <c r="N270" s="301"/>
      <c r="O270" s="302"/>
      <c r="P270" s="303" t="s">
        <v>73</v>
      </c>
      <c r="Q270" s="304"/>
      <c r="R270" s="304"/>
      <c r="S270" s="304"/>
      <c r="T270" s="304"/>
      <c r="U270" s="304"/>
      <c r="V270" s="305"/>
      <c r="W270" s="37" t="s">
        <v>74</v>
      </c>
      <c r="X270" s="292">
        <f>IFERROR(SUMPRODUCT(X268:X268*H268:H268),"0")</f>
        <v>1368</v>
      </c>
      <c r="Y270" s="292">
        <f>IFERROR(SUMPRODUCT(Y268:Y268*H268:H268),"0")</f>
        <v>1368</v>
      </c>
      <c r="Z270" s="37"/>
      <c r="AA270" s="293"/>
      <c r="AB270" s="293"/>
      <c r="AC270" s="293"/>
    </row>
    <row r="271" spans="1:68" ht="14.25" customHeight="1" x14ac:dyDescent="0.25">
      <c r="A271" s="309" t="s">
        <v>121</v>
      </c>
      <c r="B271" s="301"/>
      <c r="C271" s="301"/>
      <c r="D271" s="301"/>
      <c r="E271" s="301"/>
      <c r="F271" s="301"/>
      <c r="G271" s="301"/>
      <c r="H271" s="301"/>
      <c r="I271" s="301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301"/>
      <c r="V271" s="301"/>
      <c r="W271" s="301"/>
      <c r="X271" s="301"/>
      <c r="Y271" s="301"/>
      <c r="Z271" s="301"/>
      <c r="AA271" s="286"/>
      <c r="AB271" s="286"/>
      <c r="AC271" s="286"/>
    </row>
    <row r="272" spans="1:68" ht="27" customHeight="1" x14ac:dyDescent="0.25">
      <c r="A272" s="54" t="s">
        <v>370</v>
      </c>
      <c r="B272" s="54" t="s">
        <v>371</v>
      </c>
      <c r="C272" s="31">
        <v>4301136051</v>
      </c>
      <c r="D272" s="298">
        <v>4640242180304</v>
      </c>
      <c r="E272" s="299"/>
      <c r="F272" s="289">
        <v>2.7</v>
      </c>
      <c r="G272" s="32">
        <v>1</v>
      </c>
      <c r="H272" s="289">
        <v>2.7</v>
      </c>
      <c r="I272" s="289">
        <v>2.8906000000000001</v>
      </c>
      <c r="J272" s="32">
        <v>126</v>
      </c>
      <c r="K272" s="32" t="s">
        <v>80</v>
      </c>
      <c r="L272" s="32" t="s">
        <v>103</v>
      </c>
      <c r="M272" s="33" t="s">
        <v>69</v>
      </c>
      <c r="N272" s="33"/>
      <c r="O272" s="32">
        <v>180</v>
      </c>
      <c r="P272" s="390" t="s">
        <v>372</v>
      </c>
      <c r="Q272" s="295"/>
      <c r="R272" s="295"/>
      <c r="S272" s="295"/>
      <c r="T272" s="296"/>
      <c r="U272" s="34"/>
      <c r="V272" s="34"/>
      <c r="W272" s="35" t="s">
        <v>70</v>
      </c>
      <c r="X272" s="290">
        <v>0</v>
      </c>
      <c r="Y272" s="291">
        <f>IFERROR(IF(X272="","",X272),"")</f>
        <v>0</v>
      </c>
      <c r="Z272" s="36">
        <f>IFERROR(IF(X272="","",X272*0.00936),"")</f>
        <v>0</v>
      </c>
      <c r="AA272" s="56"/>
      <c r="AB272" s="57"/>
      <c r="AC272" s="244" t="s">
        <v>373</v>
      </c>
      <c r="AG272" s="67"/>
      <c r="AJ272" s="71" t="s">
        <v>105</v>
      </c>
      <c r="AK272" s="71">
        <v>14</v>
      </c>
      <c r="BB272" s="245" t="s">
        <v>82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4301136053</v>
      </c>
      <c r="D273" s="298">
        <v>4640242180236</v>
      </c>
      <c r="E273" s="299"/>
      <c r="F273" s="289">
        <v>5</v>
      </c>
      <c r="G273" s="32">
        <v>1</v>
      </c>
      <c r="H273" s="289">
        <v>5</v>
      </c>
      <c r="I273" s="289">
        <v>5.2350000000000003</v>
      </c>
      <c r="J273" s="32">
        <v>84</v>
      </c>
      <c r="K273" s="32" t="s">
        <v>67</v>
      </c>
      <c r="L273" s="32" t="s">
        <v>98</v>
      </c>
      <c r="M273" s="33" t="s">
        <v>69</v>
      </c>
      <c r="N273" s="33"/>
      <c r="O273" s="32">
        <v>180</v>
      </c>
      <c r="P273" s="3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3" s="295"/>
      <c r="R273" s="295"/>
      <c r="S273" s="295"/>
      <c r="T273" s="296"/>
      <c r="U273" s="34"/>
      <c r="V273" s="34"/>
      <c r="W273" s="35" t="s">
        <v>70</v>
      </c>
      <c r="X273" s="290">
        <v>36</v>
      </c>
      <c r="Y273" s="291">
        <f>IFERROR(IF(X273="","",X273),"")</f>
        <v>36</v>
      </c>
      <c r="Z273" s="36">
        <f>IFERROR(IF(X273="","",X273*0.0155),"")</f>
        <v>0.55800000000000005</v>
      </c>
      <c r="AA273" s="56"/>
      <c r="AB273" s="57"/>
      <c r="AC273" s="246" t="s">
        <v>373</v>
      </c>
      <c r="AG273" s="67"/>
      <c r="AJ273" s="71" t="s">
        <v>100</v>
      </c>
      <c r="AK273" s="71">
        <v>84</v>
      </c>
      <c r="BB273" s="247" t="s">
        <v>82</v>
      </c>
      <c r="BM273" s="67">
        <f>IFERROR(X273*I273,"0")</f>
        <v>188.46</v>
      </c>
      <c r="BN273" s="67">
        <f>IFERROR(Y273*I273,"0")</f>
        <v>188.46</v>
      </c>
      <c r="BO273" s="67">
        <f>IFERROR(X273/J273,"0")</f>
        <v>0.42857142857142855</v>
      </c>
      <c r="BP273" s="67">
        <f>IFERROR(Y273/J273,"0")</f>
        <v>0.42857142857142855</v>
      </c>
    </row>
    <row r="274" spans="1:68" ht="27" customHeight="1" x14ac:dyDescent="0.25">
      <c r="A274" s="54" t="s">
        <v>376</v>
      </c>
      <c r="B274" s="54" t="s">
        <v>377</v>
      </c>
      <c r="C274" s="31">
        <v>4301136052</v>
      </c>
      <c r="D274" s="298">
        <v>4640242180410</v>
      </c>
      <c r="E274" s="299"/>
      <c r="F274" s="289">
        <v>2.2400000000000002</v>
      </c>
      <c r="G274" s="32">
        <v>1</v>
      </c>
      <c r="H274" s="289">
        <v>2.2400000000000002</v>
      </c>
      <c r="I274" s="289">
        <v>2.4319999999999999</v>
      </c>
      <c r="J274" s="32">
        <v>126</v>
      </c>
      <c r="K274" s="32" t="s">
        <v>80</v>
      </c>
      <c r="L274" s="32" t="s">
        <v>103</v>
      </c>
      <c r="M274" s="33" t="s">
        <v>69</v>
      </c>
      <c r="N274" s="33"/>
      <c r="O274" s="32">
        <v>180</v>
      </c>
      <c r="P274" s="42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4" s="295"/>
      <c r="R274" s="295"/>
      <c r="S274" s="295"/>
      <c r="T274" s="296"/>
      <c r="U274" s="34"/>
      <c r="V274" s="34"/>
      <c r="W274" s="35" t="s">
        <v>70</v>
      </c>
      <c r="X274" s="290">
        <v>28</v>
      </c>
      <c r="Y274" s="291">
        <f>IFERROR(IF(X274="","",X274),"")</f>
        <v>28</v>
      </c>
      <c r="Z274" s="36">
        <f>IFERROR(IF(X274="","",X274*0.00936),"")</f>
        <v>0.26207999999999998</v>
      </c>
      <c r="AA274" s="56"/>
      <c r="AB274" s="57"/>
      <c r="AC274" s="248" t="s">
        <v>373</v>
      </c>
      <c r="AG274" s="67"/>
      <c r="AJ274" s="71" t="s">
        <v>105</v>
      </c>
      <c r="AK274" s="71">
        <v>14</v>
      </c>
      <c r="BB274" s="249" t="s">
        <v>82</v>
      </c>
      <c r="BM274" s="67">
        <f>IFERROR(X274*I274,"0")</f>
        <v>68.096000000000004</v>
      </c>
      <c r="BN274" s="67">
        <f>IFERROR(Y274*I274,"0")</f>
        <v>68.096000000000004</v>
      </c>
      <c r="BO274" s="67">
        <f>IFERROR(X274/J274,"0")</f>
        <v>0.22222222222222221</v>
      </c>
      <c r="BP274" s="67">
        <f>IFERROR(Y274/J274,"0")</f>
        <v>0.22222222222222221</v>
      </c>
    </row>
    <row r="275" spans="1:68" x14ac:dyDescent="0.2">
      <c r="A275" s="300"/>
      <c r="B275" s="301"/>
      <c r="C275" s="301"/>
      <c r="D275" s="301"/>
      <c r="E275" s="301"/>
      <c r="F275" s="301"/>
      <c r="G275" s="301"/>
      <c r="H275" s="301"/>
      <c r="I275" s="301"/>
      <c r="J275" s="301"/>
      <c r="K275" s="301"/>
      <c r="L275" s="301"/>
      <c r="M275" s="301"/>
      <c r="N275" s="301"/>
      <c r="O275" s="302"/>
      <c r="P275" s="303" t="s">
        <v>73</v>
      </c>
      <c r="Q275" s="304"/>
      <c r="R275" s="304"/>
      <c r="S275" s="304"/>
      <c r="T275" s="304"/>
      <c r="U275" s="304"/>
      <c r="V275" s="305"/>
      <c r="W275" s="37" t="s">
        <v>70</v>
      </c>
      <c r="X275" s="292">
        <f>IFERROR(SUM(X272:X274),"0")</f>
        <v>64</v>
      </c>
      <c r="Y275" s="292">
        <f>IFERROR(SUM(Y272:Y274),"0")</f>
        <v>64</v>
      </c>
      <c r="Z275" s="292">
        <f>IFERROR(IF(Z272="",0,Z272),"0")+IFERROR(IF(Z273="",0,Z273),"0")+IFERROR(IF(Z274="",0,Z274),"0")</f>
        <v>0.82008000000000003</v>
      </c>
      <c r="AA275" s="293"/>
      <c r="AB275" s="293"/>
      <c r="AC275" s="293"/>
    </row>
    <row r="276" spans="1:68" x14ac:dyDescent="0.2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M276" s="301"/>
      <c r="N276" s="301"/>
      <c r="O276" s="302"/>
      <c r="P276" s="303" t="s">
        <v>73</v>
      </c>
      <c r="Q276" s="304"/>
      <c r="R276" s="304"/>
      <c r="S276" s="304"/>
      <c r="T276" s="304"/>
      <c r="U276" s="304"/>
      <c r="V276" s="305"/>
      <c r="W276" s="37" t="s">
        <v>74</v>
      </c>
      <c r="X276" s="292">
        <f>IFERROR(SUMPRODUCT(X272:X274*H272:H274),"0")</f>
        <v>242.72</v>
      </c>
      <c r="Y276" s="292">
        <f>IFERROR(SUMPRODUCT(Y272:Y274*H272:H274),"0")</f>
        <v>242.72</v>
      </c>
      <c r="Z276" s="37"/>
      <c r="AA276" s="293"/>
      <c r="AB276" s="293"/>
      <c r="AC276" s="293"/>
    </row>
    <row r="277" spans="1:68" ht="14.25" customHeight="1" x14ac:dyDescent="0.25">
      <c r="A277" s="309" t="s">
        <v>127</v>
      </c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01"/>
      <c r="M277" s="301"/>
      <c r="N277" s="301"/>
      <c r="O277" s="301"/>
      <c r="P277" s="301"/>
      <c r="Q277" s="301"/>
      <c r="R277" s="301"/>
      <c r="S277" s="301"/>
      <c r="T277" s="301"/>
      <c r="U277" s="301"/>
      <c r="V277" s="301"/>
      <c r="W277" s="301"/>
      <c r="X277" s="301"/>
      <c r="Y277" s="301"/>
      <c r="Z277" s="301"/>
      <c r="AA277" s="286"/>
      <c r="AB277" s="286"/>
      <c r="AC277" s="286"/>
    </row>
    <row r="278" spans="1:68" ht="37.5" customHeight="1" x14ac:dyDescent="0.25">
      <c r="A278" s="54" t="s">
        <v>378</v>
      </c>
      <c r="B278" s="54" t="s">
        <v>379</v>
      </c>
      <c r="C278" s="31">
        <v>4301135504</v>
      </c>
      <c r="D278" s="298">
        <v>4640242181554</v>
      </c>
      <c r="E278" s="299"/>
      <c r="F278" s="289">
        <v>3</v>
      </c>
      <c r="G278" s="32">
        <v>1</v>
      </c>
      <c r="H278" s="289">
        <v>3</v>
      </c>
      <c r="I278" s="289">
        <v>3.1920000000000002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6" t="s">
        <v>380</v>
      </c>
      <c r="Q278" s="295"/>
      <c r="R278" s="295"/>
      <c r="S278" s="295"/>
      <c r="T278" s="296"/>
      <c r="U278" s="34"/>
      <c r="V278" s="34"/>
      <c r="W278" s="35" t="s">
        <v>70</v>
      </c>
      <c r="X278" s="290">
        <v>0</v>
      </c>
      <c r="Y278" s="291">
        <f t="shared" ref="Y278:Y293" si="18">IFERROR(IF(X278="","",X278),"")</f>
        <v>0</v>
      </c>
      <c r="Z278" s="36">
        <f>IFERROR(IF(X278="","",X278*0.00936),"")</f>
        <v>0</v>
      </c>
      <c r="AA278" s="56"/>
      <c r="AB278" s="57"/>
      <c r="AC278" s="250" t="s">
        <v>381</v>
      </c>
      <c r="AG278" s="67"/>
      <c r="AJ278" s="71" t="s">
        <v>72</v>
      </c>
      <c r="AK278" s="71">
        <v>1</v>
      </c>
      <c r="BB278" s="251" t="s">
        <v>82</v>
      </c>
      <c r="BM278" s="67">
        <f t="shared" ref="BM278:BM293" si="19">IFERROR(X278*I278,"0")</f>
        <v>0</v>
      </c>
      <c r="BN278" s="67">
        <f t="shared" ref="BN278:BN293" si="20">IFERROR(Y278*I278,"0")</f>
        <v>0</v>
      </c>
      <c r="BO278" s="67">
        <f t="shared" ref="BO278:BO293" si="21">IFERROR(X278/J278,"0")</f>
        <v>0</v>
      </c>
      <c r="BP278" s="67">
        <f t="shared" ref="BP278:BP293" si="22">IFERROR(Y278/J278,"0")</f>
        <v>0</v>
      </c>
    </row>
    <row r="279" spans="1:68" ht="27" customHeight="1" x14ac:dyDescent="0.25">
      <c r="A279" s="54" t="s">
        <v>382</v>
      </c>
      <c r="B279" s="54" t="s">
        <v>383</v>
      </c>
      <c r="C279" s="31">
        <v>4301135518</v>
      </c>
      <c r="D279" s="298">
        <v>4640242181561</v>
      </c>
      <c r="E279" s="299"/>
      <c r="F279" s="289">
        <v>3.7</v>
      </c>
      <c r="G279" s="32">
        <v>1</v>
      </c>
      <c r="H279" s="289">
        <v>3.7</v>
      </c>
      <c r="I279" s="289">
        <v>3.8919999999999999</v>
      </c>
      <c r="J279" s="32">
        <v>126</v>
      </c>
      <c r="K279" s="32" t="s">
        <v>80</v>
      </c>
      <c r="L279" s="32" t="s">
        <v>103</v>
      </c>
      <c r="M279" s="33" t="s">
        <v>69</v>
      </c>
      <c r="N279" s="33"/>
      <c r="O279" s="32">
        <v>180</v>
      </c>
      <c r="P279" s="419" t="s">
        <v>384</v>
      </c>
      <c r="Q279" s="295"/>
      <c r="R279" s="295"/>
      <c r="S279" s="295"/>
      <c r="T279" s="296"/>
      <c r="U279" s="34"/>
      <c r="V279" s="34"/>
      <c r="W279" s="35" t="s">
        <v>70</v>
      </c>
      <c r="X279" s="290">
        <v>28</v>
      </c>
      <c r="Y279" s="291">
        <f t="shared" si="18"/>
        <v>28</v>
      </c>
      <c r="Z279" s="36">
        <f>IFERROR(IF(X279="","",X279*0.00936),"")</f>
        <v>0.26207999999999998</v>
      </c>
      <c r="AA279" s="56"/>
      <c r="AB279" s="57"/>
      <c r="AC279" s="252" t="s">
        <v>385</v>
      </c>
      <c r="AG279" s="67"/>
      <c r="AJ279" s="71" t="s">
        <v>105</v>
      </c>
      <c r="AK279" s="71">
        <v>14</v>
      </c>
      <c r="BB279" s="253" t="s">
        <v>82</v>
      </c>
      <c r="BM279" s="67">
        <f t="shared" si="19"/>
        <v>108.976</v>
      </c>
      <c r="BN279" s="67">
        <f t="shared" si="20"/>
        <v>108.976</v>
      </c>
      <c r="BO279" s="67">
        <f t="shared" si="21"/>
        <v>0.22222222222222221</v>
      </c>
      <c r="BP279" s="67">
        <f t="shared" si="22"/>
        <v>0.22222222222222221</v>
      </c>
    </row>
    <row r="280" spans="1:68" ht="27" customHeight="1" x14ac:dyDescent="0.25">
      <c r="A280" s="54" t="s">
        <v>386</v>
      </c>
      <c r="B280" s="54" t="s">
        <v>387</v>
      </c>
      <c r="C280" s="31">
        <v>4301135374</v>
      </c>
      <c r="D280" s="298">
        <v>4640242181424</v>
      </c>
      <c r="E280" s="299"/>
      <c r="F280" s="289">
        <v>5.5</v>
      </c>
      <c r="G280" s="32">
        <v>1</v>
      </c>
      <c r="H280" s="289">
        <v>5.5</v>
      </c>
      <c r="I280" s="289">
        <v>5.7350000000000003</v>
      </c>
      <c r="J280" s="32">
        <v>84</v>
      </c>
      <c r="K280" s="32" t="s">
        <v>67</v>
      </c>
      <c r="L280" s="32" t="s">
        <v>103</v>
      </c>
      <c r="M280" s="33" t="s">
        <v>69</v>
      </c>
      <c r="N280" s="33"/>
      <c r="O280" s="32">
        <v>180</v>
      </c>
      <c r="P280" s="37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0" s="295"/>
      <c r="R280" s="295"/>
      <c r="S280" s="295"/>
      <c r="T280" s="296"/>
      <c r="U280" s="34"/>
      <c r="V280" s="34"/>
      <c r="W280" s="35" t="s">
        <v>70</v>
      </c>
      <c r="X280" s="290">
        <v>0</v>
      </c>
      <c r="Y280" s="291">
        <f t="shared" si="18"/>
        <v>0</v>
      </c>
      <c r="Z280" s="36">
        <f>IFERROR(IF(X280="","",X280*0.0155),"")</f>
        <v>0</v>
      </c>
      <c r="AA280" s="56"/>
      <c r="AB280" s="57"/>
      <c r="AC280" s="254" t="s">
        <v>381</v>
      </c>
      <c r="AG280" s="67"/>
      <c r="AJ280" s="71" t="s">
        <v>105</v>
      </c>
      <c r="AK280" s="71">
        <v>12</v>
      </c>
      <c r="BB280" s="255" t="s">
        <v>82</v>
      </c>
      <c r="BM280" s="67">
        <f t="shared" si="19"/>
        <v>0</v>
      </c>
      <c r="BN280" s="67">
        <f t="shared" si="20"/>
        <v>0</v>
      </c>
      <c r="BO280" s="67">
        <f t="shared" si="21"/>
        <v>0</v>
      </c>
      <c r="BP280" s="67">
        <f t="shared" si="22"/>
        <v>0</v>
      </c>
    </row>
    <row r="281" spans="1:68" ht="37.5" customHeight="1" x14ac:dyDescent="0.25">
      <c r="A281" s="54" t="s">
        <v>388</v>
      </c>
      <c r="B281" s="54" t="s">
        <v>389</v>
      </c>
      <c r="C281" s="31">
        <v>4301135552</v>
      </c>
      <c r="D281" s="298">
        <v>4640242181431</v>
      </c>
      <c r="E281" s="299"/>
      <c r="F281" s="289">
        <v>3.5</v>
      </c>
      <c r="G281" s="32">
        <v>1</v>
      </c>
      <c r="H281" s="289">
        <v>3.5</v>
      </c>
      <c r="I281" s="289">
        <v>3.6920000000000002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365" t="s">
        <v>390</v>
      </c>
      <c r="Q281" s="295"/>
      <c r="R281" s="295"/>
      <c r="S281" s="295"/>
      <c r="T281" s="296"/>
      <c r="U281" s="34"/>
      <c r="V281" s="34"/>
      <c r="W281" s="35" t="s">
        <v>70</v>
      </c>
      <c r="X281" s="290">
        <v>0</v>
      </c>
      <c r="Y281" s="291">
        <f t="shared" si="18"/>
        <v>0</v>
      </c>
      <c r="Z281" s="36">
        <f t="shared" ref="Z281:Z287" si="23">IFERROR(IF(X281="","",X281*0.00936),"")</f>
        <v>0</v>
      </c>
      <c r="AA281" s="56"/>
      <c r="AB281" s="57"/>
      <c r="AC281" s="256" t="s">
        <v>391</v>
      </c>
      <c r="AG281" s="67"/>
      <c r="AJ281" s="71" t="s">
        <v>72</v>
      </c>
      <c r="AK281" s="71">
        <v>1</v>
      </c>
      <c r="BB281" s="257" t="s">
        <v>82</v>
      </c>
      <c r="BM281" s="67">
        <f t="shared" si="19"/>
        <v>0</v>
      </c>
      <c r="BN281" s="67">
        <f t="shared" si="20"/>
        <v>0</v>
      </c>
      <c r="BO281" s="67">
        <f t="shared" si="21"/>
        <v>0</v>
      </c>
      <c r="BP281" s="67">
        <f t="shared" si="22"/>
        <v>0</v>
      </c>
    </row>
    <row r="282" spans="1:68" ht="27" customHeight="1" x14ac:dyDescent="0.25">
      <c r="A282" s="54" t="s">
        <v>392</v>
      </c>
      <c r="B282" s="54" t="s">
        <v>393</v>
      </c>
      <c r="C282" s="31">
        <v>4301135405</v>
      </c>
      <c r="D282" s="298">
        <v>4640242181523</v>
      </c>
      <c r="E282" s="299"/>
      <c r="F282" s="289">
        <v>3</v>
      </c>
      <c r="G282" s="32">
        <v>1</v>
      </c>
      <c r="H282" s="289">
        <v>3</v>
      </c>
      <c r="I282" s="289">
        <v>3.1920000000000002</v>
      </c>
      <c r="J282" s="32">
        <v>126</v>
      </c>
      <c r="K282" s="32" t="s">
        <v>80</v>
      </c>
      <c r="L282" s="32" t="s">
        <v>103</v>
      </c>
      <c r="M282" s="33" t="s">
        <v>69</v>
      </c>
      <c r="N282" s="33"/>
      <c r="O282" s="32">
        <v>180</v>
      </c>
      <c r="P282" s="445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2" s="295"/>
      <c r="R282" s="295"/>
      <c r="S282" s="295"/>
      <c r="T282" s="296"/>
      <c r="U282" s="34"/>
      <c r="V282" s="34"/>
      <c r="W282" s="35" t="s">
        <v>70</v>
      </c>
      <c r="X282" s="290">
        <v>14</v>
      </c>
      <c r="Y282" s="291">
        <f t="shared" si="18"/>
        <v>14</v>
      </c>
      <c r="Z282" s="36">
        <f t="shared" si="23"/>
        <v>0.13103999999999999</v>
      </c>
      <c r="AA282" s="56"/>
      <c r="AB282" s="57"/>
      <c r="AC282" s="258" t="s">
        <v>385</v>
      </c>
      <c r="AG282" s="67"/>
      <c r="AJ282" s="71" t="s">
        <v>105</v>
      </c>
      <c r="AK282" s="71">
        <v>14</v>
      </c>
      <c r="BB282" s="259" t="s">
        <v>82</v>
      </c>
      <c r="BM282" s="67">
        <f t="shared" si="19"/>
        <v>44.688000000000002</v>
      </c>
      <c r="BN282" s="67">
        <f t="shared" si="20"/>
        <v>44.688000000000002</v>
      </c>
      <c r="BO282" s="67">
        <f t="shared" si="21"/>
        <v>0.1111111111111111</v>
      </c>
      <c r="BP282" s="67">
        <f t="shared" si="22"/>
        <v>0.1111111111111111</v>
      </c>
    </row>
    <row r="283" spans="1:68" ht="27" customHeight="1" x14ac:dyDescent="0.25">
      <c r="A283" s="54" t="s">
        <v>394</v>
      </c>
      <c r="B283" s="54" t="s">
        <v>395</v>
      </c>
      <c r="C283" s="31">
        <v>4301135375</v>
      </c>
      <c r="D283" s="298">
        <v>4640242181486</v>
      </c>
      <c r="E283" s="299"/>
      <c r="F283" s="289">
        <v>3.7</v>
      </c>
      <c r="G283" s="32">
        <v>1</v>
      </c>
      <c r="H283" s="289">
        <v>3.7</v>
      </c>
      <c r="I283" s="289">
        <v>3.8919999999999999</v>
      </c>
      <c r="J283" s="32">
        <v>126</v>
      </c>
      <c r="K283" s="32" t="s">
        <v>80</v>
      </c>
      <c r="L283" s="32" t="s">
        <v>103</v>
      </c>
      <c r="M283" s="33" t="s">
        <v>69</v>
      </c>
      <c r="N283" s="33"/>
      <c r="O283" s="32">
        <v>180</v>
      </c>
      <c r="P283" s="39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3" s="295"/>
      <c r="R283" s="295"/>
      <c r="S283" s="295"/>
      <c r="T283" s="296"/>
      <c r="U283" s="34"/>
      <c r="V283" s="34"/>
      <c r="W283" s="35" t="s">
        <v>70</v>
      </c>
      <c r="X283" s="290">
        <v>14</v>
      </c>
      <c r="Y283" s="291">
        <f t="shared" si="18"/>
        <v>14</v>
      </c>
      <c r="Z283" s="36">
        <f t="shared" si="23"/>
        <v>0.13103999999999999</v>
      </c>
      <c r="AA283" s="56"/>
      <c r="AB283" s="57"/>
      <c r="AC283" s="260" t="s">
        <v>381</v>
      </c>
      <c r="AG283" s="67"/>
      <c r="AJ283" s="71" t="s">
        <v>105</v>
      </c>
      <c r="AK283" s="71">
        <v>14</v>
      </c>
      <c r="BB283" s="261" t="s">
        <v>82</v>
      </c>
      <c r="BM283" s="67">
        <f t="shared" si="19"/>
        <v>54.488</v>
      </c>
      <c r="BN283" s="67">
        <f t="shared" si="20"/>
        <v>54.488</v>
      </c>
      <c r="BO283" s="67">
        <f t="shared" si="21"/>
        <v>0.1111111111111111</v>
      </c>
      <c r="BP283" s="67">
        <f t="shared" si="22"/>
        <v>0.1111111111111111</v>
      </c>
    </row>
    <row r="284" spans="1:68" ht="37.5" customHeight="1" x14ac:dyDescent="0.25">
      <c r="A284" s="54" t="s">
        <v>396</v>
      </c>
      <c r="B284" s="54" t="s">
        <v>397</v>
      </c>
      <c r="C284" s="31">
        <v>4301135402</v>
      </c>
      <c r="D284" s="298">
        <v>4640242181493</v>
      </c>
      <c r="E284" s="299"/>
      <c r="F284" s="289">
        <v>3.7</v>
      </c>
      <c r="G284" s="32">
        <v>1</v>
      </c>
      <c r="H284" s="289">
        <v>3.7</v>
      </c>
      <c r="I284" s="289">
        <v>3.8919999999999999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53" t="s">
        <v>398</v>
      </c>
      <c r="Q284" s="295"/>
      <c r="R284" s="295"/>
      <c r="S284" s="295"/>
      <c r="T284" s="296"/>
      <c r="U284" s="34"/>
      <c r="V284" s="34"/>
      <c r="W284" s="35" t="s">
        <v>70</v>
      </c>
      <c r="X284" s="290">
        <v>0</v>
      </c>
      <c r="Y284" s="291">
        <f t="shared" si="18"/>
        <v>0</v>
      </c>
      <c r="Z284" s="36">
        <f t="shared" si="23"/>
        <v>0</v>
      </c>
      <c r="AA284" s="56"/>
      <c r="AB284" s="57"/>
      <c r="AC284" s="262" t="s">
        <v>381</v>
      </c>
      <c r="AG284" s="67"/>
      <c r="AJ284" s="71" t="s">
        <v>72</v>
      </c>
      <c r="AK284" s="71">
        <v>1</v>
      </c>
      <c r="BB284" s="263" t="s">
        <v>82</v>
      </c>
      <c r="BM284" s="67">
        <f t="shared" si="19"/>
        <v>0</v>
      </c>
      <c r="BN284" s="67">
        <f t="shared" si="20"/>
        <v>0</v>
      </c>
      <c r="BO284" s="67">
        <f t="shared" si="21"/>
        <v>0</v>
      </c>
      <c r="BP284" s="67">
        <f t="shared" si="22"/>
        <v>0</v>
      </c>
    </row>
    <row r="285" spans="1:68" ht="37.5" customHeight="1" x14ac:dyDescent="0.25">
      <c r="A285" s="54" t="s">
        <v>399</v>
      </c>
      <c r="B285" s="54" t="s">
        <v>400</v>
      </c>
      <c r="C285" s="31">
        <v>4301135403</v>
      </c>
      <c r="D285" s="298">
        <v>4640242181509</v>
      </c>
      <c r="E285" s="299"/>
      <c r="F285" s="289">
        <v>3.7</v>
      </c>
      <c r="G285" s="32">
        <v>1</v>
      </c>
      <c r="H285" s="289">
        <v>3.7</v>
      </c>
      <c r="I285" s="289">
        <v>3.8919999999999999</v>
      </c>
      <c r="J285" s="32">
        <v>126</v>
      </c>
      <c r="K285" s="32" t="s">
        <v>80</v>
      </c>
      <c r="L285" s="32" t="s">
        <v>103</v>
      </c>
      <c r="M285" s="33" t="s">
        <v>69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5" s="295"/>
      <c r="R285" s="295"/>
      <c r="S285" s="295"/>
      <c r="T285" s="296"/>
      <c r="U285" s="34"/>
      <c r="V285" s="34"/>
      <c r="W285" s="35" t="s">
        <v>70</v>
      </c>
      <c r="X285" s="290">
        <v>0</v>
      </c>
      <c r="Y285" s="291">
        <f t="shared" si="18"/>
        <v>0</v>
      </c>
      <c r="Z285" s="36">
        <f t="shared" si="23"/>
        <v>0</v>
      </c>
      <c r="AA285" s="56"/>
      <c r="AB285" s="57"/>
      <c r="AC285" s="264" t="s">
        <v>381</v>
      </c>
      <c r="AG285" s="67"/>
      <c r="AJ285" s="71" t="s">
        <v>105</v>
      </c>
      <c r="AK285" s="71">
        <v>14</v>
      </c>
      <c r="BB285" s="265" t="s">
        <v>82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401</v>
      </c>
      <c r="B286" s="54" t="s">
        <v>402</v>
      </c>
      <c r="C286" s="31">
        <v>4301135304</v>
      </c>
      <c r="D286" s="298">
        <v>4640242181240</v>
      </c>
      <c r="E286" s="299"/>
      <c r="F286" s="289">
        <v>0.3</v>
      </c>
      <c r="G286" s="32">
        <v>9</v>
      </c>
      <c r="H286" s="289">
        <v>2.7</v>
      </c>
      <c r="I286" s="289">
        <v>2.88</v>
      </c>
      <c r="J286" s="32">
        <v>126</v>
      </c>
      <c r="K286" s="32" t="s">
        <v>80</v>
      </c>
      <c r="L286" s="32" t="s">
        <v>103</v>
      </c>
      <c r="M286" s="33" t="s">
        <v>69</v>
      </c>
      <c r="N286" s="33"/>
      <c r="O286" s="32">
        <v>180</v>
      </c>
      <c r="P286" s="360" t="s">
        <v>403</v>
      </c>
      <c r="Q286" s="295"/>
      <c r="R286" s="295"/>
      <c r="S286" s="295"/>
      <c r="T286" s="296"/>
      <c r="U286" s="34"/>
      <c r="V286" s="34"/>
      <c r="W286" s="35" t="s">
        <v>70</v>
      </c>
      <c r="X286" s="290">
        <v>0</v>
      </c>
      <c r="Y286" s="291">
        <f t="shared" si="18"/>
        <v>0</v>
      </c>
      <c r="Z286" s="36">
        <f t="shared" si="23"/>
        <v>0</v>
      </c>
      <c r="AA286" s="56"/>
      <c r="AB286" s="57"/>
      <c r="AC286" s="266" t="s">
        <v>381</v>
      </c>
      <c r="AG286" s="67"/>
      <c r="AJ286" s="71" t="s">
        <v>105</v>
      </c>
      <c r="AK286" s="71">
        <v>14</v>
      </c>
      <c r="BB286" s="267" t="s">
        <v>82</v>
      </c>
      <c r="BM286" s="67">
        <f t="shared" si="19"/>
        <v>0</v>
      </c>
      <c r="BN286" s="67">
        <f t="shared" si="20"/>
        <v>0</v>
      </c>
      <c r="BO286" s="67">
        <f t="shared" si="21"/>
        <v>0</v>
      </c>
      <c r="BP286" s="67">
        <f t="shared" si="22"/>
        <v>0</v>
      </c>
    </row>
    <row r="287" spans="1:68" ht="27" customHeight="1" x14ac:dyDescent="0.25">
      <c r="A287" s="54" t="s">
        <v>404</v>
      </c>
      <c r="B287" s="54" t="s">
        <v>405</v>
      </c>
      <c r="C287" s="31">
        <v>4301135610</v>
      </c>
      <c r="D287" s="298">
        <v>4640242181318</v>
      </c>
      <c r="E287" s="299"/>
      <c r="F287" s="289">
        <v>0.3</v>
      </c>
      <c r="G287" s="32">
        <v>9</v>
      </c>
      <c r="H287" s="289">
        <v>2.7</v>
      </c>
      <c r="I287" s="289">
        <v>2.988</v>
      </c>
      <c r="J287" s="32">
        <v>126</v>
      </c>
      <c r="K287" s="32" t="s">
        <v>80</v>
      </c>
      <c r="L287" s="32" t="s">
        <v>103</v>
      </c>
      <c r="M287" s="33" t="s">
        <v>69</v>
      </c>
      <c r="N287" s="33"/>
      <c r="O287" s="32">
        <v>180</v>
      </c>
      <c r="P287" s="364" t="s">
        <v>406</v>
      </c>
      <c r="Q287" s="295"/>
      <c r="R287" s="295"/>
      <c r="S287" s="295"/>
      <c r="T287" s="296"/>
      <c r="U287" s="34"/>
      <c r="V287" s="34"/>
      <c r="W287" s="35" t="s">
        <v>70</v>
      </c>
      <c r="X287" s="290">
        <v>0</v>
      </c>
      <c r="Y287" s="291">
        <f t="shared" si="18"/>
        <v>0</v>
      </c>
      <c r="Z287" s="36">
        <f t="shared" si="23"/>
        <v>0</v>
      </c>
      <c r="AA287" s="56"/>
      <c r="AB287" s="57"/>
      <c r="AC287" s="268" t="s">
        <v>385</v>
      </c>
      <c r="AG287" s="67"/>
      <c r="AJ287" s="71" t="s">
        <v>105</v>
      </c>
      <c r="AK287" s="71">
        <v>14</v>
      </c>
      <c r="BB287" s="269" t="s">
        <v>82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27" customHeight="1" x14ac:dyDescent="0.25">
      <c r="A288" s="54" t="s">
        <v>407</v>
      </c>
      <c r="B288" s="54" t="s">
        <v>408</v>
      </c>
      <c r="C288" s="31">
        <v>4301135306</v>
      </c>
      <c r="D288" s="298">
        <v>4640242181387</v>
      </c>
      <c r="E288" s="299"/>
      <c r="F288" s="289">
        <v>0.3</v>
      </c>
      <c r="G288" s="32">
        <v>9</v>
      </c>
      <c r="H288" s="289">
        <v>2.7</v>
      </c>
      <c r="I288" s="289">
        <v>2.8450000000000002</v>
      </c>
      <c r="J288" s="32">
        <v>234</v>
      </c>
      <c r="K288" s="32" t="s">
        <v>138</v>
      </c>
      <c r="L288" s="32" t="s">
        <v>103</v>
      </c>
      <c r="M288" s="33" t="s">
        <v>69</v>
      </c>
      <c r="N288" s="33"/>
      <c r="O288" s="32">
        <v>180</v>
      </c>
      <c r="P288" s="475" t="s">
        <v>409</v>
      </c>
      <c r="Q288" s="295"/>
      <c r="R288" s="295"/>
      <c r="S288" s="295"/>
      <c r="T288" s="296"/>
      <c r="U288" s="34"/>
      <c r="V288" s="34"/>
      <c r="W288" s="35" t="s">
        <v>70</v>
      </c>
      <c r="X288" s="290">
        <v>0</v>
      </c>
      <c r="Y288" s="291">
        <f t="shared" si="18"/>
        <v>0</v>
      </c>
      <c r="Z288" s="36">
        <f>IFERROR(IF(X288="","",X288*0.00502),"")</f>
        <v>0</v>
      </c>
      <c r="AA288" s="56"/>
      <c r="AB288" s="57"/>
      <c r="AC288" s="270" t="s">
        <v>381</v>
      </c>
      <c r="AG288" s="67"/>
      <c r="AJ288" s="71" t="s">
        <v>105</v>
      </c>
      <c r="AK288" s="71">
        <v>18</v>
      </c>
      <c r="BB288" s="271" t="s">
        <v>82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customHeight="1" x14ac:dyDescent="0.25">
      <c r="A289" s="54" t="s">
        <v>410</v>
      </c>
      <c r="B289" s="54" t="s">
        <v>411</v>
      </c>
      <c r="C289" s="31">
        <v>4301135305</v>
      </c>
      <c r="D289" s="298">
        <v>4640242181394</v>
      </c>
      <c r="E289" s="299"/>
      <c r="F289" s="289">
        <v>0.3</v>
      </c>
      <c r="G289" s="32">
        <v>9</v>
      </c>
      <c r="H289" s="289">
        <v>2.7</v>
      </c>
      <c r="I289" s="289">
        <v>2.8450000000000002</v>
      </c>
      <c r="J289" s="32">
        <v>234</v>
      </c>
      <c r="K289" s="32" t="s">
        <v>138</v>
      </c>
      <c r="L289" s="32" t="s">
        <v>103</v>
      </c>
      <c r="M289" s="33" t="s">
        <v>69</v>
      </c>
      <c r="N289" s="33"/>
      <c r="O289" s="32">
        <v>180</v>
      </c>
      <c r="P289" s="385" t="s">
        <v>412</v>
      </c>
      <c r="Q289" s="295"/>
      <c r="R289" s="295"/>
      <c r="S289" s="295"/>
      <c r="T289" s="296"/>
      <c r="U289" s="34"/>
      <c r="V289" s="34"/>
      <c r="W289" s="35" t="s">
        <v>70</v>
      </c>
      <c r="X289" s="290">
        <v>0</v>
      </c>
      <c r="Y289" s="291">
        <f t="shared" si="18"/>
        <v>0</v>
      </c>
      <c r="Z289" s="36">
        <f>IFERROR(IF(X289="","",X289*0.00502),"")</f>
        <v>0</v>
      </c>
      <c r="AA289" s="56"/>
      <c r="AB289" s="57"/>
      <c r="AC289" s="272" t="s">
        <v>381</v>
      </c>
      <c r="AG289" s="67"/>
      <c r="AJ289" s="71" t="s">
        <v>105</v>
      </c>
      <c r="AK289" s="71">
        <v>18</v>
      </c>
      <c r="BB289" s="273" t="s">
        <v>82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customHeight="1" x14ac:dyDescent="0.25">
      <c r="A290" s="54" t="s">
        <v>413</v>
      </c>
      <c r="B290" s="54" t="s">
        <v>414</v>
      </c>
      <c r="C290" s="31">
        <v>4301135309</v>
      </c>
      <c r="D290" s="298">
        <v>4640242181332</v>
      </c>
      <c r="E290" s="299"/>
      <c r="F290" s="289">
        <v>0.3</v>
      </c>
      <c r="G290" s="32">
        <v>9</v>
      </c>
      <c r="H290" s="289">
        <v>2.7</v>
      </c>
      <c r="I290" s="289">
        <v>2.9079999999999999</v>
      </c>
      <c r="J290" s="32">
        <v>234</v>
      </c>
      <c r="K290" s="32" t="s">
        <v>138</v>
      </c>
      <c r="L290" s="32" t="s">
        <v>68</v>
      </c>
      <c r="M290" s="33" t="s">
        <v>69</v>
      </c>
      <c r="N290" s="33"/>
      <c r="O290" s="32">
        <v>180</v>
      </c>
      <c r="P290" s="319" t="s">
        <v>415</v>
      </c>
      <c r="Q290" s="295"/>
      <c r="R290" s="295"/>
      <c r="S290" s="295"/>
      <c r="T290" s="296"/>
      <c r="U290" s="34"/>
      <c r="V290" s="34"/>
      <c r="W290" s="35" t="s">
        <v>70</v>
      </c>
      <c r="X290" s="290">
        <v>0</v>
      </c>
      <c r="Y290" s="291">
        <f t="shared" si="18"/>
        <v>0</v>
      </c>
      <c r="Z290" s="36">
        <f>IFERROR(IF(X290="","",X290*0.00502),"")</f>
        <v>0</v>
      </c>
      <c r="AA290" s="56"/>
      <c r="AB290" s="57"/>
      <c r="AC290" s="274" t="s">
        <v>381</v>
      </c>
      <c r="AG290" s="67"/>
      <c r="AJ290" s="71" t="s">
        <v>72</v>
      </c>
      <c r="AK290" s="71">
        <v>1</v>
      </c>
      <c r="BB290" s="275" t="s">
        <v>82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customHeight="1" x14ac:dyDescent="0.25">
      <c r="A291" s="54" t="s">
        <v>416</v>
      </c>
      <c r="B291" s="54" t="s">
        <v>417</v>
      </c>
      <c r="C291" s="31">
        <v>4301135308</v>
      </c>
      <c r="D291" s="298">
        <v>4640242181349</v>
      </c>
      <c r="E291" s="299"/>
      <c r="F291" s="289">
        <v>0.3</v>
      </c>
      <c r="G291" s="32">
        <v>9</v>
      </c>
      <c r="H291" s="289">
        <v>2.7</v>
      </c>
      <c r="I291" s="289">
        <v>2.9079999999999999</v>
      </c>
      <c r="J291" s="32">
        <v>234</v>
      </c>
      <c r="K291" s="32" t="s">
        <v>138</v>
      </c>
      <c r="L291" s="32" t="s">
        <v>103</v>
      </c>
      <c r="M291" s="33" t="s">
        <v>69</v>
      </c>
      <c r="N291" s="33"/>
      <c r="O291" s="32">
        <v>180</v>
      </c>
      <c r="P291" s="474" t="s">
        <v>418</v>
      </c>
      <c r="Q291" s="295"/>
      <c r="R291" s="295"/>
      <c r="S291" s="295"/>
      <c r="T291" s="296"/>
      <c r="U291" s="34"/>
      <c r="V291" s="34"/>
      <c r="W291" s="35" t="s">
        <v>70</v>
      </c>
      <c r="X291" s="290">
        <v>0</v>
      </c>
      <c r="Y291" s="291">
        <f t="shared" si="18"/>
        <v>0</v>
      </c>
      <c r="Z291" s="36">
        <f>IFERROR(IF(X291="","",X291*0.00502),"")</f>
        <v>0</v>
      </c>
      <c r="AA291" s="56"/>
      <c r="AB291" s="57"/>
      <c r="AC291" s="276" t="s">
        <v>381</v>
      </c>
      <c r="AG291" s="67"/>
      <c r="AJ291" s="71" t="s">
        <v>105</v>
      </c>
      <c r="AK291" s="71">
        <v>18</v>
      </c>
      <c r="BB291" s="277" t="s">
        <v>82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customHeight="1" x14ac:dyDescent="0.25">
      <c r="A292" s="54" t="s">
        <v>419</v>
      </c>
      <c r="B292" s="54" t="s">
        <v>420</v>
      </c>
      <c r="C292" s="31">
        <v>4301135307</v>
      </c>
      <c r="D292" s="298">
        <v>4640242181370</v>
      </c>
      <c r="E292" s="299"/>
      <c r="F292" s="289">
        <v>0.3</v>
      </c>
      <c r="G292" s="32">
        <v>9</v>
      </c>
      <c r="H292" s="289">
        <v>2.7</v>
      </c>
      <c r="I292" s="289">
        <v>2.9079999999999999</v>
      </c>
      <c r="J292" s="32">
        <v>234</v>
      </c>
      <c r="K292" s="32" t="s">
        <v>138</v>
      </c>
      <c r="L292" s="32" t="s">
        <v>68</v>
      </c>
      <c r="M292" s="33" t="s">
        <v>69</v>
      </c>
      <c r="N292" s="33"/>
      <c r="O292" s="32">
        <v>180</v>
      </c>
      <c r="P292" s="482" t="s">
        <v>421</v>
      </c>
      <c r="Q292" s="295"/>
      <c r="R292" s="295"/>
      <c r="S292" s="295"/>
      <c r="T292" s="296"/>
      <c r="U292" s="34"/>
      <c r="V292" s="34"/>
      <c r="W292" s="35" t="s">
        <v>70</v>
      </c>
      <c r="X292" s="290">
        <v>0</v>
      </c>
      <c r="Y292" s="291">
        <f t="shared" si="18"/>
        <v>0</v>
      </c>
      <c r="Z292" s="36">
        <f>IFERROR(IF(X292="","",X292*0.00502),"")</f>
        <v>0</v>
      </c>
      <c r="AA292" s="56"/>
      <c r="AB292" s="57"/>
      <c r="AC292" s="278" t="s">
        <v>422</v>
      </c>
      <c r="AG292" s="67"/>
      <c r="AJ292" s="71" t="s">
        <v>72</v>
      </c>
      <c r="AK292" s="71">
        <v>1</v>
      </c>
      <c r="BB292" s="279" t="s">
        <v>82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customHeight="1" x14ac:dyDescent="0.25">
      <c r="A293" s="54" t="s">
        <v>423</v>
      </c>
      <c r="B293" s="54" t="s">
        <v>424</v>
      </c>
      <c r="C293" s="31">
        <v>4301135198</v>
      </c>
      <c r="D293" s="298">
        <v>4640242180663</v>
      </c>
      <c r="E293" s="299"/>
      <c r="F293" s="289">
        <v>0.9</v>
      </c>
      <c r="G293" s="32">
        <v>4</v>
      </c>
      <c r="H293" s="289">
        <v>3.6</v>
      </c>
      <c r="I293" s="289">
        <v>3.83</v>
      </c>
      <c r="J293" s="32">
        <v>84</v>
      </c>
      <c r="K293" s="32" t="s">
        <v>67</v>
      </c>
      <c r="L293" s="32" t="s">
        <v>68</v>
      </c>
      <c r="M293" s="33" t="s">
        <v>69</v>
      </c>
      <c r="N293" s="33"/>
      <c r="O293" s="32">
        <v>180</v>
      </c>
      <c r="P293" s="479" t="s">
        <v>425</v>
      </c>
      <c r="Q293" s="295"/>
      <c r="R293" s="295"/>
      <c r="S293" s="295"/>
      <c r="T293" s="296"/>
      <c r="U293" s="34"/>
      <c r="V293" s="34"/>
      <c r="W293" s="35" t="s">
        <v>70</v>
      </c>
      <c r="X293" s="290">
        <v>0</v>
      </c>
      <c r="Y293" s="291">
        <f t="shared" si="18"/>
        <v>0</v>
      </c>
      <c r="Z293" s="36">
        <f>IFERROR(IF(X293="","",X293*0.0155),"")</f>
        <v>0</v>
      </c>
      <c r="AA293" s="56"/>
      <c r="AB293" s="57"/>
      <c r="AC293" s="280" t="s">
        <v>426</v>
      </c>
      <c r="AG293" s="67"/>
      <c r="AJ293" s="71" t="s">
        <v>72</v>
      </c>
      <c r="AK293" s="71">
        <v>1</v>
      </c>
      <c r="BB293" s="281" t="s">
        <v>82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x14ac:dyDescent="0.2">
      <c r="A294" s="300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01"/>
      <c r="M294" s="301"/>
      <c r="N294" s="301"/>
      <c r="O294" s="302"/>
      <c r="P294" s="303" t="s">
        <v>73</v>
      </c>
      <c r="Q294" s="304"/>
      <c r="R294" s="304"/>
      <c r="S294" s="304"/>
      <c r="T294" s="304"/>
      <c r="U294" s="304"/>
      <c r="V294" s="305"/>
      <c r="W294" s="37" t="s">
        <v>70</v>
      </c>
      <c r="X294" s="292">
        <f>IFERROR(SUM(X278:X293),"0")</f>
        <v>56</v>
      </c>
      <c r="Y294" s="292">
        <f>IFERROR(SUM(Y278:Y293),"0")</f>
        <v>56</v>
      </c>
      <c r="Z294" s="292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</f>
        <v>0.52415999999999996</v>
      </c>
      <c r="AA294" s="293"/>
      <c r="AB294" s="293"/>
      <c r="AC294" s="293"/>
    </row>
    <row r="295" spans="1:68" x14ac:dyDescent="0.2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2"/>
      <c r="P295" s="303" t="s">
        <v>73</v>
      </c>
      <c r="Q295" s="304"/>
      <c r="R295" s="304"/>
      <c r="S295" s="304"/>
      <c r="T295" s="304"/>
      <c r="U295" s="304"/>
      <c r="V295" s="305"/>
      <c r="W295" s="37" t="s">
        <v>74</v>
      </c>
      <c r="X295" s="292">
        <f>IFERROR(SUMPRODUCT(X278:X293*H278:H293),"0")</f>
        <v>197.40000000000003</v>
      </c>
      <c r="Y295" s="292">
        <f>IFERROR(SUMPRODUCT(Y278:Y293*H278:H293),"0")</f>
        <v>197.40000000000003</v>
      </c>
      <c r="Z295" s="37"/>
      <c r="AA295" s="293"/>
      <c r="AB295" s="293"/>
      <c r="AC295" s="293"/>
    </row>
    <row r="296" spans="1:68" ht="15" customHeight="1" x14ac:dyDescent="0.2">
      <c r="A296" s="489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99"/>
      <c r="P296" s="325" t="s">
        <v>427</v>
      </c>
      <c r="Q296" s="326"/>
      <c r="R296" s="326"/>
      <c r="S296" s="326"/>
      <c r="T296" s="326"/>
      <c r="U296" s="326"/>
      <c r="V296" s="327"/>
      <c r="W296" s="37" t="s">
        <v>74</v>
      </c>
      <c r="X296" s="292">
        <f>IFERROR(X24+X31+X38+X46+X51+X55+X59+X64+X70+X76+X82+X88+X98+X103+X113+X117+X121+X127+X133+X139+X144+X149+X154+X159+X166+X174+X178+X184+X191+X196+X206+X214+X219+X224+X230+X236+X242+X248+X254+X258+X266+X270+X276+X295,"0")</f>
        <v>13781.839999999998</v>
      </c>
      <c r="Y296" s="292">
        <f>IFERROR(Y24+Y31+Y38+Y46+Y51+Y55+Y59+Y64+Y70+Y76+Y82+Y88+Y98+Y103+Y113+Y117+Y121+Y127+Y133+Y139+Y144+Y149+Y154+Y159+Y166+Y174+Y178+Y184+Y191+Y196+Y206+Y214+Y219+Y224+Y230+Y236+Y242+Y248+Y254+Y258+Y266+Y270+Y276+Y295,"0")</f>
        <v>13781.839999999998</v>
      </c>
      <c r="Z296" s="37"/>
      <c r="AA296" s="293"/>
      <c r="AB296" s="293"/>
      <c r="AC296" s="293"/>
    </row>
    <row r="297" spans="1:68" x14ac:dyDescent="0.2">
      <c r="A297" s="301"/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99"/>
      <c r="P297" s="325" t="s">
        <v>428</v>
      </c>
      <c r="Q297" s="326"/>
      <c r="R297" s="326"/>
      <c r="S297" s="326"/>
      <c r="T297" s="326"/>
      <c r="U297" s="326"/>
      <c r="V297" s="327"/>
      <c r="W297" s="37" t="s">
        <v>74</v>
      </c>
      <c r="X297" s="292">
        <f>IFERROR(SUM(BM22:BM293),"0")</f>
        <v>15030.576399999998</v>
      </c>
      <c r="Y297" s="292">
        <f>IFERROR(SUM(BN22:BN293),"0")</f>
        <v>15030.576399999998</v>
      </c>
      <c r="Z297" s="37"/>
      <c r="AA297" s="293"/>
      <c r="AB297" s="293"/>
      <c r="AC297" s="293"/>
    </row>
    <row r="298" spans="1:68" x14ac:dyDescent="0.2">
      <c r="A298" s="301"/>
      <c r="B298" s="301"/>
      <c r="C298" s="301"/>
      <c r="D298" s="301"/>
      <c r="E298" s="301"/>
      <c r="F298" s="301"/>
      <c r="G298" s="301"/>
      <c r="H298" s="301"/>
      <c r="I298" s="301"/>
      <c r="J298" s="301"/>
      <c r="K298" s="301"/>
      <c r="L298" s="301"/>
      <c r="M298" s="301"/>
      <c r="N298" s="301"/>
      <c r="O298" s="399"/>
      <c r="P298" s="325" t="s">
        <v>429</v>
      </c>
      <c r="Q298" s="326"/>
      <c r="R298" s="326"/>
      <c r="S298" s="326"/>
      <c r="T298" s="326"/>
      <c r="U298" s="326"/>
      <c r="V298" s="327"/>
      <c r="W298" s="37" t="s">
        <v>430</v>
      </c>
      <c r="X298" s="38">
        <f>ROUNDUP(SUM(BO22:BO293),0)</f>
        <v>37</v>
      </c>
      <c r="Y298" s="38">
        <f>ROUNDUP(SUM(BP22:BP293),0)</f>
        <v>37</v>
      </c>
      <c r="Z298" s="37"/>
      <c r="AA298" s="293"/>
      <c r="AB298" s="293"/>
      <c r="AC298" s="293"/>
    </row>
    <row r="299" spans="1:68" x14ac:dyDescent="0.2">
      <c r="A299" s="301"/>
      <c r="B299" s="301"/>
      <c r="C299" s="301"/>
      <c r="D299" s="301"/>
      <c r="E299" s="301"/>
      <c r="F299" s="301"/>
      <c r="G299" s="301"/>
      <c r="H299" s="301"/>
      <c r="I299" s="301"/>
      <c r="J299" s="301"/>
      <c r="K299" s="301"/>
      <c r="L299" s="301"/>
      <c r="M299" s="301"/>
      <c r="N299" s="301"/>
      <c r="O299" s="399"/>
      <c r="P299" s="325" t="s">
        <v>431</v>
      </c>
      <c r="Q299" s="326"/>
      <c r="R299" s="326"/>
      <c r="S299" s="326"/>
      <c r="T299" s="326"/>
      <c r="U299" s="326"/>
      <c r="V299" s="327"/>
      <c r="W299" s="37" t="s">
        <v>74</v>
      </c>
      <c r="X299" s="292">
        <f>GrossWeightTotal+PalletQtyTotal*25</f>
        <v>15955.576399999998</v>
      </c>
      <c r="Y299" s="292">
        <f>GrossWeightTotalR+PalletQtyTotalR*25</f>
        <v>15955.576399999998</v>
      </c>
      <c r="Z299" s="37"/>
      <c r="AA299" s="293"/>
      <c r="AB299" s="293"/>
      <c r="AC299" s="293"/>
    </row>
    <row r="300" spans="1:68" x14ac:dyDescent="0.2">
      <c r="A300" s="301"/>
      <c r="B300" s="301"/>
      <c r="C300" s="301"/>
      <c r="D300" s="301"/>
      <c r="E300" s="301"/>
      <c r="F300" s="301"/>
      <c r="G300" s="301"/>
      <c r="H300" s="301"/>
      <c r="I300" s="301"/>
      <c r="J300" s="301"/>
      <c r="K300" s="301"/>
      <c r="L300" s="301"/>
      <c r="M300" s="301"/>
      <c r="N300" s="301"/>
      <c r="O300" s="399"/>
      <c r="P300" s="325" t="s">
        <v>432</v>
      </c>
      <c r="Q300" s="326"/>
      <c r="R300" s="326"/>
      <c r="S300" s="326"/>
      <c r="T300" s="326"/>
      <c r="U300" s="326"/>
      <c r="V300" s="327"/>
      <c r="W300" s="37" t="s">
        <v>430</v>
      </c>
      <c r="X300" s="292">
        <f>IFERROR(X23+X30+X37+X45+X50+X54+X58+X63+X69+X75+X81+X87+X97+X102+X112+X116+X120+X126+X132+X138+X143+X148+X153+X158+X165+X173+X177+X183+X190+X195+X205+X213+X218+X223+X229+X235+X241+X247+X253+X257+X265+X269+X275+X294,"0")</f>
        <v>3112</v>
      </c>
      <c r="Y300" s="292">
        <f>IFERROR(Y23+Y30+Y37+Y45+Y50+Y54+Y58+Y63+Y69+Y75+Y81+Y87+Y97+Y102+Y112+Y116+Y120+Y126+Y132+Y138+Y143+Y148+Y153+Y158+Y165+Y173+Y177+Y183+Y190+Y195+Y205+Y213+Y218+Y223+Y229+Y235+Y241+Y247+Y253+Y257+Y265+Y269+Y275+Y294,"0")</f>
        <v>3112</v>
      </c>
      <c r="Z300" s="37"/>
      <c r="AA300" s="293"/>
      <c r="AB300" s="293"/>
      <c r="AC300" s="293"/>
    </row>
    <row r="301" spans="1:68" ht="14.25" customHeight="1" x14ac:dyDescent="0.2">
      <c r="A301" s="301"/>
      <c r="B301" s="301"/>
      <c r="C301" s="301"/>
      <c r="D301" s="301"/>
      <c r="E301" s="301"/>
      <c r="F301" s="301"/>
      <c r="G301" s="301"/>
      <c r="H301" s="301"/>
      <c r="I301" s="301"/>
      <c r="J301" s="301"/>
      <c r="K301" s="301"/>
      <c r="L301" s="301"/>
      <c r="M301" s="301"/>
      <c r="N301" s="301"/>
      <c r="O301" s="399"/>
      <c r="P301" s="325" t="s">
        <v>433</v>
      </c>
      <c r="Q301" s="326"/>
      <c r="R301" s="326"/>
      <c r="S301" s="326"/>
      <c r="T301" s="326"/>
      <c r="U301" s="326"/>
      <c r="V301" s="327"/>
      <c r="W301" s="39" t="s">
        <v>434</v>
      </c>
      <c r="X301" s="37"/>
      <c r="Y301" s="37"/>
      <c r="Z301" s="37">
        <f>IFERROR(Z23+Z30+Z37+Z45+Z50+Z54+Z58+Z63+Z69+Z75+Z81+Z87+Z97+Z102+Z112+Z116+Z120+Z126+Z132+Z138+Z143+Z148+Z153+Z158+Z165+Z173+Z177+Z183+Z190+Z195+Z205+Z213+Z218+Z223+Z229+Z235+Z241+Z247+Z253+Z257+Z265+Z269+Z275+Z294,"0")</f>
        <v>46.277819999999998</v>
      </c>
      <c r="AA301" s="293"/>
      <c r="AB301" s="293"/>
      <c r="AC301" s="293"/>
    </row>
    <row r="302" spans="1:68" ht="13.5" customHeight="1" thickBot="1" x14ac:dyDescent="0.25"/>
    <row r="303" spans="1:68" ht="27" customHeight="1" thickTop="1" thickBot="1" x14ac:dyDescent="0.25">
      <c r="A303" s="40" t="s">
        <v>435</v>
      </c>
      <c r="B303" s="287" t="s">
        <v>63</v>
      </c>
      <c r="C303" s="310" t="s">
        <v>75</v>
      </c>
      <c r="D303" s="410"/>
      <c r="E303" s="410"/>
      <c r="F303" s="410"/>
      <c r="G303" s="410"/>
      <c r="H303" s="410"/>
      <c r="I303" s="410"/>
      <c r="J303" s="410"/>
      <c r="K303" s="410"/>
      <c r="L303" s="410"/>
      <c r="M303" s="410"/>
      <c r="N303" s="410"/>
      <c r="O303" s="410"/>
      <c r="P303" s="410"/>
      <c r="Q303" s="410"/>
      <c r="R303" s="410"/>
      <c r="S303" s="410"/>
      <c r="T303" s="411"/>
      <c r="U303" s="287" t="s">
        <v>241</v>
      </c>
      <c r="V303" s="287" t="s">
        <v>250</v>
      </c>
      <c r="W303" s="310" t="s">
        <v>269</v>
      </c>
      <c r="X303" s="410"/>
      <c r="Y303" s="410"/>
      <c r="Z303" s="410"/>
      <c r="AA303" s="410"/>
      <c r="AB303" s="410"/>
      <c r="AC303" s="411"/>
      <c r="AD303" s="287" t="s">
        <v>338</v>
      </c>
      <c r="AE303" s="287" t="s">
        <v>343</v>
      </c>
      <c r="AF303" s="287" t="s">
        <v>347</v>
      </c>
      <c r="AG303" s="287" t="s">
        <v>355</v>
      </c>
    </row>
    <row r="304" spans="1:68" ht="14.25" customHeight="1" thickTop="1" x14ac:dyDescent="0.2">
      <c r="A304" s="371" t="s">
        <v>436</v>
      </c>
      <c r="B304" s="310" t="s">
        <v>63</v>
      </c>
      <c r="C304" s="310" t="s">
        <v>76</v>
      </c>
      <c r="D304" s="310" t="s">
        <v>85</v>
      </c>
      <c r="E304" s="310" t="s">
        <v>95</v>
      </c>
      <c r="F304" s="310" t="s">
        <v>110</v>
      </c>
      <c r="G304" s="310" t="s">
        <v>135</v>
      </c>
      <c r="H304" s="310" t="s">
        <v>142</v>
      </c>
      <c r="I304" s="310" t="s">
        <v>148</v>
      </c>
      <c r="J304" s="310" t="s">
        <v>156</v>
      </c>
      <c r="K304" s="310" t="s">
        <v>176</v>
      </c>
      <c r="L304" s="310" t="s">
        <v>180</v>
      </c>
      <c r="M304" s="310" t="s">
        <v>205</v>
      </c>
      <c r="N304" s="288"/>
      <c r="O304" s="310" t="s">
        <v>211</v>
      </c>
      <c r="P304" s="310" t="s">
        <v>218</v>
      </c>
      <c r="Q304" s="310" t="s">
        <v>225</v>
      </c>
      <c r="R304" s="310" t="s">
        <v>229</v>
      </c>
      <c r="S304" s="310" t="s">
        <v>232</v>
      </c>
      <c r="T304" s="310" t="s">
        <v>237</v>
      </c>
      <c r="U304" s="310" t="s">
        <v>242</v>
      </c>
      <c r="V304" s="310" t="s">
        <v>251</v>
      </c>
      <c r="W304" s="310" t="s">
        <v>270</v>
      </c>
      <c r="X304" s="310" t="s">
        <v>286</v>
      </c>
      <c r="Y304" s="310" t="s">
        <v>290</v>
      </c>
      <c r="Z304" s="310" t="s">
        <v>305</v>
      </c>
      <c r="AA304" s="310" t="s">
        <v>316</v>
      </c>
      <c r="AB304" s="310" t="s">
        <v>321</v>
      </c>
      <c r="AC304" s="310" t="s">
        <v>332</v>
      </c>
      <c r="AD304" s="310" t="s">
        <v>339</v>
      </c>
      <c r="AE304" s="310" t="s">
        <v>344</v>
      </c>
      <c r="AF304" s="310" t="s">
        <v>348</v>
      </c>
      <c r="AG304" s="310" t="s">
        <v>355</v>
      </c>
    </row>
    <row r="305" spans="1:33" ht="13.5" customHeight="1" thickBot="1" x14ac:dyDescent="0.25">
      <c r="A305" s="372"/>
      <c r="B305" s="311"/>
      <c r="C305" s="311"/>
      <c r="D305" s="311"/>
      <c r="E305" s="311"/>
      <c r="F305" s="311"/>
      <c r="G305" s="311"/>
      <c r="H305" s="311"/>
      <c r="I305" s="311"/>
      <c r="J305" s="311"/>
      <c r="K305" s="311"/>
      <c r="L305" s="311"/>
      <c r="M305" s="311"/>
      <c r="N305" s="288"/>
      <c r="O305" s="311"/>
      <c r="P305" s="311"/>
      <c r="Q305" s="311"/>
      <c r="R305" s="311"/>
      <c r="S305" s="311"/>
      <c r="T305" s="311"/>
      <c r="U305" s="311"/>
      <c r="V305" s="311"/>
      <c r="W305" s="311"/>
      <c r="X305" s="311"/>
      <c r="Y305" s="311"/>
      <c r="Z305" s="311"/>
      <c r="AA305" s="311"/>
      <c r="AB305" s="311"/>
      <c r="AC305" s="311"/>
      <c r="AD305" s="311"/>
      <c r="AE305" s="311"/>
      <c r="AF305" s="311"/>
      <c r="AG305" s="311"/>
    </row>
    <row r="306" spans="1:33" ht="18" customHeight="1" thickTop="1" thickBot="1" x14ac:dyDescent="0.25">
      <c r="A306" s="40" t="s">
        <v>437</v>
      </c>
      <c r="B306" s="46">
        <f>IFERROR(X22*H22,"0")</f>
        <v>0</v>
      </c>
      <c r="C306" s="46">
        <f>IFERROR(X28*H28,"0")+IFERROR(X29*H29,"0")</f>
        <v>273</v>
      </c>
      <c r="D306" s="46">
        <f>IFERROR(X34*H34,"0")+IFERROR(X35*H35,"0")+IFERROR(X36*H36,"0")</f>
        <v>134.39999999999998</v>
      </c>
      <c r="E306" s="46">
        <f>IFERROR(X41*H41,"0")+IFERROR(X42*H42,"0")+IFERROR(X43*H43,"0")+IFERROR(X44*H44,"0")</f>
        <v>1756.8</v>
      </c>
      <c r="F306" s="46">
        <f>IFERROR(X49*H49,"0")+IFERROR(X53*H53,"0")+IFERROR(X57*H57,"0")+IFERROR(X61*H61,"0")+IFERROR(X62*H62,"0")+IFERROR(X66*H66,"0")+IFERROR(X67*H67,"0")+IFERROR(X68*H68,"0")</f>
        <v>134.4</v>
      </c>
      <c r="G306" s="46">
        <f>IFERROR(X73*H73,"0")+IFERROR(X74*H74,"0")</f>
        <v>1500</v>
      </c>
      <c r="H306" s="46">
        <f>IFERROR(X79*H79,"0")+IFERROR(X80*H80,"0")</f>
        <v>50.4</v>
      </c>
      <c r="I306" s="46">
        <f>IFERROR(X85*H85,"0")+IFERROR(X86*H86,"0")</f>
        <v>100.8</v>
      </c>
      <c r="J306" s="46">
        <f>IFERROR(X91*H91,"0")+IFERROR(X92*H92,"0")+IFERROR(X93*H93,"0")+IFERROR(X94*H94,"0")+IFERROR(X95*H95,"0")+IFERROR(X96*H96,"0")</f>
        <v>421.68</v>
      </c>
      <c r="K306" s="46">
        <f>IFERROR(X101*H101,"0")</f>
        <v>30.240000000000002</v>
      </c>
      <c r="L306" s="46">
        <f>IFERROR(X106*H106,"0")+IFERROR(X107*H107,"0")+IFERROR(X108*H108,"0")+IFERROR(X109*H109,"0")+IFERROR(X110*H110,"0")+IFERROR(X111*H111,"0")+IFERROR(X115*H115,"0")+IFERROR(X119*H119,"0")</f>
        <v>3576.96</v>
      </c>
      <c r="M306" s="46">
        <f>IFERROR(X124*H124,"0")+IFERROR(X125*H125,"0")</f>
        <v>882</v>
      </c>
      <c r="N306" s="288"/>
      <c r="O306" s="46">
        <f>IFERROR(X130*H130,"0")+IFERROR(X131*H131,"0")</f>
        <v>420</v>
      </c>
      <c r="P306" s="46">
        <f>IFERROR(X136*H136,"0")+IFERROR(X137*H137,"0")</f>
        <v>100.80000000000001</v>
      </c>
      <c r="Q306" s="46">
        <f>IFERROR(X142*H142,"0")</f>
        <v>42</v>
      </c>
      <c r="R306" s="46">
        <f>IFERROR(X147*H147,"0")</f>
        <v>0</v>
      </c>
      <c r="S306" s="46">
        <f>IFERROR(X152*H152,"0")</f>
        <v>0</v>
      </c>
      <c r="T306" s="46">
        <f>IFERROR(X157*H157,"0")</f>
        <v>0</v>
      </c>
      <c r="U306" s="46">
        <f>IFERROR(X163*H163,"0")+IFERROR(X164*H164,"0")</f>
        <v>180</v>
      </c>
      <c r="V306" s="46">
        <f>IFERROR(X170*H170,"0")+IFERROR(X171*H171,"0")+IFERROR(X172*H172,"0")+IFERROR(X176*H176,"0")</f>
        <v>1218</v>
      </c>
      <c r="W306" s="46">
        <f>IFERROR(X182*H182,"0")+IFERROR(X186*H186,"0")+IFERROR(X187*H187,"0")+IFERROR(X188*H188,"0")+IFERROR(X189*H189,"0")</f>
        <v>139.44</v>
      </c>
      <c r="X306" s="46">
        <f>IFERROR(X194*H194,"0")</f>
        <v>67.199999999999989</v>
      </c>
      <c r="Y306" s="46">
        <f>IFERROR(X199*H199,"0")+IFERROR(X200*H200,"0")+IFERROR(X201*H201,"0")+IFERROR(X202*H202,"0")+IFERROR(X203*H203,"0")+IFERROR(X204*H204,"0")</f>
        <v>0</v>
      </c>
      <c r="Z306" s="46">
        <f>IFERROR(X209*H209,"0")+IFERROR(X210*H210,"0")+IFERROR(X211*H211,"0")+IFERROR(X212*H212,"0")</f>
        <v>345.6</v>
      </c>
      <c r="AA306" s="46">
        <f>IFERROR(X217*H217,"0")</f>
        <v>420</v>
      </c>
      <c r="AB306" s="46">
        <f>IFERROR(X222*H222,"0")+IFERROR(X226*H226,"0")+IFERROR(X227*H227,"0")+IFERROR(X228*H228,"0")</f>
        <v>0</v>
      </c>
      <c r="AC306" s="46">
        <f>IFERROR(X233*H233,"0")+IFERROR(X234*H234,"0")</f>
        <v>0</v>
      </c>
      <c r="AD306" s="46">
        <f>IFERROR(X240*H240,"0")</f>
        <v>0</v>
      </c>
      <c r="AE306" s="46">
        <f>IFERROR(X246*H246,"0")</f>
        <v>180</v>
      </c>
      <c r="AF306" s="46">
        <f>IFERROR(X252*H252,"0")+IFERROR(X256*H256,"0")</f>
        <v>0</v>
      </c>
      <c r="AG306" s="46">
        <f>IFERROR(X262*H262,"0")+IFERROR(X263*H263,"0")+IFERROR(X264*H264,"0")+IFERROR(X268*H268,"0")+IFERROR(X272*H272,"0")+IFERROR(X273*H273,"0")+IFERROR(X274*H274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</f>
        <v>1808.12</v>
      </c>
    </row>
    <row r="307" spans="1:33" ht="13.5" customHeight="1" thickTop="1" x14ac:dyDescent="0.2">
      <c r="C307" s="288"/>
    </row>
    <row r="308" spans="1:33" ht="19.5" customHeight="1" x14ac:dyDescent="0.2">
      <c r="A308" s="58" t="s">
        <v>438</v>
      </c>
      <c r="B308" s="58" t="s">
        <v>439</v>
      </c>
      <c r="C308" s="58" t="s">
        <v>440</v>
      </c>
    </row>
    <row r="309" spans="1:33" x14ac:dyDescent="0.2">
      <c r="A309" s="59">
        <f>SUMPRODUCT(--(BB:BB="ЗПФ"),--(W:W="кор"),H:H,Y:Y)+SUMPRODUCT(--(BB:BB="ЗПФ"),--(W:W="кг"),Y:Y)</f>
        <v>8124</v>
      </c>
      <c r="B309" s="60">
        <f>SUMPRODUCT(--(BB:BB="ПГП"),--(W:W="кор"),H:H,Y:Y)+SUMPRODUCT(--(BB:BB="ПГП"),--(W:W="кг"),Y:Y)</f>
        <v>5657.84</v>
      </c>
      <c r="C309" s="60">
        <f>SUMPRODUCT(--(BB:BB="КИЗ"),--(W:W="кор"),H:H,Y:Y)+SUMPRODUCT(--(BB:BB="КИЗ"),--(W:W="кг"),Y:Y)</f>
        <v>0</v>
      </c>
    </row>
  </sheetData>
  <sheetProtection algorithmName="SHA-512" hashValue="EOG35MNLi3OMm5Fn2YLE+Ey6lQlQ7xRv17XEeagYcykNhYbU7Tc9zrjwMYXKAvI+7BWjzLDjKlHXhc4rSr6E0A==" saltValue="9Hdz4jviA4kTjYs93nEF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3">
    <mergeCell ref="V304:V305"/>
    <mergeCell ref="X304:X305"/>
    <mergeCell ref="C303:T303"/>
    <mergeCell ref="D95:E95"/>
    <mergeCell ref="U17:V17"/>
    <mergeCell ref="Y17:Y18"/>
    <mergeCell ref="D57:E57"/>
    <mergeCell ref="A8:C8"/>
    <mergeCell ref="P124:T124"/>
    <mergeCell ref="D293:E293"/>
    <mergeCell ref="E304:E305"/>
    <mergeCell ref="D268:E268"/>
    <mergeCell ref="P138:V138"/>
    <mergeCell ref="G304:G305"/>
    <mergeCell ref="A128:Z128"/>
    <mergeCell ref="P76:V76"/>
    <mergeCell ref="A255:Z255"/>
    <mergeCell ref="A10:C10"/>
    <mergeCell ref="P69:V69"/>
    <mergeCell ref="A192:Z192"/>
    <mergeCell ref="A21:Z21"/>
    <mergeCell ref="A129:Z129"/>
    <mergeCell ref="P296:V296"/>
    <mergeCell ref="A296:O301"/>
    <mergeCell ref="P293:T293"/>
    <mergeCell ref="Q6:R6"/>
    <mergeCell ref="A267:Z267"/>
    <mergeCell ref="P200:T200"/>
    <mergeCell ref="P292:T292"/>
    <mergeCell ref="P81:V81"/>
    <mergeCell ref="A33:Z33"/>
    <mergeCell ref="A126:O127"/>
    <mergeCell ref="P219:V219"/>
    <mergeCell ref="P23:V23"/>
    <mergeCell ref="A231:Z231"/>
    <mergeCell ref="V12:W12"/>
    <mergeCell ref="D262:E262"/>
    <mergeCell ref="A265:O266"/>
    <mergeCell ref="A245:Z245"/>
    <mergeCell ref="A39:Z39"/>
    <mergeCell ref="P85:T85"/>
    <mergeCell ref="D291:E291"/>
    <mergeCell ref="A181:Z181"/>
    <mergeCell ref="D42:E42"/>
    <mergeCell ref="D17:E18"/>
    <mergeCell ref="A213:O214"/>
    <mergeCell ref="P202:T202"/>
    <mergeCell ref="X17:X18"/>
    <mergeCell ref="P304:P305"/>
    <mergeCell ref="A205:O206"/>
    <mergeCell ref="H304:H305"/>
    <mergeCell ref="D152:E152"/>
    <mergeCell ref="D279:E279"/>
    <mergeCell ref="D29:E29"/>
    <mergeCell ref="P195:V195"/>
    <mergeCell ref="P300:V300"/>
    <mergeCell ref="A20:Z20"/>
    <mergeCell ref="D252:E252"/>
    <mergeCell ref="P110:T110"/>
    <mergeCell ref="A249:Z249"/>
    <mergeCell ref="A114:Z114"/>
    <mergeCell ref="P262:T262"/>
    <mergeCell ref="D170:E170"/>
    <mergeCell ref="P132:V132"/>
    <mergeCell ref="A58:O59"/>
    <mergeCell ref="D49:E49"/>
    <mergeCell ref="P199:T199"/>
    <mergeCell ref="D278:E278"/>
    <mergeCell ref="P291:T291"/>
    <mergeCell ref="D163:E163"/>
    <mergeCell ref="D234:E234"/>
    <mergeCell ref="P288:T288"/>
    <mergeCell ref="AD17:AF18"/>
    <mergeCell ref="D101:E101"/>
    <mergeCell ref="P117:V117"/>
    <mergeCell ref="F5:G5"/>
    <mergeCell ref="P55:V55"/>
    <mergeCell ref="P144:V144"/>
    <mergeCell ref="A221:Z221"/>
    <mergeCell ref="A25:Z25"/>
    <mergeCell ref="P67:T67"/>
    <mergeCell ref="P186:T186"/>
    <mergeCell ref="V11:W11"/>
    <mergeCell ref="P57:T57"/>
    <mergeCell ref="N17:N18"/>
    <mergeCell ref="F17:F18"/>
    <mergeCell ref="Q5:R5"/>
    <mergeCell ref="D107:E107"/>
    <mergeCell ref="P136:T136"/>
    <mergeCell ref="D171:E171"/>
    <mergeCell ref="A52:Z52"/>
    <mergeCell ref="D110:E110"/>
    <mergeCell ref="D44:E44"/>
    <mergeCell ref="P2:W3"/>
    <mergeCell ref="A269:O270"/>
    <mergeCell ref="P218:V218"/>
    <mergeCell ref="D35:E35"/>
    <mergeCell ref="D228:E228"/>
    <mergeCell ref="A23:O24"/>
    <mergeCell ref="D10:E10"/>
    <mergeCell ref="F10:G10"/>
    <mergeCell ref="D34:E34"/>
    <mergeCell ref="P205:V205"/>
    <mergeCell ref="P263:T263"/>
    <mergeCell ref="P228:T228"/>
    <mergeCell ref="M304:M305"/>
    <mergeCell ref="P116:V116"/>
    <mergeCell ref="O304:O305"/>
    <mergeCell ref="Q304:Q305"/>
    <mergeCell ref="P103:V103"/>
    <mergeCell ref="A155:Z155"/>
    <mergeCell ref="P97:V97"/>
    <mergeCell ref="Q13:R13"/>
    <mergeCell ref="P201:T201"/>
    <mergeCell ref="A220:Z220"/>
    <mergeCell ref="P176:T176"/>
    <mergeCell ref="P41:T41"/>
    <mergeCell ref="D22:E22"/>
    <mergeCell ref="P34:T34"/>
    <mergeCell ref="A102:O103"/>
    <mergeCell ref="D86:E86"/>
    <mergeCell ref="P49:T49"/>
    <mergeCell ref="P36:T36"/>
    <mergeCell ref="P278:T278"/>
    <mergeCell ref="P107:T107"/>
    <mergeCell ref="P101:T101"/>
    <mergeCell ref="P63:V63"/>
    <mergeCell ref="P50:V50"/>
    <mergeCell ref="M17:M18"/>
    <mergeCell ref="P282:T282"/>
    <mergeCell ref="P111:T111"/>
    <mergeCell ref="P61:T61"/>
    <mergeCell ref="D200:E200"/>
    <mergeCell ref="D292:E292"/>
    <mergeCell ref="D227:E227"/>
    <mergeCell ref="A9:C9"/>
    <mergeCell ref="P125:T125"/>
    <mergeCell ref="D202:E202"/>
    <mergeCell ref="A179:Z179"/>
    <mergeCell ref="P70:V70"/>
    <mergeCell ref="A156:Z156"/>
    <mergeCell ref="O17:O18"/>
    <mergeCell ref="P258:V258"/>
    <mergeCell ref="P223:V223"/>
    <mergeCell ref="P174:V174"/>
    <mergeCell ref="A104:Z104"/>
    <mergeCell ref="A175:Z175"/>
    <mergeCell ref="A185:Z185"/>
    <mergeCell ref="D226:E226"/>
    <mergeCell ref="D164:E164"/>
    <mergeCell ref="P62:T62"/>
    <mergeCell ref="D286:E286"/>
    <mergeCell ref="A294:O295"/>
    <mergeCell ref="D256:E256"/>
    <mergeCell ref="P164:T164"/>
    <mergeCell ref="P93:T93"/>
    <mergeCell ref="P120:V120"/>
    <mergeCell ref="D85:E85"/>
    <mergeCell ref="F304:F305"/>
    <mergeCell ref="D222:E222"/>
    <mergeCell ref="P35:T35"/>
    <mergeCell ref="A81:O82"/>
    <mergeCell ref="P184:V184"/>
    <mergeCell ref="A167:Z167"/>
    <mergeCell ref="P242:V242"/>
    <mergeCell ref="A232:Z232"/>
    <mergeCell ref="P121:V121"/>
    <mergeCell ref="D80:E80"/>
    <mergeCell ref="P188:T188"/>
    <mergeCell ref="A207:Z207"/>
    <mergeCell ref="A169:Z169"/>
    <mergeCell ref="A225:Z225"/>
    <mergeCell ref="D288:E288"/>
    <mergeCell ref="P148:V148"/>
    <mergeCell ref="P130:T130"/>
    <mergeCell ref="A271:Z271"/>
    <mergeCell ref="H5:M5"/>
    <mergeCell ref="A56:Z56"/>
    <mergeCell ref="A27:Z27"/>
    <mergeCell ref="P31:V31"/>
    <mergeCell ref="P158:V158"/>
    <mergeCell ref="D212:E212"/>
    <mergeCell ref="D6:M6"/>
    <mergeCell ref="A75:O76"/>
    <mergeCell ref="P266:V266"/>
    <mergeCell ref="P227:T227"/>
    <mergeCell ref="P106:T106"/>
    <mergeCell ref="A223:O224"/>
    <mergeCell ref="P226:T226"/>
    <mergeCell ref="G17:G18"/>
    <mergeCell ref="D136:E136"/>
    <mergeCell ref="A241:O242"/>
    <mergeCell ref="V6:W9"/>
    <mergeCell ref="P109:T109"/>
    <mergeCell ref="P274:T274"/>
    <mergeCell ref="D186:E186"/>
    <mergeCell ref="D217:E217"/>
    <mergeCell ref="P222:T222"/>
    <mergeCell ref="P22:T22"/>
    <mergeCell ref="P236:V236"/>
    <mergeCell ref="P54:V54"/>
    <mergeCell ref="P80:T80"/>
    <mergeCell ref="D194:E194"/>
    <mergeCell ref="P173:V173"/>
    <mergeCell ref="P265:V265"/>
    <mergeCell ref="A90:Z90"/>
    <mergeCell ref="A135:Z135"/>
    <mergeCell ref="AA17:AA18"/>
    <mergeCell ref="AC17:AC18"/>
    <mergeCell ref="H10:M10"/>
    <mergeCell ref="A122:Z122"/>
    <mergeCell ref="P279:T279"/>
    <mergeCell ref="P108:T108"/>
    <mergeCell ref="A72:Z72"/>
    <mergeCell ref="A235:O236"/>
    <mergeCell ref="P256:T256"/>
    <mergeCell ref="A112:O113"/>
    <mergeCell ref="D199:E199"/>
    <mergeCell ref="Z17:Z18"/>
    <mergeCell ref="AB17:AB18"/>
    <mergeCell ref="A277:Z277"/>
    <mergeCell ref="J9:M9"/>
    <mergeCell ref="D283:E283"/>
    <mergeCell ref="D62:E62"/>
    <mergeCell ref="P233:T233"/>
    <mergeCell ref="D176:E176"/>
    <mergeCell ref="D285:E285"/>
    <mergeCell ref="P213:V213"/>
    <mergeCell ref="A40:Z40"/>
    <mergeCell ref="D203:E203"/>
    <mergeCell ref="P165:V165"/>
    <mergeCell ref="P30:V30"/>
    <mergeCell ref="P96:T96"/>
    <mergeCell ref="H17:H18"/>
    <mergeCell ref="A146:Z146"/>
    <mergeCell ref="D204:E204"/>
    <mergeCell ref="P217:T217"/>
    <mergeCell ref="P275:V275"/>
    <mergeCell ref="P247:V247"/>
    <mergeCell ref="P241:V241"/>
    <mergeCell ref="A50:O51"/>
    <mergeCell ref="P91:T91"/>
    <mergeCell ref="D273:E273"/>
    <mergeCell ref="A160:Z160"/>
    <mergeCell ref="A141:Z141"/>
    <mergeCell ref="P126:V126"/>
    <mergeCell ref="P211:T211"/>
    <mergeCell ref="D172:E172"/>
    <mergeCell ref="A143:O144"/>
    <mergeCell ref="A261:Z261"/>
    <mergeCell ref="D36:E36"/>
    <mergeCell ref="R304:R305"/>
    <mergeCell ref="P58:V58"/>
    <mergeCell ref="A13:M13"/>
    <mergeCell ref="D61:E61"/>
    <mergeCell ref="P115:T115"/>
    <mergeCell ref="A15:M15"/>
    <mergeCell ref="A153:O154"/>
    <mergeCell ref="A193:Z193"/>
    <mergeCell ref="P204:T204"/>
    <mergeCell ref="D125:E125"/>
    <mergeCell ref="A198:Z198"/>
    <mergeCell ref="A54:O55"/>
    <mergeCell ref="W303:AC303"/>
    <mergeCell ref="AA304:AA305"/>
    <mergeCell ref="AC304:AC305"/>
    <mergeCell ref="Z304:Z305"/>
    <mergeCell ref="AB304:AB305"/>
    <mergeCell ref="P212:T212"/>
    <mergeCell ref="D304:D305"/>
    <mergeCell ref="A251:Z251"/>
    <mergeCell ref="P297:V297"/>
    <mergeCell ref="P43:T43"/>
    <mergeCell ref="P285:T285"/>
    <mergeCell ref="D157:E157"/>
    <mergeCell ref="A259:Z259"/>
    <mergeCell ref="A12:M12"/>
    <mergeCell ref="A180:Z180"/>
    <mergeCell ref="P74:T74"/>
    <mergeCell ref="A19:Z19"/>
    <mergeCell ref="D182:E182"/>
    <mergeCell ref="A14:M14"/>
    <mergeCell ref="D280:E280"/>
    <mergeCell ref="P163:T163"/>
    <mergeCell ref="D109:E109"/>
    <mergeCell ref="D119:E119"/>
    <mergeCell ref="D246:E246"/>
    <mergeCell ref="P203:T203"/>
    <mergeCell ref="P294:V294"/>
    <mergeCell ref="A48:Z48"/>
    <mergeCell ref="D282:E282"/>
    <mergeCell ref="D233:E233"/>
    <mergeCell ref="D111:E111"/>
    <mergeCell ref="P289:T289"/>
    <mergeCell ref="P264:T264"/>
    <mergeCell ref="P68:T68"/>
    <mergeCell ref="A247:O248"/>
    <mergeCell ref="T304:T305"/>
    <mergeCell ref="P253:V253"/>
    <mergeCell ref="P82:V82"/>
    <mergeCell ref="A134:Z134"/>
    <mergeCell ref="P75:V75"/>
    <mergeCell ref="D96:E96"/>
    <mergeCell ref="A162:Z162"/>
    <mergeCell ref="A138:O139"/>
    <mergeCell ref="A132:O133"/>
    <mergeCell ref="S304:S305"/>
    <mergeCell ref="A275:O276"/>
    <mergeCell ref="U304:U305"/>
    <mergeCell ref="D91:E91"/>
    <mergeCell ref="P272:T272"/>
    <mergeCell ref="A69:O70"/>
    <mergeCell ref="P210:T210"/>
    <mergeCell ref="D106:E106"/>
    <mergeCell ref="P283:T283"/>
    <mergeCell ref="D264:E264"/>
    <mergeCell ref="D93:E93"/>
    <mergeCell ref="I304:I305"/>
    <mergeCell ref="K304:K305"/>
    <mergeCell ref="A304:A305"/>
    <mergeCell ref="C304:C305"/>
    <mergeCell ref="A161:Z161"/>
    <mergeCell ref="P142:T142"/>
    <mergeCell ref="A253:O254"/>
    <mergeCell ref="D115:E115"/>
    <mergeCell ref="P182:T182"/>
    <mergeCell ref="P280:T280"/>
    <mergeCell ref="P196:V196"/>
    <mergeCell ref="P119:T119"/>
    <mergeCell ref="P183:V183"/>
    <mergeCell ref="P246:T246"/>
    <mergeCell ref="P133:V133"/>
    <mergeCell ref="P298:V298"/>
    <mergeCell ref="P127:V127"/>
    <mergeCell ref="A123:Z123"/>
    <mergeCell ref="A250:Z250"/>
    <mergeCell ref="A237:Z237"/>
    <mergeCell ref="P191:V191"/>
    <mergeCell ref="A118:Z118"/>
    <mergeCell ref="A238:Z238"/>
    <mergeCell ref="P137:T137"/>
    <mergeCell ref="P295:V295"/>
    <mergeCell ref="P178:V178"/>
    <mergeCell ref="A177:O178"/>
    <mergeCell ref="P276:V276"/>
    <mergeCell ref="A239:Z239"/>
    <mergeCell ref="P270:V270"/>
    <mergeCell ref="P214:V214"/>
    <mergeCell ref="Q9:R9"/>
    <mergeCell ref="A32:Z32"/>
    <mergeCell ref="A37:O38"/>
    <mergeCell ref="Q11:R11"/>
    <mergeCell ref="A195:O196"/>
    <mergeCell ref="P102:V102"/>
    <mergeCell ref="Q12:R12"/>
    <mergeCell ref="P64:V64"/>
    <mergeCell ref="P51:V51"/>
    <mergeCell ref="A17:A18"/>
    <mergeCell ref="K17:K18"/>
    <mergeCell ref="C17:C18"/>
    <mergeCell ref="P66:T66"/>
    <mergeCell ref="D9:E9"/>
    <mergeCell ref="A183:O184"/>
    <mergeCell ref="P53:T53"/>
    <mergeCell ref="F9:G9"/>
    <mergeCell ref="AE304:AE305"/>
    <mergeCell ref="D211:E211"/>
    <mergeCell ref="P59:V59"/>
    <mergeCell ref="AG304:AG305"/>
    <mergeCell ref="P190:V190"/>
    <mergeCell ref="A71:Z71"/>
    <mergeCell ref="P46:V46"/>
    <mergeCell ref="D1:F1"/>
    <mergeCell ref="J17:J18"/>
    <mergeCell ref="L17:L18"/>
    <mergeCell ref="D240:E240"/>
    <mergeCell ref="A244:Z244"/>
    <mergeCell ref="A100:Z100"/>
    <mergeCell ref="P112:V112"/>
    <mergeCell ref="A116:O117"/>
    <mergeCell ref="P284:T284"/>
    <mergeCell ref="P17:T18"/>
    <mergeCell ref="A77:Z77"/>
    <mergeCell ref="P194:T194"/>
    <mergeCell ref="P286:T286"/>
    <mergeCell ref="AD304:AD305"/>
    <mergeCell ref="P131:T131"/>
    <mergeCell ref="P187:T187"/>
    <mergeCell ref="AF304:AF305"/>
    <mergeCell ref="D290:E290"/>
    <mergeCell ref="D94:E94"/>
    <mergeCell ref="P98:V98"/>
    <mergeCell ref="P240:T240"/>
    <mergeCell ref="J304:J305"/>
    <mergeCell ref="L304:L305"/>
    <mergeCell ref="P177:V177"/>
    <mergeCell ref="P269:V269"/>
    <mergeCell ref="A216:Z216"/>
    <mergeCell ref="P273:T273"/>
    <mergeCell ref="D272:E272"/>
    <mergeCell ref="D210:E210"/>
    <mergeCell ref="D209:E209"/>
    <mergeCell ref="D147:E147"/>
    <mergeCell ref="D274:E274"/>
    <mergeCell ref="A105:Z105"/>
    <mergeCell ref="P268:T268"/>
    <mergeCell ref="D108:E108"/>
    <mergeCell ref="A168:Z168"/>
    <mergeCell ref="P139:V139"/>
    <mergeCell ref="P189:T189"/>
    <mergeCell ref="P287:T287"/>
    <mergeCell ref="P281:T281"/>
    <mergeCell ref="P301:V301"/>
    <mergeCell ref="H1:Q1"/>
    <mergeCell ref="A243:Z243"/>
    <mergeCell ref="A99:Z99"/>
    <mergeCell ref="D284:E284"/>
    <mergeCell ref="D28:E28"/>
    <mergeCell ref="P257:V257"/>
    <mergeCell ref="P171:T171"/>
    <mergeCell ref="D92:E92"/>
    <mergeCell ref="D67:E67"/>
    <mergeCell ref="A140:Z140"/>
    <mergeCell ref="D5:E5"/>
    <mergeCell ref="P42:T42"/>
    <mergeCell ref="A89:Z89"/>
    <mergeCell ref="A26:Z26"/>
    <mergeCell ref="I17:I18"/>
    <mergeCell ref="A6:C6"/>
    <mergeCell ref="A5:C5"/>
    <mergeCell ref="A47:Z47"/>
    <mergeCell ref="P15:T16"/>
    <mergeCell ref="T5:U5"/>
    <mergeCell ref="V5:W5"/>
    <mergeCell ref="Q8:R8"/>
    <mergeCell ref="A257:O258"/>
    <mergeCell ref="P254:V254"/>
    <mergeCell ref="P234:T234"/>
    <mergeCell ref="P154:V154"/>
    <mergeCell ref="A150:Z150"/>
    <mergeCell ref="D142:E142"/>
    <mergeCell ref="A215:Z215"/>
    <mergeCell ref="A120:O121"/>
    <mergeCell ref="D7:M7"/>
    <mergeCell ref="D79:E79"/>
    <mergeCell ref="P92:T92"/>
    <mergeCell ref="P29:T29"/>
    <mergeCell ref="A97:O98"/>
    <mergeCell ref="P94:T94"/>
    <mergeCell ref="D8:M8"/>
    <mergeCell ref="P44:T44"/>
    <mergeCell ref="A148:O149"/>
    <mergeCell ref="P45:V45"/>
    <mergeCell ref="P95:T95"/>
    <mergeCell ref="P38:V38"/>
    <mergeCell ref="T6:U9"/>
    <mergeCell ref="A30:O31"/>
    <mergeCell ref="Q10:R10"/>
    <mergeCell ref="D41:E41"/>
    <mergeCell ref="A208:Z208"/>
    <mergeCell ref="D43:E43"/>
    <mergeCell ref="R1:T1"/>
    <mergeCell ref="P229:V229"/>
    <mergeCell ref="P152:T152"/>
    <mergeCell ref="D73:E73"/>
    <mergeCell ref="P166:V166"/>
    <mergeCell ref="P290:T290"/>
    <mergeCell ref="W304:W305"/>
    <mergeCell ref="Y304:Y305"/>
    <mergeCell ref="P206:V206"/>
    <mergeCell ref="P37:V37"/>
    <mergeCell ref="P230:V230"/>
    <mergeCell ref="A63:O64"/>
    <mergeCell ref="B17:B18"/>
    <mergeCell ref="P143:V143"/>
    <mergeCell ref="P248:V248"/>
    <mergeCell ref="D131:E131"/>
    <mergeCell ref="A260:Z260"/>
    <mergeCell ref="P235:V235"/>
    <mergeCell ref="A60:Z60"/>
    <mergeCell ref="P252:T252"/>
    <mergeCell ref="D124:E124"/>
    <mergeCell ref="A197:Z197"/>
    <mergeCell ref="V10:W10"/>
    <mergeCell ref="P299:V299"/>
    <mergeCell ref="D281:E281"/>
    <mergeCell ref="P88:V88"/>
    <mergeCell ref="A78:Z78"/>
    <mergeCell ref="P153:V153"/>
    <mergeCell ref="D263:E263"/>
    <mergeCell ref="A65:Z65"/>
    <mergeCell ref="B304:B305"/>
    <mergeCell ref="A45:O46"/>
    <mergeCell ref="P86:T86"/>
    <mergeCell ref="P157:T157"/>
    <mergeCell ref="A87:O88"/>
    <mergeCell ref="P172:T172"/>
    <mergeCell ref="A158:O159"/>
    <mergeCell ref="A218:O219"/>
    <mergeCell ref="D189:E189"/>
    <mergeCell ref="A229:O230"/>
    <mergeCell ref="A173:O174"/>
    <mergeCell ref="D287:E287"/>
    <mergeCell ref="P170:T170"/>
    <mergeCell ref="D66:E66"/>
    <mergeCell ref="P113:V113"/>
    <mergeCell ref="D53:E53"/>
    <mergeCell ref="A84:Z84"/>
    <mergeCell ref="D289:E289"/>
    <mergeCell ref="P79:T79"/>
    <mergeCell ref="P73:T73"/>
    <mergeCell ref="D187:E187"/>
    <mergeCell ref="A190:O191"/>
    <mergeCell ref="A165:O166"/>
    <mergeCell ref="P87:V87"/>
    <mergeCell ref="A83:Z83"/>
    <mergeCell ref="H9:I9"/>
    <mergeCell ref="P224:V224"/>
    <mergeCell ref="P24:V24"/>
    <mergeCell ref="P28:T28"/>
    <mergeCell ref="P159:V159"/>
    <mergeCell ref="P209:T209"/>
    <mergeCell ref="P147:T147"/>
    <mergeCell ref="W17:W18"/>
    <mergeCell ref="A151:Z151"/>
    <mergeCell ref="P149:V149"/>
    <mergeCell ref="A145:Z145"/>
    <mergeCell ref="D137:E137"/>
    <mergeCell ref="D74:E74"/>
    <mergeCell ref="D130:E130"/>
    <mergeCell ref="D201:E201"/>
    <mergeCell ref="D68:E68"/>
    <mergeCell ref="D188:E18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9 X53 X57 X61:X62 X66:X68 X79:X80 X85:X86 X91:X95 X106 X111 X115 X119 X131 X136:X137 X142 X147 X152 X157 X163 X170:X172 X176 X182 X189 X199 X201:X203 X209 X211:X212 X217 X222 X226:X228 X233 X240 X252 X256 X278 X281 X284 X290 X292:X293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1 X74 X108 X110 X124:X125 X246 X268 X273" xr:uid="{00000000-0002-0000-0000-000012000000}">
      <formula1>IF(AK41&gt;0,OR(X41=0,AND(IF(X41-AK41&gt;=0,TRUE,FALSE),X41&gt;0,IF(X41/J41=ROUND(X41/J41,0),TRUE,FALSE))),FALSE)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:X44 X73 X96 X101 X107 X109 X130 X164 X186:X188 X194 X200 X204 X210 X234 X262:X264 X272 X274 X279:X280 X282:X283 X285:X289 X291" xr:uid="{00000000-0002-0000-0000-000013000000}">
      <formula1>IF(AK42&gt;0,OR(X42=0,AND(IF(X42-AK42&gt;=0,TRUE,FALSE),X42&gt;0,IF(X42/K42=ROUND(X42/K42,0),TRUE,FALSE))),FALSE)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441</v>
      </c>
      <c r="H1" s="52"/>
    </row>
    <row r="3" spans="2:8" x14ac:dyDescent="0.2">
      <c r="B3" s="47" t="s">
        <v>442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443</v>
      </c>
      <c r="D6" s="47" t="s">
        <v>444</v>
      </c>
      <c r="E6" s="47"/>
    </row>
    <row r="8" spans="2:8" x14ac:dyDescent="0.2">
      <c r="B8" s="47" t="s">
        <v>19</v>
      </c>
      <c r="C8" s="47" t="s">
        <v>443</v>
      </c>
      <c r="D8" s="47"/>
      <c r="E8" s="47"/>
    </row>
    <row r="10" spans="2:8" x14ac:dyDescent="0.2">
      <c r="B10" s="47" t="s">
        <v>445</v>
      </c>
      <c r="C10" s="47"/>
      <c r="D10" s="47"/>
      <c r="E10" s="47"/>
    </row>
    <row r="11" spans="2:8" x14ac:dyDescent="0.2">
      <c r="B11" s="47" t="s">
        <v>446</v>
      </c>
      <c r="C11" s="47"/>
      <c r="D11" s="47"/>
      <c r="E11" s="47"/>
    </row>
    <row r="12" spans="2:8" x14ac:dyDescent="0.2">
      <c r="B12" s="47" t="s">
        <v>447</v>
      </c>
      <c r="C12" s="47"/>
      <c r="D12" s="47"/>
      <c r="E12" s="47"/>
    </row>
    <row r="13" spans="2:8" x14ac:dyDescent="0.2">
      <c r="B13" s="47" t="s">
        <v>448</v>
      </c>
      <c r="C13" s="47"/>
      <c r="D13" s="47"/>
      <c r="E13" s="47"/>
    </row>
    <row r="14" spans="2:8" x14ac:dyDescent="0.2">
      <c r="B14" s="47" t="s">
        <v>449</v>
      </c>
      <c r="C14" s="47"/>
      <c r="D14" s="47"/>
      <c r="E14" s="47"/>
    </row>
    <row r="15" spans="2:8" x14ac:dyDescent="0.2">
      <c r="B15" s="47" t="s">
        <v>450</v>
      </c>
      <c r="C15" s="47"/>
      <c r="D15" s="47"/>
      <c r="E15" s="47"/>
    </row>
    <row r="16" spans="2:8" x14ac:dyDescent="0.2">
      <c r="B16" s="47" t="s">
        <v>451</v>
      </c>
      <c r="C16" s="47"/>
      <c r="D16" s="47"/>
      <c r="E16" s="47"/>
    </row>
    <row r="17" spans="2:5" x14ac:dyDescent="0.2">
      <c r="B17" s="47" t="s">
        <v>452</v>
      </c>
      <c r="C17" s="47"/>
      <c r="D17" s="47"/>
      <c r="E17" s="47"/>
    </row>
    <row r="18" spans="2:5" x14ac:dyDescent="0.2">
      <c r="B18" s="47" t="s">
        <v>453</v>
      </c>
      <c r="C18" s="47"/>
      <c r="D18" s="47"/>
      <c r="E18" s="47"/>
    </row>
    <row r="19" spans="2:5" x14ac:dyDescent="0.2">
      <c r="B19" s="47" t="s">
        <v>454</v>
      </c>
      <c r="C19" s="47"/>
      <c r="D19" s="47"/>
      <c r="E19" s="47"/>
    </row>
    <row r="20" spans="2:5" x14ac:dyDescent="0.2">
      <c r="B20" s="47" t="s">
        <v>455</v>
      </c>
      <c r="C20" s="47"/>
      <c r="D20" s="47"/>
      <c r="E20" s="47"/>
    </row>
  </sheetData>
  <sheetProtection algorithmName="SHA-512" hashValue="uL8kCXhTg2KfKOUXhZ1iIyZJ8q8EBUnAgz7aFw7R9z7mHcBTbtcYM+uc4UxCvp8hKBql/c6fhp0vG6DkaqGJUg==" saltValue="VmBl1UYC/OVCDMWZoRrm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461</vt:i4>
      </vt:variant>
    </vt:vector>
  </HeadingPairs>
  <TitlesOfParts>
    <vt:vector size="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2025-07-25T11:09:07Z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