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764F83-652A-4398-A41F-85E8FDED86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X504" i="1"/>
  <c r="BO503" i="1"/>
  <c r="BM503" i="1"/>
  <c r="Y503" i="1"/>
  <c r="BO502" i="1"/>
  <c r="BM502" i="1"/>
  <c r="Y502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P493" i="1" s="1"/>
  <c r="BO492" i="1"/>
  <c r="BM492" i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X482" i="1"/>
  <c r="BO481" i="1"/>
  <c r="BM481" i="1"/>
  <c r="Y481" i="1"/>
  <c r="BO480" i="1"/>
  <c r="BM480" i="1"/>
  <c r="Y480" i="1"/>
  <c r="BO479" i="1"/>
  <c r="BM479" i="1"/>
  <c r="Y479" i="1"/>
  <c r="BO478" i="1"/>
  <c r="BM478" i="1"/>
  <c r="Y478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Z446" i="1" s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X432" i="1"/>
  <c r="X431" i="1"/>
  <c r="BO430" i="1"/>
  <c r="BM430" i="1"/>
  <c r="Y430" i="1"/>
  <c r="Y432" i="1" s="1"/>
  <c r="P430" i="1"/>
  <c r="X427" i="1"/>
  <c r="X426" i="1"/>
  <c r="BO425" i="1"/>
  <c r="BM425" i="1"/>
  <c r="Y425" i="1"/>
  <c r="X521" i="1" s="1"/>
  <c r="P425" i="1"/>
  <c r="X422" i="1"/>
  <c r="X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P417" i="1"/>
  <c r="X415" i="1"/>
  <c r="X414" i="1"/>
  <c r="BO413" i="1"/>
  <c r="BM413" i="1"/>
  <c r="Y413" i="1"/>
  <c r="P413" i="1"/>
  <c r="X410" i="1"/>
  <c r="X409" i="1"/>
  <c r="BO408" i="1"/>
  <c r="BM408" i="1"/>
  <c r="Y408" i="1"/>
  <c r="BP408" i="1" s="1"/>
  <c r="P408" i="1"/>
  <c r="BO407" i="1"/>
  <c r="BM407" i="1"/>
  <c r="Y407" i="1"/>
  <c r="P407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X390" i="1"/>
  <c r="X389" i="1"/>
  <c r="BO388" i="1"/>
  <c r="BM388" i="1"/>
  <c r="Y388" i="1"/>
  <c r="Y389" i="1" s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Y377" i="1" s="1"/>
  <c r="P372" i="1"/>
  <c r="X369" i="1"/>
  <c r="X368" i="1"/>
  <c r="BO367" i="1"/>
  <c r="BM367" i="1"/>
  <c r="Y367" i="1"/>
  <c r="Y368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X360" i="1"/>
  <c r="X359" i="1"/>
  <c r="BO358" i="1"/>
  <c r="BM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3" i="1"/>
  <c r="X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S521" i="1" s="1"/>
  <c r="P339" i="1"/>
  <c r="X336" i="1"/>
  <c r="X335" i="1"/>
  <c r="BO334" i="1"/>
  <c r="BM334" i="1"/>
  <c r="Y334" i="1"/>
  <c r="BP334" i="1" s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BO325" i="1"/>
  <c r="BM325" i="1"/>
  <c r="Y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P301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Y266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3" i="1"/>
  <c r="X182" i="1"/>
  <c r="BO181" i="1"/>
  <c r="BM181" i="1"/>
  <c r="Y181" i="1"/>
  <c r="Y182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Z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72" i="1" s="1"/>
  <c r="P163" i="1"/>
  <c r="X161" i="1"/>
  <c r="X160" i="1"/>
  <c r="BO159" i="1"/>
  <c r="BM159" i="1"/>
  <c r="Y159" i="1"/>
  <c r="I521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8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1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X511" i="1" l="1"/>
  <c r="Y32" i="1"/>
  <c r="Z42" i="1"/>
  <c r="BN42" i="1"/>
  <c r="D521" i="1"/>
  <c r="Z61" i="1"/>
  <c r="BN61" i="1"/>
  <c r="Z77" i="1"/>
  <c r="BN77" i="1"/>
  <c r="Y101" i="1"/>
  <c r="Z106" i="1"/>
  <c r="BN106" i="1"/>
  <c r="Z118" i="1"/>
  <c r="BN118" i="1"/>
  <c r="Z137" i="1"/>
  <c r="BN137" i="1"/>
  <c r="Z176" i="1"/>
  <c r="BN176" i="1"/>
  <c r="J521" i="1"/>
  <c r="Z200" i="1"/>
  <c r="BN200" i="1"/>
  <c r="Z212" i="1"/>
  <c r="BN212" i="1"/>
  <c r="Z227" i="1"/>
  <c r="BN227" i="1"/>
  <c r="Z247" i="1"/>
  <c r="BN247" i="1"/>
  <c r="L521" i="1"/>
  <c r="Z293" i="1"/>
  <c r="BN293" i="1"/>
  <c r="Z303" i="1"/>
  <c r="BN303" i="1"/>
  <c r="Z313" i="1"/>
  <c r="BN313" i="1"/>
  <c r="Z315" i="1"/>
  <c r="BN315" i="1"/>
  <c r="Z333" i="1"/>
  <c r="BN333" i="1"/>
  <c r="Z352" i="1"/>
  <c r="BN352" i="1"/>
  <c r="Z375" i="1"/>
  <c r="BN375" i="1"/>
  <c r="Z399" i="1"/>
  <c r="BN399" i="1"/>
  <c r="Z419" i="1"/>
  <c r="BN419" i="1"/>
  <c r="Y452" i="1"/>
  <c r="Z442" i="1"/>
  <c r="BN442" i="1"/>
  <c r="Z449" i="1"/>
  <c r="BN449" i="1"/>
  <c r="Z465" i="1"/>
  <c r="BN465" i="1"/>
  <c r="Z492" i="1"/>
  <c r="Z494" i="1" s="1"/>
  <c r="BN492" i="1"/>
  <c r="BP492" i="1"/>
  <c r="Z493" i="1"/>
  <c r="BN493" i="1"/>
  <c r="Y494" i="1"/>
  <c r="Z22" i="1"/>
  <c r="Z23" i="1" s="1"/>
  <c r="BN22" i="1"/>
  <c r="BP22" i="1"/>
  <c r="Z26" i="1"/>
  <c r="BN26" i="1"/>
  <c r="BP26" i="1"/>
  <c r="Z30" i="1"/>
  <c r="BN30" i="1"/>
  <c r="C521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Z95" i="1"/>
  <c r="BN95" i="1"/>
  <c r="BP95" i="1"/>
  <c r="Z99" i="1"/>
  <c r="BN99" i="1"/>
  <c r="F521" i="1"/>
  <c r="Z108" i="1"/>
  <c r="BN108" i="1"/>
  <c r="Y116" i="1"/>
  <c r="Z114" i="1"/>
  <c r="BN114" i="1"/>
  <c r="Y122" i="1"/>
  <c r="Z120" i="1"/>
  <c r="BN120" i="1"/>
  <c r="Z131" i="1"/>
  <c r="BN131" i="1"/>
  <c r="Z141" i="1"/>
  <c r="BN141" i="1"/>
  <c r="BP141" i="1"/>
  <c r="H521" i="1"/>
  <c r="Y154" i="1"/>
  <c r="Z164" i="1"/>
  <c r="BN164" i="1"/>
  <c r="BP166" i="1"/>
  <c r="BN166" i="1"/>
  <c r="BP170" i="1"/>
  <c r="BN170" i="1"/>
  <c r="Z170" i="1"/>
  <c r="BP198" i="1"/>
  <c r="BN198" i="1"/>
  <c r="Z198" i="1"/>
  <c r="BP210" i="1"/>
  <c r="BN210" i="1"/>
  <c r="Z210" i="1"/>
  <c r="BP225" i="1"/>
  <c r="BN225" i="1"/>
  <c r="Z225" i="1"/>
  <c r="Y237" i="1"/>
  <c r="BP235" i="1"/>
  <c r="BN235" i="1"/>
  <c r="Z235" i="1"/>
  <c r="BP245" i="1"/>
  <c r="BN245" i="1"/>
  <c r="Z245" i="1"/>
  <c r="BP263" i="1"/>
  <c r="BN263" i="1"/>
  <c r="Z263" i="1"/>
  <c r="P521" i="1"/>
  <c r="Y278" i="1"/>
  <c r="BP277" i="1"/>
  <c r="BN277" i="1"/>
  <c r="Z277" i="1"/>
  <c r="Z278" i="1" s="1"/>
  <c r="Y283" i="1"/>
  <c r="Y282" i="1"/>
  <c r="BP281" i="1"/>
  <c r="BN281" i="1"/>
  <c r="Z281" i="1"/>
  <c r="Z282" i="1" s="1"/>
  <c r="Y288" i="1"/>
  <c r="Y287" i="1"/>
  <c r="BP286" i="1"/>
  <c r="BN286" i="1"/>
  <c r="Z286" i="1"/>
  <c r="Z287" i="1" s="1"/>
  <c r="BP291" i="1"/>
  <c r="BN291" i="1"/>
  <c r="Z291" i="1"/>
  <c r="Y309" i="1"/>
  <c r="BP301" i="1"/>
  <c r="BN301" i="1"/>
  <c r="Z301" i="1"/>
  <c r="Y317" i="1"/>
  <c r="BP311" i="1"/>
  <c r="BN311" i="1"/>
  <c r="Z311" i="1"/>
  <c r="BP187" i="1"/>
  <c r="BN187" i="1"/>
  <c r="Z187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Y249" i="1"/>
  <c r="BP244" i="1"/>
  <c r="BN244" i="1"/>
  <c r="Z244" i="1"/>
  <c r="BP254" i="1"/>
  <c r="BN254" i="1"/>
  <c r="Z254" i="1"/>
  <c r="BP270" i="1"/>
  <c r="BN270" i="1"/>
  <c r="Z270" i="1"/>
  <c r="BP295" i="1"/>
  <c r="BN295" i="1"/>
  <c r="Z295" i="1"/>
  <c r="BP305" i="1"/>
  <c r="BN305" i="1"/>
  <c r="Z305" i="1"/>
  <c r="Y323" i="1"/>
  <c r="BP319" i="1"/>
  <c r="BN319" i="1"/>
  <c r="Z319" i="1"/>
  <c r="Y178" i="1"/>
  <c r="Y193" i="1"/>
  <c r="Y217" i="1"/>
  <c r="Y238" i="1"/>
  <c r="Y250" i="1"/>
  <c r="Y273" i="1"/>
  <c r="BP327" i="1"/>
  <c r="BN327" i="1"/>
  <c r="Z327" i="1"/>
  <c r="BP350" i="1"/>
  <c r="BN350" i="1"/>
  <c r="Z350" i="1"/>
  <c r="BP373" i="1"/>
  <c r="BN373" i="1"/>
  <c r="Z373" i="1"/>
  <c r="BP397" i="1"/>
  <c r="BN397" i="1"/>
  <c r="Z397" i="1"/>
  <c r="Y409" i="1"/>
  <c r="BP407" i="1"/>
  <c r="BN407" i="1"/>
  <c r="Z407" i="1"/>
  <c r="BP440" i="1"/>
  <c r="BN440" i="1"/>
  <c r="Z440" i="1"/>
  <c r="BP447" i="1"/>
  <c r="BN447" i="1"/>
  <c r="Z447" i="1"/>
  <c r="BP463" i="1"/>
  <c r="BN463" i="1"/>
  <c r="Z463" i="1"/>
  <c r="Y483" i="1"/>
  <c r="Y482" i="1"/>
  <c r="BP478" i="1"/>
  <c r="BN478" i="1"/>
  <c r="Z478" i="1"/>
  <c r="BP480" i="1"/>
  <c r="BN480" i="1"/>
  <c r="Z480" i="1"/>
  <c r="BP503" i="1"/>
  <c r="BN503" i="1"/>
  <c r="Z503" i="1"/>
  <c r="BP340" i="1"/>
  <c r="BN340" i="1"/>
  <c r="Z340" i="1"/>
  <c r="BP358" i="1"/>
  <c r="BN358" i="1"/>
  <c r="Z358" i="1"/>
  <c r="Y381" i="1"/>
  <c r="Y380" i="1"/>
  <c r="BP379" i="1"/>
  <c r="BN379" i="1"/>
  <c r="Z379" i="1"/>
  <c r="Z380" i="1" s="1"/>
  <c r="Y385" i="1"/>
  <c r="BP383" i="1"/>
  <c r="BN383" i="1"/>
  <c r="Z383" i="1"/>
  <c r="BP401" i="1"/>
  <c r="BN401" i="1"/>
  <c r="Z401" i="1"/>
  <c r="BP437" i="1"/>
  <c r="BN437" i="1"/>
  <c r="Z437" i="1"/>
  <c r="BP444" i="1"/>
  <c r="BN444" i="1"/>
  <c r="Z444" i="1"/>
  <c r="BP455" i="1"/>
  <c r="BN455" i="1"/>
  <c r="Z455" i="1"/>
  <c r="BP471" i="1"/>
  <c r="BN471" i="1"/>
  <c r="Z471" i="1"/>
  <c r="BP479" i="1"/>
  <c r="BN479" i="1"/>
  <c r="Z479" i="1"/>
  <c r="BP481" i="1"/>
  <c r="BN481" i="1"/>
  <c r="Z481" i="1"/>
  <c r="Y505" i="1"/>
  <c r="Y504" i="1"/>
  <c r="BP502" i="1"/>
  <c r="BN502" i="1"/>
  <c r="Z502" i="1"/>
  <c r="Z504" i="1" s="1"/>
  <c r="Y329" i="1"/>
  <c r="Y335" i="1"/>
  <c r="T521" i="1"/>
  <c r="Y364" i="1"/>
  <c r="V521" i="1"/>
  <c r="W521" i="1"/>
  <c r="Y422" i="1"/>
  <c r="Y468" i="1"/>
  <c r="Y490" i="1"/>
  <c r="H9" i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7" i="1"/>
  <c r="Y134" i="1"/>
  <c r="Y138" i="1"/>
  <c r="Y144" i="1"/>
  <c r="Y149" i="1"/>
  <c r="Y155" i="1"/>
  <c r="Y161" i="1"/>
  <c r="Y173" i="1"/>
  <c r="Y179" i="1"/>
  <c r="Y183" i="1"/>
  <c r="Y188" i="1"/>
  <c r="Y194" i="1"/>
  <c r="Y205" i="1"/>
  <c r="Y204" i="1"/>
  <c r="BP199" i="1"/>
  <c r="BN199" i="1"/>
  <c r="Z199" i="1"/>
  <c r="F9" i="1"/>
  <c r="J9" i="1"/>
  <c r="B521" i="1"/>
  <c r="X512" i="1"/>
  <c r="X513" i="1"/>
  <c r="X51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BN119" i="1"/>
  <c r="Z121" i="1"/>
  <c r="BN121" i="1"/>
  <c r="Z125" i="1"/>
  <c r="Z127" i="1" s="1"/>
  <c r="BN125" i="1"/>
  <c r="BP125" i="1"/>
  <c r="G521" i="1"/>
  <c r="Z132" i="1"/>
  <c r="Z133" i="1" s="1"/>
  <c r="BN132" i="1"/>
  <c r="Y133" i="1"/>
  <c r="Z136" i="1"/>
  <c r="Z138" i="1" s="1"/>
  <c r="BN136" i="1"/>
  <c r="BP136" i="1"/>
  <c r="Z142" i="1"/>
  <c r="Z143" i="1" s="1"/>
  <c r="BN142" i="1"/>
  <c r="Z147" i="1"/>
  <c r="Z148" i="1" s="1"/>
  <c r="BN147" i="1"/>
  <c r="BP147" i="1"/>
  <c r="Y148" i="1"/>
  <c r="Z151" i="1"/>
  <c r="Z154" i="1" s="1"/>
  <c r="BN151" i="1"/>
  <c r="BP151" i="1"/>
  <c r="Z153" i="1"/>
  <c r="BN153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Z175" i="1"/>
  <c r="Z178" i="1" s="1"/>
  <c r="BN175" i="1"/>
  <c r="BP175" i="1"/>
  <c r="Z177" i="1"/>
  <c r="BN177" i="1"/>
  <c r="Z181" i="1"/>
  <c r="Z182" i="1" s="1"/>
  <c r="BN181" i="1"/>
  <c r="BP181" i="1"/>
  <c r="Z186" i="1"/>
  <c r="Z188" i="1" s="1"/>
  <c r="BN186" i="1"/>
  <c r="BP186" i="1"/>
  <c r="Y189" i="1"/>
  <c r="Z192" i="1"/>
  <c r="Z193" i="1" s="1"/>
  <c r="BN192" i="1"/>
  <c r="Z196" i="1"/>
  <c r="BN196" i="1"/>
  <c r="BP196" i="1"/>
  <c r="BP197" i="1"/>
  <c r="BN197" i="1"/>
  <c r="Z197" i="1"/>
  <c r="BP201" i="1"/>
  <c r="BN201" i="1"/>
  <c r="Z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Y216" i="1"/>
  <c r="Z219" i="1"/>
  <c r="Z221" i="1" s="1"/>
  <c r="BN219" i="1"/>
  <c r="BP219" i="1"/>
  <c r="Y222" i="1"/>
  <c r="K521" i="1"/>
  <c r="Z226" i="1"/>
  <c r="BN226" i="1"/>
  <c r="Z228" i="1"/>
  <c r="BN228" i="1"/>
  <c r="Z230" i="1"/>
  <c r="BN230" i="1"/>
  <c r="Y233" i="1"/>
  <c r="Z236" i="1"/>
  <c r="BN236" i="1"/>
  <c r="BP236" i="1"/>
  <c r="Z246" i="1"/>
  <c r="Z249" i="1" s="1"/>
  <c r="BN246" i="1"/>
  <c r="BP246" i="1"/>
  <c r="Z248" i="1"/>
  <c r="BN248" i="1"/>
  <c r="Z253" i="1"/>
  <c r="BN253" i="1"/>
  <c r="BP253" i="1"/>
  <c r="Z255" i="1"/>
  <c r="BN255" i="1"/>
  <c r="Z257" i="1"/>
  <c r="BN257" i="1"/>
  <c r="Y258" i="1"/>
  <c r="Z262" i="1"/>
  <c r="BN262" i="1"/>
  <c r="BP262" i="1"/>
  <c r="Z264" i="1"/>
  <c r="BN264" i="1"/>
  <c r="Z265" i="1"/>
  <c r="BN265" i="1"/>
  <c r="O521" i="1"/>
  <c r="Y232" i="1"/>
  <c r="Y259" i="1"/>
  <c r="M521" i="1"/>
  <c r="Y267" i="1"/>
  <c r="BP271" i="1"/>
  <c r="BN271" i="1"/>
  <c r="Z271" i="1"/>
  <c r="Z273" i="1" s="1"/>
  <c r="Y298" i="1"/>
  <c r="Y308" i="1"/>
  <c r="Y316" i="1"/>
  <c r="Y322" i="1"/>
  <c r="Y330" i="1"/>
  <c r="Y336" i="1"/>
  <c r="Y343" i="1"/>
  <c r="Y355" i="1"/>
  <c r="Y359" i="1"/>
  <c r="Y365" i="1"/>
  <c r="Y369" i="1"/>
  <c r="Y376" i="1"/>
  <c r="Y386" i="1"/>
  <c r="Y390" i="1"/>
  <c r="Y404" i="1"/>
  <c r="Y410" i="1"/>
  <c r="Y415" i="1"/>
  <c r="Z418" i="1"/>
  <c r="BN418" i="1"/>
  <c r="Z420" i="1"/>
  <c r="BN420" i="1"/>
  <c r="Y421" i="1"/>
  <c r="Z425" i="1"/>
  <c r="Z426" i="1" s="1"/>
  <c r="BN425" i="1"/>
  <c r="BP425" i="1"/>
  <c r="Y426" i="1"/>
  <c r="Z430" i="1"/>
  <c r="Z431" i="1" s="1"/>
  <c r="BN430" i="1"/>
  <c r="BP430" i="1"/>
  <c r="Y431" i="1"/>
  <c r="Z436" i="1"/>
  <c r="BN436" i="1"/>
  <c r="BP436" i="1"/>
  <c r="Z438" i="1"/>
  <c r="BN438" i="1"/>
  <c r="Z439" i="1"/>
  <c r="BN439" i="1"/>
  <c r="Z441" i="1"/>
  <c r="BN441" i="1"/>
  <c r="Z443" i="1"/>
  <c r="BN443" i="1"/>
  <c r="Z445" i="1"/>
  <c r="BN445" i="1"/>
  <c r="BP450" i="1"/>
  <c r="BN450" i="1"/>
  <c r="Z450" i="1"/>
  <c r="Y457" i="1"/>
  <c r="BP454" i="1"/>
  <c r="BN454" i="1"/>
  <c r="Z454" i="1"/>
  <c r="BP462" i="1"/>
  <c r="BN462" i="1"/>
  <c r="Z462" i="1"/>
  <c r="BP466" i="1"/>
  <c r="BN466" i="1"/>
  <c r="Z466" i="1"/>
  <c r="Y473" i="1"/>
  <c r="BP470" i="1"/>
  <c r="BN470" i="1"/>
  <c r="Z470" i="1"/>
  <c r="BP486" i="1"/>
  <c r="BN486" i="1"/>
  <c r="Z486" i="1"/>
  <c r="BP488" i="1"/>
  <c r="BN488" i="1"/>
  <c r="Z488" i="1"/>
  <c r="Y499" i="1"/>
  <c r="BP497" i="1"/>
  <c r="BN497" i="1"/>
  <c r="Z497" i="1"/>
  <c r="Q521" i="1"/>
  <c r="U521" i="1"/>
  <c r="Y521" i="1"/>
  <c r="Y274" i="1"/>
  <c r="Y279" i="1"/>
  <c r="R521" i="1"/>
  <c r="Z292" i="1"/>
  <c r="BN292" i="1"/>
  <c r="Z294" i="1"/>
  <c r="BN294" i="1"/>
  <c r="Z296" i="1"/>
  <c r="BN296" i="1"/>
  <c r="Y299" i="1"/>
  <c r="Z302" i="1"/>
  <c r="BN302" i="1"/>
  <c r="Z304" i="1"/>
  <c r="BN304" i="1"/>
  <c r="Z306" i="1"/>
  <c r="BN306" i="1"/>
  <c r="Z312" i="1"/>
  <c r="BN312" i="1"/>
  <c r="Z314" i="1"/>
  <c r="BN314" i="1"/>
  <c r="Z320" i="1"/>
  <c r="Z322" i="1" s="1"/>
  <c r="BN320" i="1"/>
  <c r="Z325" i="1"/>
  <c r="BN325" i="1"/>
  <c r="BP325" i="1"/>
  <c r="Z326" i="1"/>
  <c r="BN326" i="1"/>
  <c r="Z328" i="1"/>
  <c r="BN328" i="1"/>
  <c r="Z332" i="1"/>
  <c r="Z335" i="1" s="1"/>
  <c r="BN332" i="1"/>
  <c r="BP332" i="1"/>
  <c r="Z334" i="1"/>
  <c r="BN334" i="1"/>
  <c r="Z339" i="1"/>
  <c r="BN339" i="1"/>
  <c r="BP339" i="1"/>
  <c r="Z341" i="1"/>
  <c r="BN341" i="1"/>
  <c r="Y342" i="1"/>
  <c r="Z347" i="1"/>
  <c r="BN347" i="1"/>
  <c r="BP347" i="1"/>
  <c r="Z349" i="1"/>
  <c r="BN349" i="1"/>
  <c r="Z351" i="1"/>
  <c r="BN351" i="1"/>
  <c r="Z353" i="1"/>
  <c r="BN353" i="1"/>
  <c r="Y354" i="1"/>
  <c r="Z357" i="1"/>
  <c r="Z359" i="1" s="1"/>
  <c r="BN357" i="1"/>
  <c r="BP357" i="1"/>
  <c r="Z363" i="1"/>
  <c r="Z364" i="1" s="1"/>
  <c r="BN363" i="1"/>
  <c r="Z367" i="1"/>
  <c r="Z368" i="1" s="1"/>
  <c r="BN367" i="1"/>
  <c r="BP367" i="1"/>
  <c r="Z372" i="1"/>
  <c r="BN372" i="1"/>
  <c r="BP372" i="1"/>
  <c r="Z374" i="1"/>
  <c r="BN374" i="1"/>
  <c r="Z384" i="1"/>
  <c r="Z385" i="1" s="1"/>
  <c r="BN384" i="1"/>
  <c r="Z388" i="1"/>
  <c r="Z389" i="1" s="1"/>
  <c r="BN388" i="1"/>
  <c r="BP388" i="1"/>
  <c r="Z394" i="1"/>
  <c r="BN394" i="1"/>
  <c r="BP394" i="1"/>
  <c r="Z396" i="1"/>
  <c r="BN396" i="1"/>
  <c r="Z398" i="1"/>
  <c r="BN398" i="1"/>
  <c r="Z400" i="1"/>
  <c r="BN400" i="1"/>
  <c r="Z402" i="1"/>
  <c r="BN402" i="1"/>
  <c r="Y405" i="1"/>
  <c r="Z408" i="1"/>
  <c r="Z409" i="1" s="1"/>
  <c r="BN408" i="1"/>
  <c r="Z413" i="1"/>
  <c r="Z414" i="1" s="1"/>
  <c r="BN413" i="1"/>
  <c r="BP413" i="1"/>
  <c r="Y414" i="1"/>
  <c r="Z417" i="1"/>
  <c r="Z421" i="1" s="1"/>
  <c r="BN417" i="1"/>
  <c r="BP417" i="1"/>
  <c r="Y427" i="1"/>
  <c r="Z521" i="1"/>
  <c r="Y451" i="1"/>
  <c r="BP446" i="1"/>
  <c r="BN446" i="1"/>
  <c r="BP448" i="1"/>
  <c r="BN448" i="1"/>
  <c r="Z448" i="1"/>
  <c r="BP456" i="1"/>
  <c r="BN456" i="1"/>
  <c r="Z456" i="1"/>
  <c r="Y458" i="1"/>
  <c r="Y467" i="1"/>
  <c r="BP460" i="1"/>
  <c r="BN460" i="1"/>
  <c r="Z460" i="1"/>
  <c r="BP464" i="1"/>
  <c r="BN464" i="1"/>
  <c r="Z464" i="1"/>
  <c r="BP472" i="1"/>
  <c r="BN472" i="1"/>
  <c r="Z472" i="1"/>
  <c r="Y474" i="1"/>
  <c r="Y489" i="1"/>
  <c r="BP485" i="1"/>
  <c r="BN485" i="1"/>
  <c r="Z485" i="1"/>
  <c r="Z489" i="1" s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AA521" i="1"/>
  <c r="Z237" i="1" l="1"/>
  <c r="Z316" i="1"/>
  <c r="Z308" i="1"/>
  <c r="Y512" i="1"/>
  <c r="Z482" i="1"/>
  <c r="Z298" i="1"/>
  <c r="Z232" i="1"/>
  <c r="Z122" i="1"/>
  <c r="Z101" i="1"/>
  <c r="Z65" i="1"/>
  <c r="Y515" i="1"/>
  <c r="Y513" i="1"/>
  <c r="Z32" i="1"/>
  <c r="Y514" i="1"/>
  <c r="Z467" i="1"/>
  <c r="Z404" i="1"/>
  <c r="Z376" i="1"/>
  <c r="Z354" i="1"/>
  <c r="Z342" i="1"/>
  <c r="Z329" i="1"/>
  <c r="Z499" i="1"/>
  <c r="Z473" i="1"/>
  <c r="Z457" i="1"/>
  <c r="Z266" i="1"/>
  <c r="Z258" i="1"/>
  <c r="Z216" i="1"/>
  <c r="Z172" i="1"/>
  <c r="Z80" i="1"/>
  <c r="Z44" i="1"/>
  <c r="Y511" i="1"/>
  <c r="Z451" i="1"/>
  <c r="Z204" i="1"/>
  <c r="X514" i="1"/>
  <c r="Z516" i="1" l="1"/>
</calcChain>
</file>

<file path=xl/sharedStrings.xml><?xml version="1.0" encoding="utf-8"?>
<sst xmlns="http://schemas.openxmlformats.org/spreadsheetml/2006/main" count="2290" uniqueCount="818">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</sst>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347" sqref="AA347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841" t="s">
        <v>0</v>
      </c>
      <c r="E1" s="611"/>
      <c r="F1" s="611"/>
      <c r="G1" s="12" t="s">
        <v>1</v>
      </c>
      <c r="H1" s="841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886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806" t="s">
        <v>8</v>
      </c>
      <c r="B5" s="667"/>
      <c r="C5" s="576"/>
      <c r="D5" s="682"/>
      <c r="E5" s="684"/>
      <c r="F5" s="634" t="s">
        <v>9</v>
      </c>
      <c r="G5" s="576"/>
      <c r="H5" s="682" t="s">
        <v>817</v>
      </c>
      <c r="I5" s="683"/>
      <c r="J5" s="683"/>
      <c r="K5" s="683"/>
      <c r="L5" s="683"/>
      <c r="M5" s="684"/>
      <c r="N5" s="58"/>
      <c r="P5" s="24" t="s">
        <v>10</v>
      </c>
      <c r="Q5" s="613">
        <v>45865</v>
      </c>
      <c r="R5" s="614"/>
      <c r="T5" s="769" t="s">
        <v>11</v>
      </c>
      <c r="U5" s="749"/>
      <c r="V5" s="773" t="s">
        <v>12</v>
      </c>
      <c r="W5" s="614"/>
      <c r="AB5" s="51"/>
      <c r="AC5" s="51"/>
      <c r="AD5" s="51"/>
      <c r="AE5" s="51"/>
    </row>
    <row r="6" spans="1:32" s="563" customFormat="1" ht="24" customHeight="1" x14ac:dyDescent="0.2">
      <c r="A6" s="806" t="s">
        <v>13</v>
      </c>
      <c r="B6" s="667"/>
      <c r="C6" s="576"/>
      <c r="D6" s="688" t="s">
        <v>14</v>
      </c>
      <c r="E6" s="689"/>
      <c r="F6" s="689"/>
      <c r="G6" s="689"/>
      <c r="H6" s="689"/>
      <c r="I6" s="689"/>
      <c r="J6" s="689"/>
      <c r="K6" s="689"/>
      <c r="L6" s="689"/>
      <c r="M6" s="614"/>
      <c r="N6" s="59"/>
      <c r="P6" s="24" t="s">
        <v>15</v>
      </c>
      <c r="Q6" s="623" t="str">
        <f>IF(Q5=0," ",CHOOSE(WEEKDAY(Q5,2),"Понедельник","Вторник","Среда","Четверг","Пятница","Суббота","Воскресенье"))</f>
        <v>Воскресенье</v>
      </c>
      <c r="R6" s="581"/>
      <c r="T6" s="780" t="s">
        <v>16</v>
      </c>
      <c r="U6" s="749"/>
      <c r="V6" s="698" t="s">
        <v>17</v>
      </c>
      <c r="W6" s="699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776"/>
      <c r="N7" s="60"/>
      <c r="P7" s="24"/>
      <c r="Q7" s="42"/>
      <c r="R7" s="42"/>
      <c r="T7" s="590"/>
      <c r="U7" s="749"/>
      <c r="V7" s="700"/>
      <c r="W7" s="701"/>
      <c r="AB7" s="51"/>
      <c r="AC7" s="51"/>
      <c r="AD7" s="51"/>
      <c r="AE7" s="51"/>
    </row>
    <row r="8" spans="1:32" s="563" customFormat="1" ht="25.5" customHeight="1" x14ac:dyDescent="0.2">
      <c r="A8" s="577" t="s">
        <v>18</v>
      </c>
      <c r="B8" s="578"/>
      <c r="C8" s="579"/>
      <c r="D8" s="873" t="s">
        <v>19</v>
      </c>
      <c r="E8" s="874"/>
      <c r="F8" s="874"/>
      <c r="G8" s="874"/>
      <c r="H8" s="874"/>
      <c r="I8" s="874"/>
      <c r="J8" s="874"/>
      <c r="K8" s="874"/>
      <c r="L8" s="874"/>
      <c r="M8" s="875"/>
      <c r="N8" s="61"/>
      <c r="P8" s="24" t="s">
        <v>20</v>
      </c>
      <c r="Q8" s="775">
        <v>0.45833333333333331</v>
      </c>
      <c r="R8" s="776"/>
      <c r="T8" s="590"/>
      <c r="U8" s="749"/>
      <c r="V8" s="700"/>
      <c r="W8" s="701"/>
      <c r="AB8" s="51"/>
      <c r="AC8" s="51"/>
      <c r="AD8" s="51"/>
      <c r="AE8" s="51"/>
    </row>
    <row r="9" spans="1:32" s="563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48"/>
      <c r="E9" s="649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50" t="str">
        <f>IF(AND($A$9="Тип доверенности/получателя при получении в адресе перегруза:",$D$9="Разовая доверенность"),"Введите ФИО","")</f>
        <v/>
      </c>
      <c r="I9" s="649"/>
      <c r="J9" s="7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9"/>
      <c r="L9" s="649"/>
      <c r="M9" s="649"/>
      <c r="N9" s="561"/>
      <c r="P9" s="26" t="s">
        <v>21</v>
      </c>
      <c r="Q9" s="821"/>
      <c r="R9" s="638"/>
      <c r="T9" s="590"/>
      <c r="U9" s="749"/>
      <c r="V9" s="702"/>
      <c r="W9" s="703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48"/>
      <c r="E10" s="649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20" t="str">
        <f>IFERROR(VLOOKUP($D$10,Proxy,2,FALSE),"")</f>
        <v/>
      </c>
      <c r="I10" s="590"/>
      <c r="J10" s="590"/>
      <c r="K10" s="590"/>
      <c r="L10" s="590"/>
      <c r="M10" s="590"/>
      <c r="N10" s="562"/>
      <c r="P10" s="26" t="s">
        <v>22</v>
      </c>
      <c r="Q10" s="764"/>
      <c r="R10" s="765"/>
      <c r="U10" s="24" t="s">
        <v>23</v>
      </c>
      <c r="V10" s="893" t="s">
        <v>24</v>
      </c>
      <c r="W10" s="699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24"/>
      <c r="R11" s="614"/>
      <c r="U11" s="24" t="s">
        <v>27</v>
      </c>
      <c r="V11" s="637" t="s">
        <v>28</v>
      </c>
      <c r="W11" s="638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5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576"/>
      <c r="N12" s="62"/>
      <c r="P12" s="24" t="s">
        <v>30</v>
      </c>
      <c r="Q12" s="775"/>
      <c r="R12" s="776"/>
      <c r="S12" s="23"/>
      <c r="U12" s="24"/>
      <c r="V12" s="611"/>
      <c r="W12" s="590"/>
      <c r="AB12" s="51"/>
      <c r="AC12" s="51"/>
      <c r="AD12" s="51"/>
      <c r="AE12" s="51"/>
    </row>
    <row r="13" spans="1:32" s="563" customFormat="1" ht="23.25" customHeight="1" x14ac:dyDescent="0.2">
      <c r="A13" s="75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576"/>
      <c r="N13" s="62"/>
      <c r="O13" s="26"/>
      <c r="P13" s="26" t="s">
        <v>32</v>
      </c>
      <c r="Q13" s="637"/>
      <c r="R13" s="6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5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5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8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576"/>
      <c r="N15" s="63"/>
      <c r="P15" s="790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1"/>
      <c r="Q16" s="791"/>
      <c r="R16" s="791"/>
      <c r="S16" s="791"/>
      <c r="T16" s="7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808" t="s">
        <v>38</v>
      </c>
      <c r="D17" s="596" t="s">
        <v>39</v>
      </c>
      <c r="E17" s="597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845"/>
      <c r="R17" s="845"/>
      <c r="S17" s="845"/>
      <c r="T17" s="597"/>
      <c r="U17" s="575" t="s">
        <v>51</v>
      </c>
      <c r="V17" s="576"/>
      <c r="W17" s="596" t="s">
        <v>52</v>
      </c>
      <c r="X17" s="596" t="s">
        <v>53</v>
      </c>
      <c r="Y17" s="573" t="s">
        <v>54</v>
      </c>
      <c r="Z17" s="709" t="s">
        <v>55</v>
      </c>
      <c r="AA17" s="628" t="s">
        <v>56</v>
      </c>
      <c r="AB17" s="628" t="s">
        <v>57</v>
      </c>
      <c r="AC17" s="628" t="s">
        <v>58</v>
      </c>
      <c r="AD17" s="628" t="s">
        <v>59</v>
      </c>
      <c r="AE17" s="629"/>
      <c r="AF17" s="630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598"/>
      <c r="E18" s="599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598"/>
      <c r="Q18" s="846"/>
      <c r="R18" s="846"/>
      <c r="S18" s="846"/>
      <c r="T18" s="599"/>
      <c r="U18" s="67" t="s">
        <v>61</v>
      </c>
      <c r="V18" s="67" t="s">
        <v>62</v>
      </c>
      <c r="W18" s="603"/>
      <c r="X18" s="603"/>
      <c r="Y18" s="574"/>
      <c r="Z18" s="710"/>
      <c r="AA18" s="722"/>
      <c r="AB18" s="722"/>
      <c r="AC18" s="722"/>
      <c r="AD18" s="631"/>
      <c r="AE18" s="632"/>
      <c r="AF18" s="633"/>
      <c r="AG18" s="66"/>
      <c r="BD18" s="65"/>
    </row>
    <row r="19" spans="1:68" ht="27.75" hidden="1" customHeight="1" x14ac:dyDescent="0.2">
      <c r="A19" s="663" t="s">
        <v>63</v>
      </c>
      <c r="B19" s="664"/>
      <c r="C19" s="664"/>
      <c r="D19" s="664"/>
      <c r="E19" s="664"/>
      <c r="F19" s="664"/>
      <c r="G19" s="664"/>
      <c r="H19" s="664"/>
      <c r="I19" s="664"/>
      <c r="J19" s="664"/>
      <c r="K19" s="664"/>
      <c r="L19" s="664"/>
      <c r="M19" s="664"/>
      <c r="N19" s="664"/>
      <c r="O19" s="664"/>
      <c r="P19" s="664"/>
      <c r="Q19" s="664"/>
      <c r="R19" s="664"/>
      <c r="S19" s="664"/>
      <c r="T19" s="664"/>
      <c r="U19" s="664"/>
      <c r="V19" s="664"/>
      <c r="W19" s="664"/>
      <c r="X19" s="664"/>
      <c r="Y19" s="664"/>
      <c r="Z19" s="664"/>
      <c r="AA19" s="48"/>
      <c r="AB19" s="48"/>
      <c r="AC19" s="48"/>
    </row>
    <row r="20" spans="1:68" ht="16.5" hidden="1" customHeight="1" x14ac:dyDescent="0.25">
      <c r="A20" s="595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4"/>
      <c r="AB20" s="564"/>
      <c r="AC20" s="564"/>
    </row>
    <row r="21" spans="1:68" ht="14.25" hidden="1" customHeight="1" x14ac:dyDescent="0.25">
      <c r="A21" s="592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5"/>
      <c r="AB21" s="565"/>
      <c r="AC21" s="56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5" t="s">
        <v>69</v>
      </c>
      <c r="Q22" s="586"/>
      <c r="R22" s="586"/>
      <c r="S22" s="586"/>
      <c r="T22" s="587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4"/>
      <c r="P23" s="584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4"/>
      <c r="P24" s="584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hidden="1" customHeight="1" x14ac:dyDescent="0.25">
      <c r="A25" s="592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5"/>
      <c r="AB25" s="565"/>
      <c r="AC25" s="56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6"/>
      <c r="R26" s="586"/>
      <c r="S26" s="586"/>
      <c r="T26" s="587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6"/>
      <c r="R27" s="586"/>
      <c r="S27" s="586"/>
      <c r="T27" s="587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6"/>
      <c r="R28" s="586"/>
      <c r="S28" s="586"/>
      <c r="T28" s="587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6"/>
      <c r="R29" s="586"/>
      <c r="S29" s="586"/>
      <c r="T29" s="587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6"/>
      <c r="R30" s="586"/>
      <c r="S30" s="586"/>
      <c r="T30" s="587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6"/>
      <c r="R31" s="586"/>
      <c r="S31" s="586"/>
      <c r="T31" s="587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4"/>
      <c r="P32" s="584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4"/>
      <c r="P33" s="584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hidden="1" customHeight="1" x14ac:dyDescent="0.25">
      <c r="A34" s="592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5"/>
      <c r="AB34" s="565"/>
      <c r="AC34" s="56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6"/>
      <c r="R35" s="586"/>
      <c r="S35" s="586"/>
      <c r="T35" s="587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4"/>
      <c r="P36" s="584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4"/>
      <c r="P37" s="584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hidden="1" customHeight="1" x14ac:dyDescent="0.2">
      <c r="A38" s="663" t="s">
        <v>101</v>
      </c>
      <c r="B38" s="664"/>
      <c r="C38" s="664"/>
      <c r="D38" s="664"/>
      <c r="E38" s="664"/>
      <c r="F38" s="664"/>
      <c r="G38" s="664"/>
      <c r="H38" s="664"/>
      <c r="I38" s="664"/>
      <c r="J38" s="664"/>
      <c r="K38" s="664"/>
      <c r="L38" s="664"/>
      <c r="M38" s="664"/>
      <c r="N38" s="664"/>
      <c r="O38" s="664"/>
      <c r="P38" s="664"/>
      <c r="Q38" s="664"/>
      <c r="R38" s="664"/>
      <c r="S38" s="664"/>
      <c r="T38" s="664"/>
      <c r="U38" s="664"/>
      <c r="V38" s="664"/>
      <c r="W38" s="664"/>
      <c r="X38" s="664"/>
      <c r="Y38" s="664"/>
      <c r="Z38" s="664"/>
      <c r="AA38" s="48"/>
      <c r="AB38" s="48"/>
      <c r="AC38" s="48"/>
    </row>
    <row r="39" spans="1:68" ht="16.5" hidden="1" customHeight="1" x14ac:dyDescent="0.25">
      <c r="A39" s="595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4"/>
      <c r="AB39" s="564"/>
      <c r="AC39" s="564"/>
    </row>
    <row r="40" spans="1:68" ht="14.25" hidden="1" customHeight="1" x14ac:dyDescent="0.25">
      <c r="A40" s="592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5"/>
      <c r="AB40" s="565"/>
      <c r="AC40" s="56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6"/>
      <c r="R41" s="586"/>
      <c r="S41" s="586"/>
      <c r="T41" s="587"/>
      <c r="U41" s="34"/>
      <c r="V41" s="34"/>
      <c r="W41" s="35" t="s">
        <v>70</v>
      </c>
      <c r="X41" s="569">
        <v>0</v>
      </c>
      <c r="Y41" s="57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6"/>
      <c r="R42" s="586"/>
      <c r="S42" s="586"/>
      <c r="T42" s="587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6"/>
      <c r="R43" s="586"/>
      <c r="S43" s="586"/>
      <c r="T43" s="587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3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4"/>
      <c r="P44" s="584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71">
        <f>IFERROR(X41/H41,"0")+IFERROR(X42/H42,"0")+IFERROR(X43/H43,"0")</f>
        <v>0</v>
      </c>
      <c r="Y44" s="571">
        <f>IFERROR(Y41/H41,"0")+IFERROR(Y42/H42,"0")+IFERROR(Y43/H43,"0")</f>
        <v>0</v>
      </c>
      <c r="Z44" s="571">
        <f>IFERROR(IF(Z41="",0,Z41),"0")+IFERROR(IF(Z42="",0,Z42),"0")+IFERROR(IF(Z43="",0,Z43),"0")</f>
        <v>0</v>
      </c>
      <c r="AA44" s="572"/>
      <c r="AB44" s="572"/>
      <c r="AC44" s="572"/>
    </row>
    <row r="45" spans="1:68" hidden="1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4"/>
      <c r="P45" s="584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71">
        <f>IFERROR(SUM(X41:X43),"0")</f>
        <v>0</v>
      </c>
      <c r="Y45" s="571">
        <f>IFERROR(SUM(Y41:Y43),"0")</f>
        <v>0</v>
      </c>
      <c r="Z45" s="37"/>
      <c r="AA45" s="572"/>
      <c r="AB45" s="572"/>
      <c r="AC45" s="572"/>
    </row>
    <row r="46" spans="1:68" ht="14.25" hidden="1" customHeight="1" x14ac:dyDescent="0.25">
      <c r="A46" s="592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5"/>
      <c r="AB46" s="565"/>
      <c r="AC46" s="56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6"/>
      <c r="R47" s="586"/>
      <c r="S47" s="586"/>
      <c r="T47" s="587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4"/>
      <c r="P48" s="584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4"/>
      <c r="P49" s="584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hidden="1" customHeight="1" x14ac:dyDescent="0.25">
      <c r="A50" s="595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4"/>
      <c r="AB50" s="564"/>
      <c r="AC50" s="564"/>
    </row>
    <row r="51" spans="1:68" ht="14.25" hidden="1" customHeight="1" x14ac:dyDescent="0.25">
      <c r="A51" s="592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5"/>
      <c r="AB51" s="565"/>
      <c r="AC51" s="56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6"/>
      <c r="R52" s="586"/>
      <c r="S52" s="586"/>
      <c r="T52" s="587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1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6"/>
      <c r="R53" s="586"/>
      <c r="S53" s="586"/>
      <c r="T53" s="587"/>
      <c r="U53" s="34"/>
      <c r="V53" s="34"/>
      <c r="W53" s="35" t="s">
        <v>70</v>
      </c>
      <c r="X53" s="569">
        <v>0</v>
      </c>
      <c r="Y53" s="57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6"/>
      <c r="R54" s="586"/>
      <c r="S54" s="586"/>
      <c r="T54" s="587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1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6"/>
      <c r="R55" s="586"/>
      <c r="S55" s="586"/>
      <c r="T55" s="587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6"/>
      <c r="R56" s="586"/>
      <c r="S56" s="586"/>
      <c r="T56" s="587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6"/>
      <c r="R57" s="586"/>
      <c r="S57" s="586"/>
      <c r="T57" s="587"/>
      <c r="U57" s="34"/>
      <c r="V57" s="34"/>
      <c r="W57" s="35" t="s">
        <v>70</v>
      </c>
      <c r="X57" s="569">
        <v>0</v>
      </c>
      <c r="Y57" s="57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3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4"/>
      <c r="P58" s="584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71">
        <f>IFERROR(X52/H52,"0")+IFERROR(X53/H53,"0")+IFERROR(X54/H54,"0")+IFERROR(X55/H55,"0")+IFERROR(X56/H56,"0")+IFERROR(X57/H57,"0")</f>
        <v>0</v>
      </c>
      <c r="Y58" s="571">
        <f>IFERROR(Y52/H52,"0")+IFERROR(Y53/H53,"0")+IFERROR(Y54/H54,"0")+IFERROR(Y55/H55,"0")+IFERROR(Y56/H56,"0")+IFERROR(Y57/H57,"0")</f>
        <v>0</v>
      </c>
      <c r="Z58" s="571">
        <f>IFERROR(IF(Z52="",0,Z52),"0")+IFERROR(IF(Z53="",0,Z53),"0")+IFERROR(IF(Z54="",0,Z54),"0")+IFERROR(IF(Z55="",0,Z55),"0")+IFERROR(IF(Z56="",0,Z56),"0")+IFERROR(IF(Z57="",0,Z57),"0")</f>
        <v>0</v>
      </c>
      <c r="AA58" s="572"/>
      <c r="AB58" s="572"/>
      <c r="AC58" s="572"/>
    </row>
    <row r="59" spans="1:68" hidden="1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594"/>
      <c r="P59" s="584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71">
        <f>IFERROR(SUM(X52:X57),"0")</f>
        <v>0</v>
      </c>
      <c r="Y59" s="571">
        <f>IFERROR(SUM(Y52:Y57),"0")</f>
        <v>0</v>
      </c>
      <c r="Z59" s="37"/>
      <c r="AA59" s="572"/>
      <c r="AB59" s="572"/>
      <c r="AC59" s="572"/>
    </row>
    <row r="60" spans="1:68" ht="14.25" hidden="1" customHeight="1" x14ac:dyDescent="0.25">
      <c r="A60" s="592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5"/>
      <c r="AB60" s="565"/>
      <c r="AC60" s="56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6"/>
      <c r="R61" s="586"/>
      <c r="S61" s="586"/>
      <c r="T61" s="587"/>
      <c r="U61" s="34"/>
      <c r="V61" s="34"/>
      <c r="W61" s="35" t="s">
        <v>70</v>
      </c>
      <c r="X61" s="569">
        <v>0</v>
      </c>
      <c r="Y61" s="57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6"/>
      <c r="R62" s="586"/>
      <c r="S62" s="586"/>
      <c r="T62" s="587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6"/>
      <c r="R63" s="586"/>
      <c r="S63" s="586"/>
      <c r="T63" s="587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6"/>
      <c r="R64" s="586"/>
      <c r="S64" s="586"/>
      <c r="T64" s="587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3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594"/>
      <c r="P65" s="584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71">
        <f>IFERROR(X61/H61,"0")+IFERROR(X62/H62,"0")+IFERROR(X63/H63,"0")+IFERROR(X64/H64,"0")</f>
        <v>0</v>
      </c>
      <c r="Y65" s="571">
        <f>IFERROR(Y61/H61,"0")+IFERROR(Y62/H62,"0")+IFERROR(Y63/H63,"0")+IFERROR(Y64/H64,"0")</f>
        <v>0</v>
      </c>
      <c r="Z65" s="571">
        <f>IFERROR(IF(Z61="",0,Z61),"0")+IFERROR(IF(Z62="",0,Z62),"0")+IFERROR(IF(Z63="",0,Z63),"0")+IFERROR(IF(Z64="",0,Z64),"0")</f>
        <v>0</v>
      </c>
      <c r="AA65" s="572"/>
      <c r="AB65" s="572"/>
      <c r="AC65" s="572"/>
    </row>
    <row r="66" spans="1:68" hidden="1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594"/>
      <c r="P66" s="584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71">
        <f>IFERROR(SUM(X61:X64),"0")</f>
        <v>0</v>
      </c>
      <c r="Y66" s="571">
        <f>IFERROR(SUM(Y61:Y64),"0")</f>
        <v>0</v>
      </c>
      <c r="Z66" s="37"/>
      <c r="AA66" s="572"/>
      <c r="AB66" s="572"/>
      <c r="AC66" s="572"/>
    </row>
    <row r="67" spans="1:68" ht="14.25" hidden="1" customHeight="1" x14ac:dyDescent="0.25">
      <c r="A67" s="592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5"/>
      <c r="AB67" s="565"/>
      <c r="AC67" s="56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6"/>
      <c r="R68" s="586"/>
      <c r="S68" s="586"/>
      <c r="T68" s="587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6"/>
      <c r="R69" s="586"/>
      <c r="S69" s="586"/>
      <c r="T69" s="587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6"/>
      <c r="R70" s="586"/>
      <c r="S70" s="586"/>
      <c r="T70" s="587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4"/>
      <c r="P71" s="584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4"/>
      <c r="P72" s="584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hidden="1" customHeight="1" x14ac:dyDescent="0.25">
      <c r="A73" s="592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5"/>
      <c r="AB73" s="565"/>
      <c r="AC73" s="56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6"/>
      <c r="R74" s="586"/>
      <c r="S74" s="586"/>
      <c r="T74" s="587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6"/>
      <c r="R75" s="586"/>
      <c r="S75" s="586"/>
      <c r="T75" s="587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6"/>
      <c r="R76" s="586"/>
      <c r="S76" s="586"/>
      <c r="T76" s="587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6"/>
      <c r="R77" s="586"/>
      <c r="S77" s="586"/>
      <c r="T77" s="587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6"/>
      <c r="R78" s="586"/>
      <c r="S78" s="586"/>
      <c r="T78" s="587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6"/>
      <c r="R79" s="586"/>
      <c r="S79" s="586"/>
      <c r="T79" s="587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4"/>
      <c r="P80" s="584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4"/>
      <c r="P81" s="584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hidden="1" customHeight="1" x14ac:dyDescent="0.25">
      <c r="A82" s="592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5"/>
      <c r="AB82" s="565"/>
      <c r="AC82" s="56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6"/>
      <c r="R83" s="586"/>
      <c r="S83" s="586"/>
      <c r="T83" s="587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6"/>
      <c r="R84" s="586"/>
      <c r="S84" s="586"/>
      <c r="T84" s="587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4"/>
      <c r="P85" s="584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hidden="1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4"/>
      <c r="P86" s="584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hidden="1" customHeight="1" x14ac:dyDescent="0.25">
      <c r="A87" s="595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4"/>
      <c r="AB87" s="564"/>
      <c r="AC87" s="564"/>
    </row>
    <row r="88" spans="1:68" ht="14.25" hidden="1" customHeight="1" x14ac:dyDescent="0.25">
      <c r="A88" s="592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5"/>
      <c r="AB88" s="565"/>
      <c r="AC88" s="56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6"/>
      <c r="R89" s="586"/>
      <c r="S89" s="586"/>
      <c r="T89" s="587"/>
      <c r="U89" s="34"/>
      <c r="V89" s="34"/>
      <c r="W89" s="35" t="s">
        <v>70</v>
      </c>
      <c r="X89" s="569">
        <v>0</v>
      </c>
      <c r="Y89" s="57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4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6"/>
      <c r="R90" s="586"/>
      <c r="S90" s="586"/>
      <c r="T90" s="587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6"/>
      <c r="R91" s="586"/>
      <c r="S91" s="586"/>
      <c r="T91" s="587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3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4"/>
      <c r="P92" s="584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71">
        <f>IFERROR(X89/H89,"0")+IFERROR(X90/H90,"0")+IFERROR(X91/H91,"0")</f>
        <v>0</v>
      </c>
      <c r="Y92" s="571">
        <f>IFERROR(Y89/H89,"0")+IFERROR(Y90/H90,"0")+IFERROR(Y91/H91,"0")</f>
        <v>0</v>
      </c>
      <c r="Z92" s="571">
        <f>IFERROR(IF(Z89="",0,Z89),"0")+IFERROR(IF(Z90="",0,Z90),"0")+IFERROR(IF(Z91="",0,Z91),"0")</f>
        <v>0</v>
      </c>
      <c r="AA92" s="572"/>
      <c r="AB92" s="572"/>
      <c r="AC92" s="572"/>
    </row>
    <row r="93" spans="1:68" hidden="1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4"/>
      <c r="P93" s="584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71">
        <f>IFERROR(SUM(X89:X91),"0")</f>
        <v>0</v>
      </c>
      <c r="Y93" s="571">
        <f>IFERROR(SUM(Y89:Y91),"0")</f>
        <v>0</v>
      </c>
      <c r="Z93" s="37"/>
      <c r="AA93" s="572"/>
      <c r="AB93" s="572"/>
      <c r="AC93" s="572"/>
    </row>
    <row r="94" spans="1:68" ht="14.25" hidden="1" customHeight="1" x14ac:dyDescent="0.25">
      <c r="A94" s="592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5"/>
      <c r="AB94" s="565"/>
      <c r="AC94" s="56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77" t="s">
        <v>191</v>
      </c>
      <c r="Q95" s="586"/>
      <c r="R95" s="586"/>
      <c r="S95" s="586"/>
      <c r="T95" s="587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6"/>
      <c r="R96" s="586"/>
      <c r="S96" s="586"/>
      <c r="T96" s="587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7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6"/>
      <c r="R97" s="586"/>
      <c r="S97" s="586"/>
      <c r="T97" s="587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6"/>
      <c r="R98" s="586"/>
      <c r="S98" s="586"/>
      <c r="T98" s="587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8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6"/>
      <c r="R99" s="586"/>
      <c r="S99" s="586"/>
      <c r="T99" s="587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7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6"/>
      <c r="R100" s="586"/>
      <c r="S100" s="586"/>
      <c r="T100" s="587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3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4"/>
      <c r="P101" s="584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71">
        <f>IFERROR(X95/H95,"0")+IFERROR(X96/H96,"0")+IFERROR(X97/H97,"0")+IFERROR(X98/H98,"0")+IFERROR(X99/H99,"0")+IFERROR(X100/H100,"0")</f>
        <v>0</v>
      </c>
      <c r="Y101" s="571">
        <f>IFERROR(Y95/H95,"0")+IFERROR(Y96/H96,"0")+IFERROR(Y97/H97,"0")+IFERROR(Y98/H98,"0")+IFERROR(Y99/H99,"0")+IFERROR(Y100/H100,"0")</f>
        <v>0</v>
      </c>
      <c r="Z101" s="571">
        <f>IFERROR(IF(Z95="",0,Z95),"0")+IFERROR(IF(Z96="",0,Z96),"0")+IFERROR(IF(Z97="",0,Z97),"0")+IFERROR(IF(Z98="",0,Z98),"0")+IFERROR(IF(Z99="",0,Z99),"0")+IFERROR(IF(Z100="",0,Z100),"0")</f>
        <v>0</v>
      </c>
      <c r="AA101" s="572"/>
      <c r="AB101" s="572"/>
      <c r="AC101" s="572"/>
    </row>
    <row r="102" spans="1:68" hidden="1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4"/>
      <c r="P102" s="584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71">
        <f>IFERROR(SUM(X95:X100),"0")</f>
        <v>0</v>
      </c>
      <c r="Y102" s="571">
        <f>IFERROR(SUM(Y95:Y100),"0")</f>
        <v>0</v>
      </c>
      <c r="Z102" s="37"/>
      <c r="AA102" s="572"/>
      <c r="AB102" s="572"/>
      <c r="AC102" s="572"/>
    </row>
    <row r="103" spans="1:68" ht="16.5" hidden="1" customHeight="1" x14ac:dyDescent="0.25">
      <c r="A103" s="595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4"/>
      <c r="AB103" s="564"/>
      <c r="AC103" s="564"/>
    </row>
    <row r="104" spans="1:68" ht="14.25" hidden="1" customHeight="1" x14ac:dyDescent="0.25">
      <c r="A104" s="592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5"/>
      <c r="AB104" s="565"/>
      <c r="AC104" s="565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6"/>
      <c r="R105" s="586"/>
      <c r="S105" s="586"/>
      <c r="T105" s="587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9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6"/>
      <c r="R106" s="586"/>
      <c r="S106" s="586"/>
      <c r="T106" s="587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6"/>
      <c r="R107" s="586"/>
      <c r="S107" s="586"/>
      <c r="T107" s="587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6"/>
      <c r="R108" s="586"/>
      <c r="S108" s="586"/>
      <c r="T108" s="587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3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4"/>
      <c r="P109" s="584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71">
        <f>IFERROR(X105/H105,"0")+IFERROR(X106/H106,"0")+IFERROR(X107/H107,"0")+IFERROR(X108/H108,"0")</f>
        <v>0</v>
      </c>
      <c r="Y109" s="571">
        <f>IFERROR(Y105/H105,"0")+IFERROR(Y106/H106,"0")+IFERROR(Y107/H107,"0")+IFERROR(Y108/H108,"0")</f>
        <v>0</v>
      </c>
      <c r="Z109" s="571">
        <f>IFERROR(IF(Z105="",0,Z105),"0")+IFERROR(IF(Z106="",0,Z106),"0")+IFERROR(IF(Z107="",0,Z107),"0")+IFERROR(IF(Z108="",0,Z108),"0")</f>
        <v>0</v>
      </c>
      <c r="AA109" s="572"/>
      <c r="AB109" s="572"/>
      <c r="AC109" s="572"/>
    </row>
    <row r="110" spans="1:68" hidden="1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4"/>
      <c r="P110" s="584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71">
        <f>IFERROR(SUM(X105:X108),"0")</f>
        <v>0</v>
      </c>
      <c r="Y110" s="571">
        <f>IFERROR(SUM(Y105:Y108),"0")</f>
        <v>0</v>
      </c>
      <c r="Z110" s="37"/>
      <c r="AA110" s="572"/>
      <c r="AB110" s="572"/>
      <c r="AC110" s="572"/>
    </row>
    <row r="111" spans="1:68" ht="14.25" hidden="1" customHeight="1" x14ac:dyDescent="0.25">
      <c r="A111" s="592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5"/>
      <c r="AB111" s="565"/>
      <c r="AC111" s="565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7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6"/>
      <c r="R112" s="586"/>
      <c r="S112" s="586"/>
      <c r="T112" s="587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6"/>
      <c r="R113" s="586"/>
      <c r="S113" s="586"/>
      <c r="T113" s="587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6"/>
      <c r="R114" s="586"/>
      <c r="S114" s="586"/>
      <c r="T114" s="587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4"/>
      <c r="P115" s="584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4"/>
      <c r="P116" s="584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hidden="1" customHeight="1" x14ac:dyDescent="0.25">
      <c r="A117" s="592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5"/>
      <c r="AB117" s="565"/>
      <c r="AC117" s="565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6"/>
      <c r="R118" s="586"/>
      <c r="S118" s="586"/>
      <c r="T118" s="587"/>
      <c r="U118" s="34"/>
      <c r="V118" s="34"/>
      <c r="W118" s="35" t="s">
        <v>70</v>
      </c>
      <c r="X118" s="569">
        <v>0</v>
      </c>
      <c r="Y118" s="570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1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6"/>
      <c r="R119" s="586"/>
      <c r="S119" s="586"/>
      <c r="T119" s="587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6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6"/>
      <c r="R120" s="586"/>
      <c r="S120" s="586"/>
      <c r="T120" s="587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6"/>
      <c r="R121" s="586"/>
      <c r="S121" s="586"/>
      <c r="T121" s="587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93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594"/>
      <c r="P122" s="584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71">
        <f>IFERROR(X118/H118,"0")+IFERROR(X119/H119,"0")+IFERROR(X120/H120,"0")+IFERROR(X121/H121,"0")</f>
        <v>0</v>
      </c>
      <c r="Y122" s="571">
        <f>IFERROR(Y118/H118,"0")+IFERROR(Y119/H119,"0")+IFERROR(Y120/H120,"0")+IFERROR(Y121/H121,"0")</f>
        <v>0</v>
      </c>
      <c r="Z122" s="571">
        <f>IFERROR(IF(Z118="",0,Z118),"0")+IFERROR(IF(Z119="",0,Z119),"0")+IFERROR(IF(Z120="",0,Z120),"0")+IFERROR(IF(Z121="",0,Z121),"0")</f>
        <v>0</v>
      </c>
      <c r="AA122" s="572"/>
      <c r="AB122" s="572"/>
      <c r="AC122" s="572"/>
    </row>
    <row r="123" spans="1:68" hidden="1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4"/>
      <c r="P123" s="584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71">
        <f>IFERROR(SUM(X118:X121),"0")</f>
        <v>0</v>
      </c>
      <c r="Y123" s="571">
        <f>IFERROR(SUM(Y118:Y121),"0")</f>
        <v>0</v>
      </c>
      <c r="Z123" s="37"/>
      <c r="AA123" s="572"/>
      <c r="AB123" s="572"/>
      <c r="AC123" s="572"/>
    </row>
    <row r="124" spans="1:68" ht="14.25" hidden="1" customHeight="1" x14ac:dyDescent="0.25">
      <c r="A124" s="592" t="s">
        <v>174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5"/>
      <c r="AB124" s="565"/>
      <c r="AC124" s="565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6"/>
      <c r="R125" s="586"/>
      <c r="S125" s="586"/>
      <c r="T125" s="587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6"/>
      <c r="R126" s="586"/>
      <c r="S126" s="586"/>
      <c r="T126" s="587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594"/>
      <c r="P127" s="584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hidden="1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4"/>
      <c r="P128" s="584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hidden="1" customHeight="1" x14ac:dyDescent="0.25">
      <c r="A129" s="595" t="s">
        <v>237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4"/>
      <c r="AB129" s="564"/>
      <c r="AC129" s="564"/>
    </row>
    <row r="130" spans="1:68" ht="14.25" hidden="1" customHeight="1" x14ac:dyDescent="0.25">
      <c r="A130" s="592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5"/>
      <c r="AB130" s="565"/>
      <c r="AC130" s="565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86"/>
      <c r="R131" s="586"/>
      <c r="S131" s="586"/>
      <c r="T131" s="587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86"/>
      <c r="R132" s="586"/>
      <c r="S132" s="586"/>
      <c r="T132" s="587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594"/>
      <c r="P133" s="584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hidden="1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4"/>
      <c r="P134" s="584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hidden="1" customHeight="1" x14ac:dyDescent="0.25">
      <c r="A135" s="592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5"/>
      <c r="AB135" s="565"/>
      <c r="AC135" s="565"/>
    </row>
    <row r="136" spans="1:68" ht="27" hidden="1" customHeight="1" x14ac:dyDescent="0.25">
      <c r="A136" s="54" t="s">
        <v>242</v>
      </c>
      <c r="B136" s="54" t="s">
        <v>243</v>
      </c>
      <c r="C136" s="31">
        <v>4301031234</v>
      </c>
      <c r="D136" s="580">
        <v>4680115883444</v>
      </c>
      <c r="E136" s="581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86"/>
      <c r="R136" s="586"/>
      <c r="S136" s="586"/>
      <c r="T136" s="587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242</v>
      </c>
      <c r="B137" s="54" t="s">
        <v>245</v>
      </c>
      <c r="C137" s="31">
        <v>4301031235</v>
      </c>
      <c r="D137" s="580">
        <v>4680115883444</v>
      </c>
      <c r="E137" s="581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6"/>
      <c r="R137" s="586"/>
      <c r="S137" s="586"/>
      <c r="T137" s="587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594"/>
      <c r="P138" s="584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hidden="1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4"/>
      <c r="P139" s="584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hidden="1" customHeight="1" x14ac:dyDescent="0.25">
      <c r="A140" s="592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5"/>
      <c r="AB140" s="565"/>
      <c r="AC140" s="565"/>
    </row>
    <row r="141" spans="1:68" ht="16.5" hidden="1" customHeight="1" x14ac:dyDescent="0.25">
      <c r="A141" s="54" t="s">
        <v>246</v>
      </c>
      <c r="B141" s="54" t="s">
        <v>247</v>
      </c>
      <c r="C141" s="31">
        <v>4301051477</v>
      </c>
      <c r="D141" s="580">
        <v>4680115882584</v>
      </c>
      <c r="E141" s="581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86"/>
      <c r="R141" s="586"/>
      <c r="S141" s="586"/>
      <c r="T141" s="587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246</v>
      </c>
      <c r="B142" s="54" t="s">
        <v>248</v>
      </c>
      <c r="C142" s="31">
        <v>4301051476</v>
      </c>
      <c r="D142" s="580">
        <v>4680115882584</v>
      </c>
      <c r="E142" s="581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86"/>
      <c r="R142" s="586"/>
      <c r="S142" s="586"/>
      <c r="T142" s="587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594"/>
      <c r="P143" s="584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hidden="1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4"/>
      <c r="P144" s="584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hidden="1" customHeight="1" x14ac:dyDescent="0.25">
      <c r="A145" s="595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4"/>
      <c r="AB145" s="564"/>
      <c r="AC145" s="564"/>
    </row>
    <row r="146" spans="1:68" ht="14.25" hidden="1" customHeight="1" x14ac:dyDescent="0.25">
      <c r="A146" s="592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5"/>
      <c r="AB146" s="565"/>
      <c r="AC146" s="565"/>
    </row>
    <row r="147" spans="1:68" ht="27" hidden="1" customHeight="1" x14ac:dyDescent="0.25">
      <c r="A147" s="54" t="s">
        <v>249</v>
      </c>
      <c r="B147" s="54" t="s">
        <v>250</v>
      </c>
      <c r="C147" s="31">
        <v>4301011705</v>
      </c>
      <c r="D147" s="580">
        <v>4607091384604</v>
      </c>
      <c r="E147" s="581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8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86"/>
      <c r="R147" s="586"/>
      <c r="S147" s="586"/>
      <c r="T147" s="587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594"/>
      <c r="P148" s="584" t="s">
        <v>72</v>
      </c>
      <c r="Q148" s="578"/>
      <c r="R148" s="578"/>
      <c r="S148" s="578"/>
      <c r="T148" s="578"/>
      <c r="U148" s="578"/>
      <c r="V148" s="579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hidden="1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4"/>
      <c r="P149" s="584" t="s">
        <v>72</v>
      </c>
      <c r="Q149" s="578"/>
      <c r="R149" s="578"/>
      <c r="S149" s="578"/>
      <c r="T149" s="578"/>
      <c r="U149" s="578"/>
      <c r="V149" s="579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hidden="1" customHeight="1" x14ac:dyDescent="0.25">
      <c r="A150" s="592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5"/>
      <c r="AB150" s="565"/>
      <c r="AC150" s="565"/>
    </row>
    <row r="151" spans="1:68" ht="16.5" hidden="1" customHeight="1" x14ac:dyDescent="0.25">
      <c r="A151" s="54" t="s">
        <v>252</v>
      </c>
      <c r="B151" s="54" t="s">
        <v>253</v>
      </c>
      <c r="C151" s="31">
        <v>4301030895</v>
      </c>
      <c r="D151" s="580">
        <v>4607091387667</v>
      </c>
      <c r="E151" s="581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5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86"/>
      <c r="R151" s="586"/>
      <c r="S151" s="586"/>
      <c r="T151" s="587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4301030961</v>
      </c>
      <c r="D152" s="580">
        <v>4607091387636</v>
      </c>
      <c r="E152" s="581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86"/>
      <c r="R152" s="586"/>
      <c r="S152" s="586"/>
      <c r="T152" s="587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258</v>
      </c>
      <c r="B153" s="54" t="s">
        <v>259</v>
      </c>
      <c r="C153" s="31">
        <v>4301030963</v>
      </c>
      <c r="D153" s="580">
        <v>4607091382426</v>
      </c>
      <c r="E153" s="581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86"/>
      <c r="R153" s="586"/>
      <c r="S153" s="586"/>
      <c r="T153" s="587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594"/>
      <c r="P154" s="584" t="s">
        <v>72</v>
      </c>
      <c r="Q154" s="578"/>
      <c r="R154" s="578"/>
      <c r="S154" s="578"/>
      <c r="T154" s="578"/>
      <c r="U154" s="578"/>
      <c r="V154" s="579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hidden="1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4"/>
      <c r="P155" s="584" t="s">
        <v>72</v>
      </c>
      <c r="Q155" s="578"/>
      <c r="R155" s="578"/>
      <c r="S155" s="578"/>
      <c r="T155" s="578"/>
      <c r="U155" s="578"/>
      <c r="V155" s="579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hidden="1" customHeight="1" x14ac:dyDescent="0.2">
      <c r="A156" s="663" t="s">
        <v>261</v>
      </c>
      <c r="B156" s="664"/>
      <c r="C156" s="664"/>
      <c r="D156" s="664"/>
      <c r="E156" s="664"/>
      <c r="F156" s="664"/>
      <c r="G156" s="664"/>
      <c r="H156" s="664"/>
      <c r="I156" s="664"/>
      <c r="J156" s="664"/>
      <c r="K156" s="664"/>
      <c r="L156" s="664"/>
      <c r="M156" s="664"/>
      <c r="N156" s="664"/>
      <c r="O156" s="664"/>
      <c r="P156" s="664"/>
      <c r="Q156" s="664"/>
      <c r="R156" s="664"/>
      <c r="S156" s="664"/>
      <c r="T156" s="664"/>
      <c r="U156" s="664"/>
      <c r="V156" s="664"/>
      <c r="W156" s="664"/>
      <c r="X156" s="664"/>
      <c r="Y156" s="664"/>
      <c r="Z156" s="664"/>
      <c r="AA156" s="48"/>
      <c r="AB156" s="48"/>
      <c r="AC156" s="48"/>
    </row>
    <row r="157" spans="1:68" ht="16.5" hidden="1" customHeight="1" x14ac:dyDescent="0.25">
      <c r="A157" s="595" t="s">
        <v>262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4"/>
      <c r="AB157" s="564"/>
      <c r="AC157" s="564"/>
    </row>
    <row r="158" spans="1:68" ht="14.25" hidden="1" customHeight="1" x14ac:dyDescent="0.25">
      <c r="A158" s="592" t="s">
        <v>139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5"/>
      <c r="AB158" s="565"/>
      <c r="AC158" s="565"/>
    </row>
    <row r="159" spans="1:68" ht="27" hidden="1" customHeight="1" x14ac:dyDescent="0.25">
      <c r="A159" s="54" t="s">
        <v>263</v>
      </c>
      <c r="B159" s="54" t="s">
        <v>264</v>
      </c>
      <c r="C159" s="31">
        <v>4301020323</v>
      </c>
      <c r="D159" s="580">
        <v>4680115886223</v>
      </c>
      <c r="E159" s="581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86"/>
      <c r="R159" s="586"/>
      <c r="S159" s="586"/>
      <c r="T159" s="587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594"/>
      <c r="P160" s="584" t="s">
        <v>72</v>
      </c>
      <c r="Q160" s="578"/>
      <c r="R160" s="578"/>
      <c r="S160" s="578"/>
      <c r="T160" s="578"/>
      <c r="U160" s="578"/>
      <c r="V160" s="579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hidden="1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4"/>
      <c r="P161" s="584" t="s">
        <v>72</v>
      </c>
      <c r="Q161" s="578"/>
      <c r="R161" s="578"/>
      <c r="S161" s="578"/>
      <c r="T161" s="578"/>
      <c r="U161" s="578"/>
      <c r="V161" s="579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hidden="1" customHeight="1" x14ac:dyDescent="0.25">
      <c r="A162" s="592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5"/>
      <c r="AB162" s="565"/>
      <c r="AC162" s="565"/>
    </row>
    <row r="163" spans="1:68" ht="27" hidden="1" customHeight="1" x14ac:dyDescent="0.25">
      <c r="A163" s="54" t="s">
        <v>266</v>
      </c>
      <c r="B163" s="54" t="s">
        <v>267</v>
      </c>
      <c r="C163" s="31">
        <v>4301031191</v>
      </c>
      <c r="D163" s="580">
        <v>4680115880993</v>
      </c>
      <c r="E163" s="581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86"/>
      <c r="R163" s="586"/>
      <c r="S163" s="586"/>
      <c r="T163" s="587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4301031204</v>
      </c>
      <c r="D164" s="580">
        <v>4680115881761</v>
      </c>
      <c r="E164" s="581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86"/>
      <c r="R164" s="586"/>
      <c r="S164" s="586"/>
      <c r="T164" s="587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4301031201</v>
      </c>
      <c r="D165" s="580">
        <v>4680115881563</v>
      </c>
      <c r="E165" s="581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8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86"/>
      <c r="R165" s="586"/>
      <c r="S165" s="586"/>
      <c r="T165" s="587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4301031199</v>
      </c>
      <c r="D166" s="580">
        <v>4680115880986</v>
      </c>
      <c r="E166" s="581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86"/>
      <c r="R166" s="586"/>
      <c r="S166" s="586"/>
      <c r="T166" s="587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4301031205</v>
      </c>
      <c r="D167" s="580">
        <v>4680115881785</v>
      </c>
      <c r="E167" s="581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86"/>
      <c r="R167" s="586"/>
      <c r="S167" s="586"/>
      <c r="T167" s="587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80">
        <v>4680115886537</v>
      </c>
      <c r="E168" s="581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86"/>
      <c r="R168" s="586"/>
      <c r="S168" s="586"/>
      <c r="T168" s="587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282</v>
      </c>
      <c r="B169" s="54" t="s">
        <v>283</v>
      </c>
      <c r="C169" s="31">
        <v>4301031202</v>
      </c>
      <c r="D169" s="580">
        <v>4680115881679</v>
      </c>
      <c r="E169" s="581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86"/>
      <c r="R169" s="586"/>
      <c r="S169" s="586"/>
      <c r="T169" s="587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80">
        <v>4680115880191</v>
      </c>
      <c r="E170" s="581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86"/>
      <c r="R170" s="586"/>
      <c r="S170" s="586"/>
      <c r="T170" s="587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80">
        <v>4680115883963</v>
      </c>
      <c r="E171" s="581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86"/>
      <c r="R171" s="586"/>
      <c r="S171" s="586"/>
      <c r="T171" s="587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93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594"/>
      <c r="P172" s="584" t="s">
        <v>72</v>
      </c>
      <c r="Q172" s="578"/>
      <c r="R172" s="578"/>
      <c r="S172" s="578"/>
      <c r="T172" s="578"/>
      <c r="U172" s="578"/>
      <c r="V172" s="579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0</v>
      </c>
      <c r="Y172" s="571">
        <f>IFERROR(Y163/H163,"0")+IFERROR(Y164/H164,"0")+IFERROR(Y165/H165,"0")+IFERROR(Y166/H166,"0")+IFERROR(Y167/H167,"0")+IFERROR(Y168/H168,"0")+IFERROR(Y169/H169,"0")+IFERROR(Y170/H170,"0")+IFERROR(Y171/H171,"0")</f>
        <v>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2"/>
      <c r="AB172" s="572"/>
      <c r="AC172" s="572"/>
    </row>
    <row r="173" spans="1:68" hidden="1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4"/>
      <c r="P173" s="584" t="s">
        <v>72</v>
      </c>
      <c r="Q173" s="578"/>
      <c r="R173" s="578"/>
      <c r="S173" s="578"/>
      <c r="T173" s="578"/>
      <c r="U173" s="578"/>
      <c r="V173" s="579"/>
      <c r="W173" s="37" t="s">
        <v>70</v>
      </c>
      <c r="X173" s="571">
        <f>IFERROR(SUM(X163:X171),"0")</f>
        <v>0</v>
      </c>
      <c r="Y173" s="571">
        <f>IFERROR(SUM(Y163:Y171),"0")</f>
        <v>0</v>
      </c>
      <c r="Z173" s="37"/>
      <c r="AA173" s="572"/>
      <c r="AB173" s="572"/>
      <c r="AC173" s="572"/>
    </row>
    <row r="174" spans="1:68" ht="14.25" hidden="1" customHeight="1" x14ac:dyDescent="0.25">
      <c r="A174" s="592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5"/>
      <c r="AB174" s="565"/>
      <c r="AC174" s="565"/>
    </row>
    <row r="175" spans="1:68" ht="27" hidden="1" customHeight="1" x14ac:dyDescent="0.25">
      <c r="A175" s="54" t="s">
        <v>289</v>
      </c>
      <c r="B175" s="54" t="s">
        <v>290</v>
      </c>
      <c r="C175" s="31">
        <v>4301032053</v>
      </c>
      <c r="D175" s="580">
        <v>4680115886780</v>
      </c>
      <c r="E175" s="581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69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86"/>
      <c r="R175" s="586"/>
      <c r="S175" s="586"/>
      <c r="T175" s="587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4301032051</v>
      </c>
      <c r="D176" s="580">
        <v>4680115886742</v>
      </c>
      <c r="E176" s="581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6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86"/>
      <c r="R176" s="586"/>
      <c r="S176" s="586"/>
      <c r="T176" s="587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4301032052</v>
      </c>
      <c r="D177" s="580">
        <v>4680115886766</v>
      </c>
      <c r="E177" s="581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69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86"/>
      <c r="R177" s="586"/>
      <c r="S177" s="586"/>
      <c r="T177" s="587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594"/>
      <c r="P178" s="584" t="s">
        <v>72</v>
      </c>
      <c r="Q178" s="578"/>
      <c r="R178" s="578"/>
      <c r="S178" s="578"/>
      <c r="T178" s="578"/>
      <c r="U178" s="578"/>
      <c r="V178" s="579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hidden="1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4"/>
      <c r="P179" s="584" t="s">
        <v>72</v>
      </c>
      <c r="Q179" s="578"/>
      <c r="R179" s="578"/>
      <c r="S179" s="578"/>
      <c r="T179" s="578"/>
      <c r="U179" s="578"/>
      <c r="V179" s="579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hidden="1" customHeight="1" x14ac:dyDescent="0.25">
      <c r="A180" s="592" t="s">
        <v>299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5"/>
      <c r="AB180" s="565"/>
      <c r="AC180" s="565"/>
    </row>
    <row r="181" spans="1:68" ht="27" hidden="1" customHeight="1" x14ac:dyDescent="0.25">
      <c r="A181" s="54" t="s">
        <v>300</v>
      </c>
      <c r="B181" s="54" t="s">
        <v>301</v>
      </c>
      <c r="C181" s="31">
        <v>4301170013</v>
      </c>
      <c r="D181" s="580">
        <v>4680115886797</v>
      </c>
      <c r="E181" s="581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7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86"/>
      <c r="R181" s="586"/>
      <c r="S181" s="586"/>
      <c r="T181" s="587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594"/>
      <c r="P182" s="584" t="s">
        <v>72</v>
      </c>
      <c r="Q182" s="578"/>
      <c r="R182" s="578"/>
      <c r="S182" s="578"/>
      <c r="T182" s="578"/>
      <c r="U182" s="578"/>
      <c r="V182" s="579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hidden="1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4"/>
      <c r="P183" s="584" t="s">
        <v>72</v>
      </c>
      <c r="Q183" s="578"/>
      <c r="R183" s="578"/>
      <c r="S183" s="578"/>
      <c r="T183" s="578"/>
      <c r="U183" s="578"/>
      <c r="V183" s="579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hidden="1" customHeight="1" x14ac:dyDescent="0.25">
      <c r="A184" s="595" t="s">
        <v>302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4"/>
      <c r="AB184" s="564"/>
      <c r="AC184" s="564"/>
    </row>
    <row r="185" spans="1:68" ht="14.25" hidden="1" customHeight="1" x14ac:dyDescent="0.25">
      <c r="A185" s="592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5"/>
      <c r="AB185" s="565"/>
      <c r="AC185" s="565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80">
        <v>4680115881402</v>
      </c>
      <c r="E186" s="581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86"/>
      <c r="R186" s="586"/>
      <c r="S186" s="586"/>
      <c r="T186" s="587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80">
        <v>4680115881396</v>
      </c>
      <c r="E187" s="581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8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86"/>
      <c r="R187" s="586"/>
      <c r="S187" s="586"/>
      <c r="T187" s="587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594"/>
      <c r="P188" s="584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hidden="1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4"/>
      <c r="P189" s="584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hidden="1" customHeight="1" x14ac:dyDescent="0.25">
      <c r="A190" s="592" t="s">
        <v>139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5"/>
      <c r="AB190" s="565"/>
      <c r="AC190" s="565"/>
    </row>
    <row r="191" spans="1:68" ht="16.5" hidden="1" customHeight="1" x14ac:dyDescent="0.25">
      <c r="A191" s="54" t="s">
        <v>308</v>
      </c>
      <c r="B191" s="54" t="s">
        <v>309</v>
      </c>
      <c r="C191" s="31">
        <v>4301020262</v>
      </c>
      <c r="D191" s="580">
        <v>4680115882935</v>
      </c>
      <c r="E191" s="581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86"/>
      <c r="R191" s="586"/>
      <c r="S191" s="586"/>
      <c r="T191" s="587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80">
        <v>4680115880764</v>
      </c>
      <c r="E192" s="581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86"/>
      <c r="R192" s="586"/>
      <c r="S192" s="586"/>
      <c r="T192" s="587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594"/>
      <c r="P193" s="584" t="s">
        <v>72</v>
      </c>
      <c r="Q193" s="578"/>
      <c r="R193" s="578"/>
      <c r="S193" s="578"/>
      <c r="T193" s="578"/>
      <c r="U193" s="578"/>
      <c r="V193" s="579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hidden="1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4"/>
      <c r="P194" s="584" t="s">
        <v>72</v>
      </c>
      <c r="Q194" s="578"/>
      <c r="R194" s="578"/>
      <c r="S194" s="578"/>
      <c r="T194" s="578"/>
      <c r="U194" s="578"/>
      <c r="V194" s="579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hidden="1" customHeight="1" x14ac:dyDescent="0.25">
      <c r="A195" s="592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5"/>
      <c r="AB195" s="565"/>
      <c r="AC195" s="565"/>
    </row>
    <row r="196" spans="1:68" ht="27" hidden="1" customHeight="1" x14ac:dyDescent="0.25">
      <c r="A196" s="54" t="s">
        <v>313</v>
      </c>
      <c r="B196" s="54" t="s">
        <v>314</v>
      </c>
      <c r="C196" s="31">
        <v>4301031224</v>
      </c>
      <c r="D196" s="580">
        <v>4680115882683</v>
      </c>
      <c r="E196" s="581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86"/>
      <c r="R196" s="586"/>
      <c r="S196" s="586"/>
      <c r="T196" s="587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4301031230</v>
      </c>
      <c r="D197" s="580">
        <v>4680115882690</v>
      </c>
      <c r="E197" s="581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86"/>
      <c r="R197" s="586"/>
      <c r="S197" s="586"/>
      <c r="T197" s="587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4301031220</v>
      </c>
      <c r="D198" s="580">
        <v>4680115882669</v>
      </c>
      <c r="E198" s="581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86"/>
      <c r="R198" s="586"/>
      <c r="S198" s="586"/>
      <c r="T198" s="587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322</v>
      </c>
      <c r="B199" s="54" t="s">
        <v>323</v>
      </c>
      <c r="C199" s="31">
        <v>4301031221</v>
      </c>
      <c r="D199" s="580">
        <v>4680115882676</v>
      </c>
      <c r="E199" s="581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86"/>
      <c r="R199" s="586"/>
      <c r="S199" s="586"/>
      <c r="T199" s="587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4301031223</v>
      </c>
      <c r="D200" s="580">
        <v>4680115884014</v>
      </c>
      <c r="E200" s="581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86"/>
      <c r="R200" s="586"/>
      <c r="S200" s="586"/>
      <c r="T200" s="587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4301031222</v>
      </c>
      <c r="D201" s="580">
        <v>4680115884007</v>
      </c>
      <c r="E201" s="581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86"/>
      <c r="R201" s="586"/>
      <c r="S201" s="586"/>
      <c r="T201" s="587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4301031229</v>
      </c>
      <c r="D202" s="580">
        <v>4680115884038</v>
      </c>
      <c r="E202" s="581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86"/>
      <c r="R202" s="586"/>
      <c r="S202" s="586"/>
      <c r="T202" s="587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4301031225</v>
      </c>
      <c r="D203" s="580">
        <v>4680115884021</v>
      </c>
      <c r="E203" s="581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86"/>
      <c r="R203" s="586"/>
      <c r="S203" s="586"/>
      <c r="T203" s="587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93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594"/>
      <c r="P204" s="584" t="s">
        <v>72</v>
      </c>
      <c r="Q204" s="578"/>
      <c r="R204" s="578"/>
      <c r="S204" s="578"/>
      <c r="T204" s="578"/>
      <c r="U204" s="578"/>
      <c r="V204" s="579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hidden="1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4"/>
      <c r="P205" s="584" t="s">
        <v>72</v>
      </c>
      <c r="Q205" s="578"/>
      <c r="R205" s="578"/>
      <c r="S205" s="578"/>
      <c r="T205" s="578"/>
      <c r="U205" s="578"/>
      <c r="V205" s="579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hidden="1" customHeight="1" x14ac:dyDescent="0.25">
      <c r="A206" s="592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5"/>
      <c r="AB206" s="565"/>
      <c r="AC206" s="565"/>
    </row>
    <row r="207" spans="1:68" ht="27" hidden="1" customHeight="1" x14ac:dyDescent="0.25">
      <c r="A207" s="54" t="s">
        <v>333</v>
      </c>
      <c r="B207" s="54" t="s">
        <v>334</v>
      </c>
      <c r="C207" s="31">
        <v>4301051408</v>
      </c>
      <c r="D207" s="580">
        <v>4680115881594</v>
      </c>
      <c r="E207" s="581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86"/>
      <c r="R207" s="586"/>
      <c r="S207" s="586"/>
      <c r="T207" s="587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4301051411</v>
      </c>
      <c r="D208" s="580">
        <v>4680115881617</v>
      </c>
      <c r="E208" s="581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8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86"/>
      <c r="R208" s="586"/>
      <c r="S208" s="586"/>
      <c r="T208" s="587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339</v>
      </c>
      <c r="B209" s="54" t="s">
        <v>340</v>
      </c>
      <c r="C209" s="31">
        <v>4301051656</v>
      </c>
      <c r="D209" s="580">
        <v>4680115880573</v>
      </c>
      <c r="E209" s="581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8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86"/>
      <c r="R209" s="586"/>
      <c r="S209" s="586"/>
      <c r="T209" s="587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4301051407</v>
      </c>
      <c r="D210" s="580">
        <v>4680115882195</v>
      </c>
      <c r="E210" s="581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86"/>
      <c r="R210" s="586"/>
      <c r="S210" s="586"/>
      <c r="T210" s="587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80">
        <v>4680115882607</v>
      </c>
      <c r="E211" s="581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86"/>
      <c r="R211" s="586"/>
      <c r="S211" s="586"/>
      <c r="T211" s="587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4301051666</v>
      </c>
      <c r="D212" s="580">
        <v>4680115880092</v>
      </c>
      <c r="E212" s="581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86"/>
      <c r="R212" s="586"/>
      <c r="S212" s="586"/>
      <c r="T212" s="587"/>
      <c r="U212" s="34"/>
      <c r="V212" s="34"/>
      <c r="W212" s="35" t="s">
        <v>70</v>
      </c>
      <c r="X212" s="569">
        <v>0</v>
      </c>
      <c r="Y212" s="570">
        <f t="shared" si="31"/>
        <v>0</v>
      </c>
      <c r="Z212" s="36" t="str">
        <f t="shared" si="36"/>
        <v/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4301051668</v>
      </c>
      <c r="D213" s="580">
        <v>4680115880221</v>
      </c>
      <c r="E213" s="581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86"/>
      <c r="R213" s="586"/>
      <c r="S213" s="586"/>
      <c r="T213" s="587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4301051945</v>
      </c>
      <c r="D214" s="580">
        <v>4680115880504</v>
      </c>
      <c r="E214" s="581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86"/>
      <c r="R214" s="586"/>
      <c r="S214" s="586"/>
      <c r="T214" s="587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4301051410</v>
      </c>
      <c r="D215" s="580">
        <v>4680115882164</v>
      </c>
      <c r="E215" s="581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86"/>
      <c r="R215" s="586"/>
      <c r="S215" s="586"/>
      <c r="T215" s="587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93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594"/>
      <c r="P216" s="584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0</v>
      </c>
      <c r="Y216" s="571">
        <f>IFERROR(Y207/H207,"0")+IFERROR(Y208/H208,"0")+IFERROR(Y209/H209,"0")+IFERROR(Y210/H210,"0")+IFERROR(Y211/H211,"0")+IFERROR(Y212/H212,"0")+IFERROR(Y213/H213,"0")+IFERROR(Y214/H214,"0")+IFERROR(Y215/H215,"0")</f>
        <v>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2"/>
      <c r="AB216" s="572"/>
      <c r="AC216" s="572"/>
    </row>
    <row r="217" spans="1:68" hidden="1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4"/>
      <c r="P217" s="584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71">
        <f>IFERROR(SUM(X207:X215),"0")</f>
        <v>0</v>
      </c>
      <c r="Y217" s="571">
        <f>IFERROR(SUM(Y207:Y215),"0")</f>
        <v>0</v>
      </c>
      <c r="Z217" s="37"/>
      <c r="AA217" s="572"/>
      <c r="AB217" s="572"/>
      <c r="AC217" s="572"/>
    </row>
    <row r="218" spans="1:68" ht="14.25" hidden="1" customHeight="1" x14ac:dyDescent="0.25">
      <c r="A218" s="592" t="s">
        <v>174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5"/>
      <c r="AB218" s="565"/>
      <c r="AC218" s="565"/>
    </row>
    <row r="219" spans="1:68" ht="27" hidden="1" customHeight="1" x14ac:dyDescent="0.25">
      <c r="A219" s="54" t="s">
        <v>357</v>
      </c>
      <c r="B219" s="54" t="s">
        <v>358</v>
      </c>
      <c r="C219" s="31">
        <v>4301060463</v>
      </c>
      <c r="D219" s="580">
        <v>4680115880818</v>
      </c>
      <c r="E219" s="581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86"/>
      <c r="R219" s="586"/>
      <c r="S219" s="586"/>
      <c r="T219" s="587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4301060389</v>
      </c>
      <c r="D220" s="580">
        <v>4680115880801</v>
      </c>
      <c r="E220" s="581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8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86"/>
      <c r="R220" s="586"/>
      <c r="S220" s="586"/>
      <c r="T220" s="587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93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594"/>
      <c r="P221" s="584" t="s">
        <v>72</v>
      </c>
      <c r="Q221" s="578"/>
      <c r="R221" s="578"/>
      <c r="S221" s="578"/>
      <c r="T221" s="578"/>
      <c r="U221" s="578"/>
      <c r="V221" s="579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hidden="1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4"/>
      <c r="P222" s="584" t="s">
        <v>72</v>
      </c>
      <c r="Q222" s="578"/>
      <c r="R222" s="578"/>
      <c r="S222" s="578"/>
      <c r="T222" s="578"/>
      <c r="U222" s="578"/>
      <c r="V222" s="579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hidden="1" customHeight="1" x14ac:dyDescent="0.25">
      <c r="A223" s="595" t="s">
        <v>363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4"/>
      <c r="AB223" s="564"/>
      <c r="AC223" s="564"/>
    </row>
    <row r="224" spans="1:68" ht="14.25" hidden="1" customHeight="1" x14ac:dyDescent="0.25">
      <c r="A224" s="592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5"/>
      <c r="AB224" s="565"/>
      <c r="AC224" s="565"/>
    </row>
    <row r="225" spans="1:68" ht="27" hidden="1" customHeight="1" x14ac:dyDescent="0.25">
      <c r="A225" s="54" t="s">
        <v>364</v>
      </c>
      <c r="B225" s="54" t="s">
        <v>365</v>
      </c>
      <c r="C225" s="31">
        <v>4301011826</v>
      </c>
      <c r="D225" s="580">
        <v>4680115884137</v>
      </c>
      <c r="E225" s="581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86"/>
      <c r="R225" s="586"/>
      <c r="S225" s="586"/>
      <c r="T225" s="587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4301011724</v>
      </c>
      <c r="D226" s="580">
        <v>4680115884236</v>
      </c>
      <c r="E226" s="581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86"/>
      <c r="R226" s="586"/>
      <c r="S226" s="586"/>
      <c r="T226" s="587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4301011721</v>
      </c>
      <c r="D227" s="580">
        <v>4680115884175</v>
      </c>
      <c r="E227" s="581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6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86"/>
      <c r="R227" s="586"/>
      <c r="S227" s="586"/>
      <c r="T227" s="587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4301011824</v>
      </c>
      <c r="D228" s="580">
        <v>4680115884144</v>
      </c>
      <c r="E228" s="581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86"/>
      <c r="R228" s="586"/>
      <c r="S228" s="586"/>
      <c r="T228" s="587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4301012149</v>
      </c>
      <c r="D229" s="580">
        <v>4680115886551</v>
      </c>
      <c r="E229" s="581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86"/>
      <c r="R229" s="586"/>
      <c r="S229" s="586"/>
      <c r="T229" s="587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4301011726</v>
      </c>
      <c r="D230" s="580">
        <v>4680115884182</v>
      </c>
      <c r="E230" s="581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86"/>
      <c r="R230" s="586"/>
      <c r="S230" s="586"/>
      <c r="T230" s="587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4301011722</v>
      </c>
      <c r="D231" s="580">
        <v>4680115884205</v>
      </c>
      <c r="E231" s="581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86"/>
      <c r="R231" s="586"/>
      <c r="S231" s="586"/>
      <c r="T231" s="587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594"/>
      <c r="P232" s="584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hidden="1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4"/>
      <c r="P233" s="584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hidden="1" customHeight="1" x14ac:dyDescent="0.25">
      <c r="A234" s="592" t="s">
        <v>139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5"/>
      <c r="AB234" s="565"/>
      <c r="AC234" s="565"/>
    </row>
    <row r="235" spans="1:68" ht="27" hidden="1" customHeight="1" x14ac:dyDescent="0.25">
      <c r="A235" s="54" t="s">
        <v>382</v>
      </c>
      <c r="B235" s="54" t="s">
        <v>383</v>
      </c>
      <c r="C235" s="31">
        <v>4301020340</v>
      </c>
      <c r="D235" s="580">
        <v>4680115885721</v>
      </c>
      <c r="E235" s="581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86"/>
      <c r="R235" s="586"/>
      <c r="S235" s="586"/>
      <c r="T235" s="587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382</v>
      </c>
      <c r="B236" s="54" t="s">
        <v>385</v>
      </c>
      <c r="C236" s="31">
        <v>4301020377</v>
      </c>
      <c r="D236" s="580">
        <v>4680115885981</v>
      </c>
      <c r="E236" s="581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6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6"/>
      <c r="R236" s="586"/>
      <c r="S236" s="586"/>
      <c r="T236" s="587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594"/>
      <c r="P237" s="584" t="s">
        <v>72</v>
      </c>
      <c r="Q237" s="578"/>
      <c r="R237" s="578"/>
      <c r="S237" s="578"/>
      <c r="T237" s="578"/>
      <c r="U237" s="578"/>
      <c r="V237" s="579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hidden="1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4"/>
      <c r="P238" s="584" t="s">
        <v>72</v>
      </c>
      <c r="Q238" s="578"/>
      <c r="R238" s="578"/>
      <c r="S238" s="578"/>
      <c r="T238" s="578"/>
      <c r="U238" s="578"/>
      <c r="V238" s="579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hidden="1" customHeight="1" x14ac:dyDescent="0.25">
      <c r="A239" s="592" t="s">
        <v>386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5"/>
      <c r="AB239" s="565"/>
      <c r="AC239" s="565"/>
    </row>
    <row r="240" spans="1:68" ht="27" hidden="1" customHeight="1" x14ac:dyDescent="0.25">
      <c r="A240" s="54" t="s">
        <v>387</v>
      </c>
      <c r="B240" s="54" t="s">
        <v>388</v>
      </c>
      <c r="C240" s="31">
        <v>4301040362</v>
      </c>
      <c r="D240" s="580">
        <v>4680115886803</v>
      </c>
      <c r="E240" s="581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860" t="s">
        <v>389</v>
      </c>
      <c r="Q240" s="586"/>
      <c r="R240" s="586"/>
      <c r="S240" s="586"/>
      <c r="T240" s="587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594"/>
      <c r="P241" s="584" t="s">
        <v>72</v>
      </c>
      <c r="Q241" s="578"/>
      <c r="R241" s="578"/>
      <c r="S241" s="578"/>
      <c r="T241" s="578"/>
      <c r="U241" s="578"/>
      <c r="V241" s="579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hidden="1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594"/>
      <c r="P242" s="584" t="s">
        <v>72</v>
      </c>
      <c r="Q242" s="578"/>
      <c r="R242" s="578"/>
      <c r="S242" s="578"/>
      <c r="T242" s="578"/>
      <c r="U242" s="578"/>
      <c r="V242" s="579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hidden="1" customHeight="1" x14ac:dyDescent="0.25">
      <c r="A243" s="592" t="s">
        <v>391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5"/>
      <c r="AB243" s="565"/>
      <c r="AC243" s="565"/>
    </row>
    <row r="244" spans="1:68" ht="27" hidden="1" customHeight="1" x14ac:dyDescent="0.25">
      <c r="A244" s="54" t="s">
        <v>392</v>
      </c>
      <c r="B244" s="54" t="s">
        <v>393</v>
      </c>
      <c r="C244" s="31">
        <v>4301041004</v>
      </c>
      <c r="D244" s="580">
        <v>4680115886704</v>
      </c>
      <c r="E244" s="581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9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86"/>
      <c r="R244" s="586"/>
      <c r="S244" s="586"/>
      <c r="T244" s="587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4301041008</v>
      </c>
      <c r="D245" s="580">
        <v>4680115886681</v>
      </c>
      <c r="E245" s="581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67" t="s">
        <v>397</v>
      </c>
      <c r="Q245" s="586"/>
      <c r="R245" s="586"/>
      <c r="S245" s="586"/>
      <c r="T245" s="587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4301041007</v>
      </c>
      <c r="D246" s="580">
        <v>4680115886735</v>
      </c>
      <c r="E246" s="581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2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86"/>
      <c r="R246" s="586"/>
      <c r="S246" s="586"/>
      <c r="T246" s="587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4301041006</v>
      </c>
      <c r="D247" s="580">
        <v>4680115886728</v>
      </c>
      <c r="E247" s="581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86"/>
      <c r="R247" s="586"/>
      <c r="S247" s="586"/>
      <c r="T247" s="587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4301041005</v>
      </c>
      <c r="D248" s="580">
        <v>4680115886711</v>
      </c>
      <c r="E248" s="581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86"/>
      <c r="R248" s="586"/>
      <c r="S248" s="586"/>
      <c r="T248" s="587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90"/>
      <c r="C249" s="590"/>
      <c r="D249" s="590"/>
      <c r="E249" s="590"/>
      <c r="F249" s="590"/>
      <c r="G249" s="590"/>
      <c r="H249" s="590"/>
      <c r="I249" s="590"/>
      <c r="J249" s="590"/>
      <c r="K249" s="590"/>
      <c r="L249" s="590"/>
      <c r="M249" s="590"/>
      <c r="N249" s="590"/>
      <c r="O249" s="594"/>
      <c r="P249" s="584" t="s">
        <v>72</v>
      </c>
      <c r="Q249" s="578"/>
      <c r="R249" s="578"/>
      <c r="S249" s="578"/>
      <c r="T249" s="578"/>
      <c r="U249" s="578"/>
      <c r="V249" s="579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hidden="1" x14ac:dyDescent="0.2">
      <c r="A250" s="590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594"/>
      <c r="P250" s="584" t="s">
        <v>72</v>
      </c>
      <c r="Q250" s="578"/>
      <c r="R250" s="578"/>
      <c r="S250" s="578"/>
      <c r="T250" s="578"/>
      <c r="U250" s="578"/>
      <c r="V250" s="579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hidden="1" customHeight="1" x14ac:dyDescent="0.25">
      <c r="A251" s="595" t="s">
        <v>404</v>
      </c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590"/>
      <c r="P251" s="590"/>
      <c r="Q251" s="590"/>
      <c r="R251" s="590"/>
      <c r="S251" s="590"/>
      <c r="T251" s="590"/>
      <c r="U251" s="590"/>
      <c r="V251" s="590"/>
      <c r="W251" s="590"/>
      <c r="X251" s="590"/>
      <c r="Y251" s="590"/>
      <c r="Z251" s="590"/>
      <c r="AA251" s="564"/>
      <c r="AB251" s="564"/>
      <c r="AC251" s="564"/>
    </row>
    <row r="252" spans="1:68" ht="14.25" hidden="1" customHeight="1" x14ac:dyDescent="0.25">
      <c r="A252" s="592" t="s">
        <v>103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5"/>
      <c r="AB252" s="565"/>
      <c r="AC252" s="565"/>
    </row>
    <row r="253" spans="1:68" ht="27" hidden="1" customHeight="1" x14ac:dyDescent="0.25">
      <c r="A253" s="54" t="s">
        <v>405</v>
      </c>
      <c r="B253" s="54" t="s">
        <v>406</v>
      </c>
      <c r="C253" s="31">
        <v>4301011855</v>
      </c>
      <c r="D253" s="580">
        <v>4680115885837</v>
      </c>
      <c r="E253" s="581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86"/>
      <c r="R253" s="586"/>
      <c r="S253" s="586"/>
      <c r="T253" s="587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4301011850</v>
      </c>
      <c r="D254" s="580">
        <v>4680115885806</v>
      </c>
      <c r="E254" s="581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86"/>
      <c r="R254" s="586"/>
      <c r="S254" s="586"/>
      <c r="T254" s="587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4301011853</v>
      </c>
      <c r="D255" s="580">
        <v>4680115885851</v>
      </c>
      <c r="E255" s="581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8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86"/>
      <c r="R255" s="586"/>
      <c r="S255" s="586"/>
      <c r="T255" s="587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414</v>
      </c>
      <c r="B256" s="54" t="s">
        <v>415</v>
      </c>
      <c r="C256" s="31">
        <v>4301011852</v>
      </c>
      <c r="D256" s="580">
        <v>4680115885844</v>
      </c>
      <c r="E256" s="581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86"/>
      <c r="R256" s="586"/>
      <c r="S256" s="586"/>
      <c r="T256" s="587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417</v>
      </c>
      <c r="B257" s="54" t="s">
        <v>418</v>
      </c>
      <c r="C257" s="31">
        <v>4301011851</v>
      </c>
      <c r="D257" s="580">
        <v>4680115885820</v>
      </c>
      <c r="E257" s="581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7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86"/>
      <c r="R257" s="586"/>
      <c r="S257" s="586"/>
      <c r="T257" s="587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90"/>
      <c r="C258" s="590"/>
      <c r="D258" s="590"/>
      <c r="E258" s="590"/>
      <c r="F258" s="590"/>
      <c r="G258" s="590"/>
      <c r="H258" s="590"/>
      <c r="I258" s="590"/>
      <c r="J258" s="590"/>
      <c r="K258" s="590"/>
      <c r="L258" s="590"/>
      <c r="M258" s="590"/>
      <c r="N258" s="590"/>
      <c r="O258" s="594"/>
      <c r="P258" s="584" t="s">
        <v>72</v>
      </c>
      <c r="Q258" s="578"/>
      <c r="R258" s="578"/>
      <c r="S258" s="578"/>
      <c r="T258" s="578"/>
      <c r="U258" s="578"/>
      <c r="V258" s="579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hidden="1" x14ac:dyDescent="0.2">
      <c r="A259" s="590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594"/>
      <c r="P259" s="584" t="s">
        <v>72</v>
      </c>
      <c r="Q259" s="578"/>
      <c r="R259" s="578"/>
      <c r="S259" s="578"/>
      <c r="T259" s="578"/>
      <c r="U259" s="578"/>
      <c r="V259" s="579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hidden="1" customHeight="1" x14ac:dyDescent="0.25">
      <c r="A260" s="595" t="s">
        <v>420</v>
      </c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590"/>
      <c r="P260" s="590"/>
      <c r="Q260" s="590"/>
      <c r="R260" s="590"/>
      <c r="S260" s="590"/>
      <c r="T260" s="590"/>
      <c r="U260" s="590"/>
      <c r="V260" s="590"/>
      <c r="W260" s="590"/>
      <c r="X260" s="590"/>
      <c r="Y260" s="590"/>
      <c r="Z260" s="590"/>
      <c r="AA260" s="564"/>
      <c r="AB260" s="564"/>
      <c r="AC260" s="564"/>
    </row>
    <row r="261" spans="1:68" ht="14.25" hidden="1" customHeight="1" x14ac:dyDescent="0.25">
      <c r="A261" s="592" t="s">
        <v>103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5"/>
      <c r="AB261" s="565"/>
      <c r="AC261" s="565"/>
    </row>
    <row r="262" spans="1:68" ht="27" hidden="1" customHeight="1" x14ac:dyDescent="0.25">
      <c r="A262" s="54" t="s">
        <v>421</v>
      </c>
      <c r="B262" s="54" t="s">
        <v>422</v>
      </c>
      <c r="C262" s="31">
        <v>4301011223</v>
      </c>
      <c r="D262" s="580">
        <v>4607091383423</v>
      </c>
      <c r="E262" s="581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86"/>
      <c r="R262" s="586"/>
      <c r="S262" s="586"/>
      <c r="T262" s="587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4301012099</v>
      </c>
      <c r="D263" s="580">
        <v>4680115885691</v>
      </c>
      <c r="E263" s="581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6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86"/>
      <c r="R263" s="586"/>
      <c r="S263" s="586"/>
      <c r="T263" s="587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426</v>
      </c>
      <c r="B264" s="54" t="s">
        <v>427</v>
      </c>
      <c r="C264" s="31">
        <v>4301012098</v>
      </c>
      <c r="D264" s="580">
        <v>4680115885660</v>
      </c>
      <c r="E264" s="581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8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86"/>
      <c r="R264" s="586"/>
      <c r="S264" s="586"/>
      <c r="T264" s="587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429</v>
      </c>
      <c r="B265" s="54" t="s">
        <v>430</v>
      </c>
      <c r="C265" s="31">
        <v>4301012176</v>
      </c>
      <c r="D265" s="580">
        <v>4680115886773</v>
      </c>
      <c r="E265" s="581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872" t="s">
        <v>431</v>
      </c>
      <c r="Q265" s="586"/>
      <c r="R265" s="586"/>
      <c r="S265" s="586"/>
      <c r="T265" s="587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90"/>
      <c r="C266" s="590"/>
      <c r="D266" s="590"/>
      <c r="E266" s="590"/>
      <c r="F266" s="590"/>
      <c r="G266" s="590"/>
      <c r="H266" s="590"/>
      <c r="I266" s="590"/>
      <c r="J266" s="590"/>
      <c r="K266" s="590"/>
      <c r="L266" s="590"/>
      <c r="M266" s="590"/>
      <c r="N266" s="590"/>
      <c r="O266" s="594"/>
      <c r="P266" s="584" t="s">
        <v>72</v>
      </c>
      <c r="Q266" s="578"/>
      <c r="R266" s="578"/>
      <c r="S266" s="578"/>
      <c r="T266" s="578"/>
      <c r="U266" s="578"/>
      <c r="V266" s="579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hidden="1" x14ac:dyDescent="0.2">
      <c r="A267" s="590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594"/>
      <c r="P267" s="584" t="s">
        <v>72</v>
      </c>
      <c r="Q267" s="578"/>
      <c r="R267" s="578"/>
      <c r="S267" s="578"/>
      <c r="T267" s="578"/>
      <c r="U267" s="578"/>
      <c r="V267" s="579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hidden="1" customHeight="1" x14ac:dyDescent="0.25">
      <c r="A268" s="595" t="s">
        <v>433</v>
      </c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590"/>
      <c r="P268" s="590"/>
      <c r="Q268" s="590"/>
      <c r="R268" s="590"/>
      <c r="S268" s="590"/>
      <c r="T268" s="590"/>
      <c r="U268" s="590"/>
      <c r="V268" s="590"/>
      <c r="W268" s="590"/>
      <c r="X268" s="590"/>
      <c r="Y268" s="590"/>
      <c r="Z268" s="590"/>
      <c r="AA268" s="564"/>
      <c r="AB268" s="564"/>
      <c r="AC268" s="564"/>
    </row>
    <row r="269" spans="1:68" ht="14.25" hidden="1" customHeight="1" x14ac:dyDescent="0.25">
      <c r="A269" s="592" t="s">
        <v>74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5"/>
      <c r="AB269" s="565"/>
      <c r="AC269" s="565"/>
    </row>
    <row r="270" spans="1:68" ht="27" hidden="1" customHeight="1" x14ac:dyDescent="0.25">
      <c r="A270" s="54" t="s">
        <v>434</v>
      </c>
      <c r="B270" s="54" t="s">
        <v>435</v>
      </c>
      <c r="C270" s="31">
        <v>4301051893</v>
      </c>
      <c r="D270" s="580">
        <v>4680115886186</v>
      </c>
      <c r="E270" s="581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2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86"/>
      <c r="R270" s="586"/>
      <c r="S270" s="586"/>
      <c r="T270" s="587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437</v>
      </c>
      <c r="B271" s="54" t="s">
        <v>438</v>
      </c>
      <c r="C271" s="31">
        <v>4301051795</v>
      </c>
      <c r="D271" s="580">
        <v>4680115881228</v>
      </c>
      <c r="E271" s="581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8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86"/>
      <c r="R271" s="586"/>
      <c r="S271" s="586"/>
      <c r="T271" s="587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440</v>
      </c>
      <c r="B272" s="54" t="s">
        <v>441</v>
      </c>
      <c r="C272" s="31">
        <v>4301051388</v>
      </c>
      <c r="D272" s="580">
        <v>4680115881211</v>
      </c>
      <c r="E272" s="581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86"/>
      <c r="R272" s="586"/>
      <c r="S272" s="586"/>
      <c r="T272" s="587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3"/>
      <c r="B273" s="590"/>
      <c r="C273" s="590"/>
      <c r="D273" s="590"/>
      <c r="E273" s="590"/>
      <c r="F273" s="590"/>
      <c r="G273" s="590"/>
      <c r="H273" s="590"/>
      <c r="I273" s="590"/>
      <c r="J273" s="590"/>
      <c r="K273" s="590"/>
      <c r="L273" s="590"/>
      <c r="M273" s="590"/>
      <c r="N273" s="590"/>
      <c r="O273" s="594"/>
      <c r="P273" s="584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hidden="1" x14ac:dyDescent="0.2">
      <c r="A274" s="590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594"/>
      <c r="P274" s="584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hidden="1" customHeight="1" x14ac:dyDescent="0.25">
      <c r="A275" s="595" t="s">
        <v>443</v>
      </c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590"/>
      <c r="P275" s="590"/>
      <c r="Q275" s="590"/>
      <c r="R275" s="590"/>
      <c r="S275" s="590"/>
      <c r="T275" s="590"/>
      <c r="U275" s="590"/>
      <c r="V275" s="590"/>
      <c r="W275" s="590"/>
      <c r="X275" s="590"/>
      <c r="Y275" s="590"/>
      <c r="Z275" s="590"/>
      <c r="AA275" s="564"/>
      <c r="AB275" s="564"/>
      <c r="AC275" s="564"/>
    </row>
    <row r="276" spans="1:68" ht="14.25" hidden="1" customHeight="1" x14ac:dyDescent="0.25">
      <c r="A276" s="592" t="s">
        <v>64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5"/>
      <c r="AB276" s="565"/>
      <c r="AC276" s="565"/>
    </row>
    <row r="277" spans="1:68" ht="27" hidden="1" customHeight="1" x14ac:dyDescent="0.25">
      <c r="A277" s="54" t="s">
        <v>444</v>
      </c>
      <c r="B277" s="54" t="s">
        <v>445</v>
      </c>
      <c r="C277" s="31">
        <v>4301031307</v>
      </c>
      <c r="D277" s="580">
        <v>4680115880344</v>
      </c>
      <c r="E277" s="581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86"/>
      <c r="R277" s="586"/>
      <c r="S277" s="586"/>
      <c r="T277" s="587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4"/>
      <c r="P278" s="584" t="s">
        <v>72</v>
      </c>
      <c r="Q278" s="578"/>
      <c r="R278" s="578"/>
      <c r="S278" s="578"/>
      <c r="T278" s="578"/>
      <c r="U278" s="578"/>
      <c r="V278" s="579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hidden="1" x14ac:dyDescent="0.2">
      <c r="A279" s="590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4"/>
      <c r="P279" s="584" t="s">
        <v>72</v>
      </c>
      <c r="Q279" s="578"/>
      <c r="R279" s="578"/>
      <c r="S279" s="578"/>
      <c r="T279" s="578"/>
      <c r="U279" s="578"/>
      <c r="V279" s="579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hidden="1" customHeight="1" x14ac:dyDescent="0.25">
      <c r="A280" s="592" t="s">
        <v>74</v>
      </c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590"/>
      <c r="P280" s="590"/>
      <c r="Q280" s="590"/>
      <c r="R280" s="590"/>
      <c r="S280" s="590"/>
      <c r="T280" s="590"/>
      <c r="U280" s="590"/>
      <c r="V280" s="590"/>
      <c r="W280" s="590"/>
      <c r="X280" s="590"/>
      <c r="Y280" s="590"/>
      <c r="Z280" s="590"/>
      <c r="AA280" s="565"/>
      <c r="AB280" s="565"/>
      <c r="AC280" s="565"/>
    </row>
    <row r="281" spans="1:68" ht="27" hidden="1" customHeight="1" x14ac:dyDescent="0.25">
      <c r="A281" s="54" t="s">
        <v>447</v>
      </c>
      <c r="B281" s="54" t="s">
        <v>448</v>
      </c>
      <c r="C281" s="31">
        <v>4301051782</v>
      </c>
      <c r="D281" s="580">
        <v>4680115884618</v>
      </c>
      <c r="E281" s="581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8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86"/>
      <c r="R281" s="586"/>
      <c r="S281" s="586"/>
      <c r="T281" s="587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4"/>
      <c r="P282" s="584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hidden="1" x14ac:dyDescent="0.2">
      <c r="A283" s="590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4"/>
      <c r="P283" s="584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hidden="1" customHeight="1" x14ac:dyDescent="0.25">
      <c r="A284" s="595" t="s">
        <v>450</v>
      </c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590"/>
      <c r="P284" s="590"/>
      <c r="Q284" s="590"/>
      <c r="R284" s="590"/>
      <c r="S284" s="590"/>
      <c r="T284" s="590"/>
      <c r="U284" s="590"/>
      <c r="V284" s="590"/>
      <c r="W284" s="590"/>
      <c r="X284" s="590"/>
      <c r="Y284" s="590"/>
      <c r="Z284" s="590"/>
      <c r="AA284" s="564"/>
      <c r="AB284" s="564"/>
      <c r="AC284" s="564"/>
    </row>
    <row r="285" spans="1:68" ht="14.25" hidden="1" customHeight="1" x14ac:dyDescent="0.25">
      <c r="A285" s="592" t="s">
        <v>103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5"/>
      <c r="AB285" s="565"/>
      <c r="AC285" s="565"/>
    </row>
    <row r="286" spans="1:68" ht="27" hidden="1" customHeight="1" x14ac:dyDescent="0.25">
      <c r="A286" s="54" t="s">
        <v>451</v>
      </c>
      <c r="B286" s="54" t="s">
        <v>452</v>
      </c>
      <c r="C286" s="31">
        <v>4301011662</v>
      </c>
      <c r="D286" s="580">
        <v>4680115883703</v>
      </c>
      <c r="E286" s="581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83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86"/>
      <c r="R286" s="586"/>
      <c r="S286" s="586"/>
      <c r="T286" s="587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4"/>
      <c r="P287" s="584" t="s">
        <v>72</v>
      </c>
      <c r="Q287" s="578"/>
      <c r="R287" s="578"/>
      <c r="S287" s="578"/>
      <c r="T287" s="578"/>
      <c r="U287" s="578"/>
      <c r="V287" s="579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hidden="1" x14ac:dyDescent="0.2">
      <c r="A288" s="590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4"/>
      <c r="P288" s="584" t="s">
        <v>72</v>
      </c>
      <c r="Q288" s="578"/>
      <c r="R288" s="578"/>
      <c r="S288" s="578"/>
      <c r="T288" s="578"/>
      <c r="U288" s="578"/>
      <c r="V288" s="579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hidden="1" customHeight="1" x14ac:dyDescent="0.25">
      <c r="A289" s="595" t="s">
        <v>455</v>
      </c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590"/>
      <c r="P289" s="590"/>
      <c r="Q289" s="590"/>
      <c r="R289" s="590"/>
      <c r="S289" s="590"/>
      <c r="T289" s="590"/>
      <c r="U289" s="590"/>
      <c r="V289" s="590"/>
      <c r="W289" s="590"/>
      <c r="X289" s="590"/>
      <c r="Y289" s="590"/>
      <c r="Z289" s="590"/>
      <c r="AA289" s="564"/>
      <c r="AB289" s="564"/>
      <c r="AC289" s="564"/>
    </row>
    <row r="290" spans="1:68" ht="14.25" hidden="1" customHeight="1" x14ac:dyDescent="0.25">
      <c r="A290" s="592" t="s">
        <v>103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5"/>
      <c r="AB290" s="565"/>
      <c r="AC290" s="565"/>
    </row>
    <row r="291" spans="1:68" ht="27" hidden="1" customHeight="1" x14ac:dyDescent="0.25">
      <c r="A291" s="54" t="s">
        <v>456</v>
      </c>
      <c r="B291" s="54" t="s">
        <v>457</v>
      </c>
      <c r="C291" s="31">
        <v>4301012126</v>
      </c>
      <c r="D291" s="580">
        <v>4607091386004</v>
      </c>
      <c r="E291" s="581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61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86"/>
      <c r="R291" s="586"/>
      <c r="S291" s="586"/>
      <c r="T291" s="587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4301012024</v>
      </c>
      <c r="D292" s="580">
        <v>4680115885615</v>
      </c>
      <c r="E292" s="581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6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86"/>
      <c r="R292" s="586"/>
      <c r="S292" s="586"/>
      <c r="T292" s="587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4301012016</v>
      </c>
      <c r="D293" s="580">
        <v>4680115885554</v>
      </c>
      <c r="E293" s="581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6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86"/>
      <c r="R293" s="586"/>
      <c r="S293" s="586"/>
      <c r="T293" s="587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hidden="1" customHeight="1" x14ac:dyDescent="0.25">
      <c r="A294" s="54" t="s">
        <v>462</v>
      </c>
      <c r="B294" s="54" t="s">
        <v>465</v>
      </c>
      <c r="C294" s="31">
        <v>4301011911</v>
      </c>
      <c r="D294" s="580">
        <v>4680115885554</v>
      </c>
      <c r="E294" s="581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6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6"/>
      <c r="R294" s="586"/>
      <c r="S294" s="586"/>
      <c r="T294" s="587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hidden="1" customHeight="1" x14ac:dyDescent="0.25">
      <c r="A295" s="54" t="s">
        <v>468</v>
      </c>
      <c r="B295" s="54" t="s">
        <v>469</v>
      </c>
      <c r="C295" s="31">
        <v>4301011858</v>
      </c>
      <c r="D295" s="580">
        <v>4680115885646</v>
      </c>
      <c r="E295" s="581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6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86"/>
      <c r="R295" s="586"/>
      <c r="S295" s="586"/>
      <c r="T295" s="587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471</v>
      </c>
      <c r="B296" s="54" t="s">
        <v>472</v>
      </c>
      <c r="C296" s="31">
        <v>4301011857</v>
      </c>
      <c r="D296" s="580">
        <v>4680115885622</v>
      </c>
      <c r="E296" s="581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86"/>
      <c r="R296" s="586"/>
      <c r="S296" s="586"/>
      <c r="T296" s="587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473</v>
      </c>
      <c r="B297" s="54" t="s">
        <v>474</v>
      </c>
      <c r="C297" s="31">
        <v>4301011859</v>
      </c>
      <c r="D297" s="580">
        <v>4680115885608</v>
      </c>
      <c r="E297" s="581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86"/>
      <c r="R297" s="586"/>
      <c r="S297" s="586"/>
      <c r="T297" s="587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idden="1" x14ac:dyDescent="0.2">
      <c r="A298" s="593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594"/>
      <c r="P298" s="584" t="s">
        <v>72</v>
      </c>
      <c r="Q298" s="578"/>
      <c r="R298" s="578"/>
      <c r="S298" s="578"/>
      <c r="T298" s="578"/>
      <c r="U298" s="578"/>
      <c r="V298" s="579"/>
      <c r="W298" s="37" t="s">
        <v>73</v>
      </c>
      <c r="X298" s="571">
        <f>IFERROR(X291/H291,"0")+IFERROR(X292/H292,"0")+IFERROR(X293/H293,"0")+IFERROR(X294/H294,"0")+IFERROR(X295/H295,"0")+IFERROR(X296/H296,"0")+IFERROR(X297/H297,"0")</f>
        <v>0</v>
      </c>
      <c r="Y298" s="571">
        <f>IFERROR(Y291/H291,"0")+IFERROR(Y292/H292,"0")+IFERROR(Y293/H293,"0")+IFERROR(Y294/H294,"0")+IFERROR(Y295/H295,"0")+IFERROR(Y296/H296,"0")+IFERROR(Y297/H297,"0")</f>
        <v>0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572"/>
      <c r="AB298" s="572"/>
      <c r="AC298" s="572"/>
    </row>
    <row r="299" spans="1:68" hidden="1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594"/>
      <c r="P299" s="584" t="s">
        <v>72</v>
      </c>
      <c r="Q299" s="578"/>
      <c r="R299" s="578"/>
      <c r="S299" s="578"/>
      <c r="T299" s="578"/>
      <c r="U299" s="578"/>
      <c r="V299" s="579"/>
      <c r="W299" s="37" t="s">
        <v>70</v>
      </c>
      <c r="X299" s="571">
        <f>IFERROR(SUM(X291:X297),"0")</f>
        <v>0</v>
      </c>
      <c r="Y299" s="571">
        <f>IFERROR(SUM(Y291:Y297),"0")</f>
        <v>0</v>
      </c>
      <c r="Z299" s="37"/>
      <c r="AA299" s="572"/>
      <c r="AB299" s="572"/>
      <c r="AC299" s="572"/>
    </row>
    <row r="300" spans="1:68" ht="14.25" hidden="1" customHeight="1" x14ac:dyDescent="0.25">
      <c r="A300" s="592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5"/>
      <c r="AB300" s="565"/>
      <c r="AC300" s="565"/>
    </row>
    <row r="301" spans="1:68" ht="27" hidden="1" customHeight="1" x14ac:dyDescent="0.25">
      <c r="A301" s="54" t="s">
        <v>476</v>
      </c>
      <c r="B301" s="54" t="s">
        <v>477</v>
      </c>
      <c r="C301" s="31">
        <v>4301030878</v>
      </c>
      <c r="D301" s="580">
        <v>4607091387193</v>
      </c>
      <c r="E301" s="581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6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86"/>
      <c r="R301" s="586"/>
      <c r="S301" s="586"/>
      <c r="T301" s="587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4301031153</v>
      </c>
      <c r="D302" s="580">
        <v>4607091387230</v>
      </c>
      <c r="E302" s="581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7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86"/>
      <c r="R302" s="586"/>
      <c r="S302" s="586"/>
      <c r="T302" s="587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4301031154</v>
      </c>
      <c r="D303" s="580">
        <v>4607091387292</v>
      </c>
      <c r="E303" s="581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8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86"/>
      <c r="R303" s="586"/>
      <c r="S303" s="586"/>
      <c r="T303" s="587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485</v>
      </c>
      <c r="B304" s="54" t="s">
        <v>486</v>
      </c>
      <c r="C304" s="31">
        <v>4301031152</v>
      </c>
      <c r="D304" s="580">
        <v>4607091387285</v>
      </c>
      <c r="E304" s="581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86"/>
      <c r="R304" s="586"/>
      <c r="S304" s="586"/>
      <c r="T304" s="587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4301031305</v>
      </c>
      <c r="D305" s="580">
        <v>4607091389845</v>
      </c>
      <c r="E305" s="581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86"/>
      <c r="R305" s="586"/>
      <c r="S305" s="586"/>
      <c r="T305" s="587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490</v>
      </c>
      <c r="B306" s="54" t="s">
        <v>491</v>
      </c>
      <c r="C306" s="31">
        <v>4301031306</v>
      </c>
      <c r="D306" s="580">
        <v>4680115882881</v>
      </c>
      <c r="E306" s="581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86"/>
      <c r="R306" s="586"/>
      <c r="S306" s="586"/>
      <c r="T306" s="587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492</v>
      </c>
      <c r="B307" s="54" t="s">
        <v>493</v>
      </c>
      <c r="C307" s="31">
        <v>4301031066</v>
      </c>
      <c r="D307" s="580">
        <v>4607091383836</v>
      </c>
      <c r="E307" s="581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6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86"/>
      <c r="R307" s="586"/>
      <c r="S307" s="586"/>
      <c r="T307" s="587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idden="1" x14ac:dyDescent="0.2">
      <c r="A308" s="593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594"/>
      <c r="P308" s="584" t="s">
        <v>72</v>
      </c>
      <c r="Q308" s="578"/>
      <c r="R308" s="578"/>
      <c r="S308" s="578"/>
      <c r="T308" s="578"/>
      <c r="U308" s="578"/>
      <c r="V308" s="579"/>
      <c r="W308" s="37" t="s">
        <v>73</v>
      </c>
      <c r="X308" s="571">
        <f>IFERROR(X301/H301,"0")+IFERROR(X302/H302,"0")+IFERROR(X303/H303,"0")+IFERROR(X304/H304,"0")+IFERROR(X305/H305,"0")+IFERROR(X306/H306,"0")+IFERROR(X307/H307,"0")</f>
        <v>0</v>
      </c>
      <c r="Y308" s="571">
        <f>IFERROR(Y301/H301,"0")+IFERROR(Y302/H302,"0")+IFERROR(Y303/H303,"0")+IFERROR(Y304/H304,"0")+IFERROR(Y305/H305,"0")+IFERROR(Y306/H306,"0")+IFERROR(Y307/H307,"0")</f>
        <v>0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2"/>
      <c r="AB308" s="572"/>
      <c r="AC308" s="572"/>
    </row>
    <row r="309" spans="1:68" hidden="1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594"/>
      <c r="P309" s="584" t="s">
        <v>72</v>
      </c>
      <c r="Q309" s="578"/>
      <c r="R309" s="578"/>
      <c r="S309" s="578"/>
      <c r="T309" s="578"/>
      <c r="U309" s="578"/>
      <c r="V309" s="579"/>
      <c r="W309" s="37" t="s">
        <v>70</v>
      </c>
      <c r="X309" s="571">
        <f>IFERROR(SUM(X301:X307),"0")</f>
        <v>0</v>
      </c>
      <c r="Y309" s="571">
        <f>IFERROR(SUM(Y301:Y307),"0")</f>
        <v>0</v>
      </c>
      <c r="Z309" s="37"/>
      <c r="AA309" s="572"/>
      <c r="AB309" s="572"/>
      <c r="AC309" s="572"/>
    </row>
    <row r="310" spans="1:68" ht="14.25" hidden="1" customHeight="1" x14ac:dyDescent="0.25">
      <c r="A310" s="592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5"/>
      <c r="AB310" s="565"/>
      <c r="AC310" s="565"/>
    </row>
    <row r="311" spans="1:68" ht="27" hidden="1" customHeight="1" x14ac:dyDescent="0.25">
      <c r="A311" s="54" t="s">
        <v>495</v>
      </c>
      <c r="B311" s="54" t="s">
        <v>496</v>
      </c>
      <c r="C311" s="31">
        <v>4301051100</v>
      </c>
      <c r="D311" s="580">
        <v>4607091387766</v>
      </c>
      <c r="E311" s="581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86"/>
      <c r="R311" s="586"/>
      <c r="S311" s="586"/>
      <c r="T311" s="587"/>
      <c r="U311" s="34"/>
      <c r="V311" s="34"/>
      <c r="W311" s="35" t="s">
        <v>70</v>
      </c>
      <c r="X311" s="569">
        <v>0</v>
      </c>
      <c r="Y311" s="57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4301051818</v>
      </c>
      <c r="D312" s="580">
        <v>4607091387957</v>
      </c>
      <c r="E312" s="581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8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86"/>
      <c r="R312" s="586"/>
      <c r="S312" s="586"/>
      <c r="T312" s="587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4301051819</v>
      </c>
      <c r="D313" s="580">
        <v>4607091387964</v>
      </c>
      <c r="E313" s="581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6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86"/>
      <c r="R313" s="586"/>
      <c r="S313" s="586"/>
      <c r="T313" s="587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4301051734</v>
      </c>
      <c r="D314" s="580">
        <v>4680115884588</v>
      </c>
      <c r="E314" s="581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86"/>
      <c r="R314" s="586"/>
      <c r="S314" s="586"/>
      <c r="T314" s="587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507</v>
      </c>
      <c r="B315" s="54" t="s">
        <v>508</v>
      </c>
      <c r="C315" s="31">
        <v>4301051578</v>
      </c>
      <c r="D315" s="580">
        <v>4607091387513</v>
      </c>
      <c r="E315" s="581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9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86"/>
      <c r="R315" s="586"/>
      <c r="S315" s="586"/>
      <c r="T315" s="587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93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594"/>
      <c r="P316" s="584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71">
        <f>IFERROR(X311/H311,"0")+IFERROR(X312/H312,"0")+IFERROR(X313/H313,"0")+IFERROR(X314/H314,"0")+IFERROR(X315/H315,"0")</f>
        <v>0</v>
      </c>
      <c r="Y316" s="571">
        <f>IFERROR(Y311/H311,"0")+IFERROR(Y312/H312,"0")+IFERROR(Y313/H313,"0")+IFERROR(Y314/H314,"0")+IFERROR(Y315/H315,"0")</f>
        <v>0</v>
      </c>
      <c r="Z316" s="571">
        <f>IFERROR(IF(Z311="",0,Z311),"0")+IFERROR(IF(Z312="",0,Z312),"0")+IFERROR(IF(Z313="",0,Z313),"0")+IFERROR(IF(Z314="",0,Z314),"0")+IFERROR(IF(Z315="",0,Z315),"0")</f>
        <v>0</v>
      </c>
      <c r="AA316" s="572"/>
      <c r="AB316" s="572"/>
      <c r="AC316" s="572"/>
    </row>
    <row r="317" spans="1:68" hidden="1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594"/>
      <c r="P317" s="584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71">
        <f>IFERROR(SUM(X311:X315),"0")</f>
        <v>0</v>
      </c>
      <c r="Y317" s="571">
        <f>IFERROR(SUM(Y311:Y315),"0")</f>
        <v>0</v>
      </c>
      <c r="Z317" s="37"/>
      <c r="AA317" s="572"/>
      <c r="AB317" s="572"/>
      <c r="AC317" s="572"/>
    </row>
    <row r="318" spans="1:68" ht="14.25" hidden="1" customHeight="1" x14ac:dyDescent="0.25">
      <c r="A318" s="592" t="s">
        <v>174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5"/>
      <c r="AB318" s="565"/>
      <c r="AC318" s="565"/>
    </row>
    <row r="319" spans="1:68" ht="27" hidden="1" customHeight="1" x14ac:dyDescent="0.25">
      <c r="A319" s="54" t="s">
        <v>510</v>
      </c>
      <c r="B319" s="54" t="s">
        <v>511</v>
      </c>
      <c r="C319" s="31">
        <v>4301060387</v>
      </c>
      <c r="D319" s="580">
        <v>4607091380880</v>
      </c>
      <c r="E319" s="581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6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86"/>
      <c r="R319" s="586"/>
      <c r="S319" s="586"/>
      <c r="T319" s="587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513</v>
      </c>
      <c r="B320" s="54" t="s">
        <v>514</v>
      </c>
      <c r="C320" s="31">
        <v>4301060406</v>
      </c>
      <c r="D320" s="580">
        <v>4607091384482</v>
      </c>
      <c r="E320" s="581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7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86"/>
      <c r="R320" s="586"/>
      <c r="S320" s="586"/>
      <c r="T320" s="587"/>
      <c r="U320" s="34"/>
      <c r="V320" s="34"/>
      <c r="W320" s="35" t="s">
        <v>70</v>
      </c>
      <c r="X320" s="569">
        <v>0</v>
      </c>
      <c r="Y320" s="570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516</v>
      </c>
      <c r="B321" s="54" t="s">
        <v>517</v>
      </c>
      <c r="C321" s="31">
        <v>4301060484</v>
      </c>
      <c r="D321" s="580">
        <v>4607091380897</v>
      </c>
      <c r="E321" s="581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6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86"/>
      <c r="R321" s="586"/>
      <c r="S321" s="586"/>
      <c r="T321" s="587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593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594"/>
      <c r="P322" s="584" t="s">
        <v>72</v>
      </c>
      <c r="Q322" s="578"/>
      <c r="R322" s="578"/>
      <c r="S322" s="578"/>
      <c r="T322" s="578"/>
      <c r="U322" s="578"/>
      <c r="V322" s="579"/>
      <c r="W322" s="37" t="s">
        <v>73</v>
      </c>
      <c r="X322" s="571">
        <f>IFERROR(X319/H319,"0")+IFERROR(X320/H320,"0")+IFERROR(X321/H321,"0")</f>
        <v>0</v>
      </c>
      <c r="Y322" s="571">
        <f>IFERROR(Y319/H319,"0")+IFERROR(Y320/H320,"0")+IFERROR(Y321/H321,"0")</f>
        <v>0</v>
      </c>
      <c r="Z322" s="571">
        <f>IFERROR(IF(Z319="",0,Z319),"0")+IFERROR(IF(Z320="",0,Z320),"0")+IFERROR(IF(Z321="",0,Z321),"0")</f>
        <v>0</v>
      </c>
      <c r="AA322" s="572"/>
      <c r="AB322" s="572"/>
      <c r="AC322" s="572"/>
    </row>
    <row r="323" spans="1:68" hidden="1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594"/>
      <c r="P323" s="584" t="s">
        <v>72</v>
      </c>
      <c r="Q323" s="578"/>
      <c r="R323" s="578"/>
      <c r="S323" s="578"/>
      <c r="T323" s="578"/>
      <c r="U323" s="578"/>
      <c r="V323" s="579"/>
      <c r="W323" s="37" t="s">
        <v>70</v>
      </c>
      <c r="X323" s="571">
        <f>IFERROR(SUM(X319:X321),"0")</f>
        <v>0</v>
      </c>
      <c r="Y323" s="571">
        <f>IFERROR(SUM(Y319:Y321),"0")</f>
        <v>0</v>
      </c>
      <c r="Z323" s="37"/>
      <c r="AA323" s="572"/>
      <c r="AB323" s="572"/>
      <c r="AC323" s="572"/>
    </row>
    <row r="324" spans="1:68" ht="14.25" hidden="1" customHeight="1" x14ac:dyDescent="0.25">
      <c r="A324" s="592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5"/>
      <c r="AB324" s="565"/>
      <c r="AC324" s="565"/>
    </row>
    <row r="325" spans="1:68" ht="27" hidden="1" customHeight="1" x14ac:dyDescent="0.25">
      <c r="A325" s="54" t="s">
        <v>519</v>
      </c>
      <c r="B325" s="54" t="s">
        <v>520</v>
      </c>
      <c r="C325" s="31">
        <v>4301030235</v>
      </c>
      <c r="D325" s="580">
        <v>4607091388381</v>
      </c>
      <c r="E325" s="581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47" t="s">
        <v>521</v>
      </c>
      <c r="Q325" s="586"/>
      <c r="R325" s="586"/>
      <c r="S325" s="586"/>
      <c r="T325" s="587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4301030232</v>
      </c>
      <c r="D326" s="580">
        <v>4607091388374</v>
      </c>
      <c r="E326" s="581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888" t="s">
        <v>525</v>
      </c>
      <c r="Q326" s="586"/>
      <c r="R326" s="586"/>
      <c r="S326" s="586"/>
      <c r="T326" s="587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4301032015</v>
      </c>
      <c r="D327" s="580">
        <v>4607091383102</v>
      </c>
      <c r="E327" s="581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3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86"/>
      <c r="R327" s="586"/>
      <c r="S327" s="586"/>
      <c r="T327" s="587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4301030233</v>
      </c>
      <c r="D328" s="580">
        <v>4607091388404</v>
      </c>
      <c r="E328" s="581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8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86"/>
      <c r="R328" s="586"/>
      <c r="S328" s="586"/>
      <c r="T328" s="587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3"/>
      <c r="B329" s="590"/>
      <c r="C329" s="590"/>
      <c r="D329" s="590"/>
      <c r="E329" s="590"/>
      <c r="F329" s="590"/>
      <c r="G329" s="590"/>
      <c r="H329" s="590"/>
      <c r="I329" s="590"/>
      <c r="J329" s="590"/>
      <c r="K329" s="590"/>
      <c r="L329" s="590"/>
      <c r="M329" s="590"/>
      <c r="N329" s="590"/>
      <c r="O329" s="594"/>
      <c r="P329" s="584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hidden="1" x14ac:dyDescent="0.2">
      <c r="A330" s="590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594"/>
      <c r="P330" s="584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hidden="1" customHeight="1" x14ac:dyDescent="0.25">
      <c r="A331" s="592" t="s">
        <v>531</v>
      </c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590"/>
      <c r="P331" s="590"/>
      <c r="Q331" s="590"/>
      <c r="R331" s="590"/>
      <c r="S331" s="590"/>
      <c r="T331" s="590"/>
      <c r="U331" s="590"/>
      <c r="V331" s="590"/>
      <c r="W331" s="590"/>
      <c r="X331" s="590"/>
      <c r="Y331" s="590"/>
      <c r="Z331" s="590"/>
      <c r="AA331" s="565"/>
      <c r="AB331" s="565"/>
      <c r="AC331" s="565"/>
    </row>
    <row r="332" spans="1:68" ht="16.5" hidden="1" customHeight="1" x14ac:dyDescent="0.25">
      <c r="A332" s="54" t="s">
        <v>532</v>
      </c>
      <c r="B332" s="54" t="s">
        <v>533</v>
      </c>
      <c r="C332" s="31">
        <v>4301180007</v>
      </c>
      <c r="D332" s="580">
        <v>4680115881808</v>
      </c>
      <c r="E332" s="581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86"/>
      <c r="R332" s="586"/>
      <c r="S332" s="586"/>
      <c r="T332" s="587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536</v>
      </c>
      <c r="B333" s="54" t="s">
        <v>537</v>
      </c>
      <c r="C333" s="31">
        <v>4301180006</v>
      </c>
      <c r="D333" s="580">
        <v>4680115881822</v>
      </c>
      <c r="E333" s="581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7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86"/>
      <c r="R333" s="586"/>
      <c r="S333" s="586"/>
      <c r="T333" s="587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4301180001</v>
      </c>
      <c r="D334" s="580">
        <v>4680115880016</v>
      </c>
      <c r="E334" s="581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8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86"/>
      <c r="R334" s="586"/>
      <c r="S334" s="586"/>
      <c r="T334" s="587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593"/>
      <c r="B335" s="590"/>
      <c r="C335" s="590"/>
      <c r="D335" s="590"/>
      <c r="E335" s="590"/>
      <c r="F335" s="590"/>
      <c r="G335" s="590"/>
      <c r="H335" s="590"/>
      <c r="I335" s="590"/>
      <c r="J335" s="590"/>
      <c r="K335" s="590"/>
      <c r="L335" s="590"/>
      <c r="M335" s="590"/>
      <c r="N335" s="590"/>
      <c r="O335" s="594"/>
      <c r="P335" s="584" t="s">
        <v>72</v>
      </c>
      <c r="Q335" s="578"/>
      <c r="R335" s="578"/>
      <c r="S335" s="578"/>
      <c r="T335" s="578"/>
      <c r="U335" s="578"/>
      <c r="V335" s="579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hidden="1" x14ac:dyDescent="0.2">
      <c r="A336" s="590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594"/>
      <c r="P336" s="584" t="s">
        <v>72</v>
      </c>
      <c r="Q336" s="578"/>
      <c r="R336" s="578"/>
      <c r="S336" s="578"/>
      <c r="T336" s="578"/>
      <c r="U336" s="578"/>
      <c r="V336" s="579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hidden="1" customHeight="1" x14ac:dyDescent="0.25">
      <c r="A337" s="595" t="s">
        <v>540</v>
      </c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590"/>
      <c r="P337" s="590"/>
      <c r="Q337" s="590"/>
      <c r="R337" s="590"/>
      <c r="S337" s="590"/>
      <c r="T337" s="590"/>
      <c r="U337" s="590"/>
      <c r="V337" s="590"/>
      <c r="W337" s="590"/>
      <c r="X337" s="590"/>
      <c r="Y337" s="590"/>
      <c r="Z337" s="590"/>
      <c r="AA337" s="564"/>
      <c r="AB337" s="564"/>
      <c r="AC337" s="564"/>
    </row>
    <row r="338" spans="1:68" ht="14.25" hidden="1" customHeight="1" x14ac:dyDescent="0.25">
      <c r="A338" s="592" t="s">
        <v>74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5"/>
      <c r="AB338" s="565"/>
      <c r="AC338" s="565"/>
    </row>
    <row r="339" spans="1:68" ht="27" hidden="1" customHeight="1" x14ac:dyDescent="0.25">
      <c r="A339" s="54" t="s">
        <v>541</v>
      </c>
      <c r="B339" s="54" t="s">
        <v>542</v>
      </c>
      <c r="C339" s="31">
        <v>4301051489</v>
      </c>
      <c r="D339" s="580">
        <v>4607091387919</v>
      </c>
      <c r="E339" s="581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86"/>
      <c r="R339" s="586"/>
      <c r="S339" s="586"/>
      <c r="T339" s="587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4301051461</v>
      </c>
      <c r="D340" s="580">
        <v>4680115883604</v>
      </c>
      <c r="E340" s="581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86"/>
      <c r="R340" s="586"/>
      <c r="S340" s="586"/>
      <c r="T340" s="587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4301051864</v>
      </c>
      <c r="D341" s="580">
        <v>4680115883567</v>
      </c>
      <c r="E341" s="581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86"/>
      <c r="R341" s="586"/>
      <c r="S341" s="586"/>
      <c r="T341" s="587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93"/>
      <c r="B342" s="590"/>
      <c r="C342" s="590"/>
      <c r="D342" s="590"/>
      <c r="E342" s="590"/>
      <c r="F342" s="590"/>
      <c r="G342" s="590"/>
      <c r="H342" s="590"/>
      <c r="I342" s="590"/>
      <c r="J342" s="590"/>
      <c r="K342" s="590"/>
      <c r="L342" s="590"/>
      <c r="M342" s="590"/>
      <c r="N342" s="590"/>
      <c r="O342" s="594"/>
      <c r="P342" s="584" t="s">
        <v>72</v>
      </c>
      <c r="Q342" s="578"/>
      <c r="R342" s="578"/>
      <c r="S342" s="578"/>
      <c r="T342" s="578"/>
      <c r="U342" s="578"/>
      <c r="V342" s="579"/>
      <c r="W342" s="37" t="s">
        <v>73</v>
      </c>
      <c r="X342" s="571">
        <f>IFERROR(X339/H339,"0")+IFERROR(X340/H340,"0")+IFERROR(X341/H341,"0")</f>
        <v>0</v>
      </c>
      <c r="Y342" s="571">
        <f>IFERROR(Y339/H339,"0")+IFERROR(Y340/H340,"0")+IFERROR(Y341/H341,"0")</f>
        <v>0</v>
      </c>
      <c r="Z342" s="571">
        <f>IFERROR(IF(Z339="",0,Z339),"0")+IFERROR(IF(Z340="",0,Z340),"0")+IFERROR(IF(Z341="",0,Z341),"0")</f>
        <v>0</v>
      </c>
      <c r="AA342" s="572"/>
      <c r="AB342" s="572"/>
      <c r="AC342" s="572"/>
    </row>
    <row r="343" spans="1:68" hidden="1" x14ac:dyDescent="0.2">
      <c r="A343" s="590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594"/>
      <c r="P343" s="584" t="s">
        <v>72</v>
      </c>
      <c r="Q343" s="578"/>
      <c r="R343" s="578"/>
      <c r="S343" s="578"/>
      <c r="T343" s="578"/>
      <c r="U343" s="578"/>
      <c r="V343" s="579"/>
      <c r="W343" s="37" t="s">
        <v>70</v>
      </c>
      <c r="X343" s="571">
        <f>IFERROR(SUM(X339:X341),"0")</f>
        <v>0</v>
      </c>
      <c r="Y343" s="571">
        <f>IFERROR(SUM(Y339:Y341),"0")</f>
        <v>0</v>
      </c>
      <c r="Z343" s="37"/>
      <c r="AA343" s="572"/>
      <c r="AB343" s="572"/>
      <c r="AC343" s="572"/>
    </row>
    <row r="344" spans="1:68" ht="27.75" hidden="1" customHeight="1" x14ac:dyDescent="0.2">
      <c r="A344" s="663" t="s">
        <v>550</v>
      </c>
      <c r="B344" s="664"/>
      <c r="C344" s="664"/>
      <c r="D344" s="664"/>
      <c r="E344" s="664"/>
      <c r="F344" s="664"/>
      <c r="G344" s="664"/>
      <c r="H344" s="664"/>
      <c r="I344" s="664"/>
      <c r="J344" s="664"/>
      <c r="K344" s="664"/>
      <c r="L344" s="664"/>
      <c r="M344" s="664"/>
      <c r="N344" s="664"/>
      <c r="O344" s="664"/>
      <c r="P344" s="664"/>
      <c r="Q344" s="664"/>
      <c r="R344" s="664"/>
      <c r="S344" s="664"/>
      <c r="T344" s="664"/>
      <c r="U344" s="664"/>
      <c r="V344" s="664"/>
      <c r="W344" s="664"/>
      <c r="X344" s="664"/>
      <c r="Y344" s="664"/>
      <c r="Z344" s="664"/>
      <c r="AA344" s="48"/>
      <c r="AB344" s="48"/>
      <c r="AC344" s="48"/>
    </row>
    <row r="345" spans="1:68" ht="16.5" hidden="1" customHeight="1" x14ac:dyDescent="0.25">
      <c r="A345" s="595" t="s">
        <v>551</v>
      </c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0"/>
      <c r="P345" s="590"/>
      <c r="Q345" s="590"/>
      <c r="R345" s="590"/>
      <c r="S345" s="590"/>
      <c r="T345" s="590"/>
      <c r="U345" s="590"/>
      <c r="V345" s="590"/>
      <c r="W345" s="590"/>
      <c r="X345" s="590"/>
      <c r="Y345" s="590"/>
      <c r="Z345" s="590"/>
      <c r="AA345" s="564"/>
      <c r="AB345" s="564"/>
      <c r="AC345" s="564"/>
    </row>
    <row r="346" spans="1:68" ht="14.25" hidden="1" customHeight="1" x14ac:dyDescent="0.25">
      <c r="A346" s="592" t="s">
        <v>103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80">
        <v>4680115884847</v>
      </c>
      <c r="E347" s="581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6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86"/>
      <c r="R347" s="586"/>
      <c r="S347" s="586"/>
      <c r="T347" s="587"/>
      <c r="U347" s="34"/>
      <c r="V347" s="34"/>
      <c r="W347" s="35" t="s">
        <v>70</v>
      </c>
      <c r="X347" s="569">
        <v>2000</v>
      </c>
      <c r="Y347" s="570">
        <f t="shared" ref="Y347:Y353" si="52">IFERROR(IF(X347="",0,CEILING((X347/$H347),1)*$H347),"")</f>
        <v>2010</v>
      </c>
      <c r="Z347" s="36">
        <f>IFERROR(IF(Y347=0,"",ROUNDUP(Y347/H347,0)*0.02175),"")</f>
        <v>2.9144999999999999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2064</v>
      </c>
      <c r="BN347" s="64">
        <f t="shared" ref="BN347:BN353" si="54">IFERROR(Y347*I347/H347,"0")</f>
        <v>2074.3200000000002</v>
      </c>
      <c r="BO347" s="64">
        <f t="shared" ref="BO347:BO353" si="55">IFERROR(1/J347*(X347/H347),"0")</f>
        <v>2.7777777777777777</v>
      </c>
      <c r="BP347" s="64">
        <f t="shared" ref="BP347:BP353" si="56">IFERROR(1/J347*(Y347/H347),"0")</f>
        <v>2.7916666666666665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4301011870</v>
      </c>
      <c r="D348" s="580">
        <v>4680115884854</v>
      </c>
      <c r="E348" s="581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86"/>
      <c r="R348" s="586"/>
      <c r="S348" s="586"/>
      <c r="T348" s="587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4301011832</v>
      </c>
      <c r="D349" s="580">
        <v>4607091383997</v>
      </c>
      <c r="E349" s="581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6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86"/>
      <c r="R349" s="586"/>
      <c r="S349" s="586"/>
      <c r="T349" s="587"/>
      <c r="U349" s="34"/>
      <c r="V349" s="34"/>
      <c r="W349" s="35" t="s">
        <v>70</v>
      </c>
      <c r="X349" s="569">
        <v>0</v>
      </c>
      <c r="Y349" s="570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0">
        <v>4680115884830</v>
      </c>
      <c r="E350" s="581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86"/>
      <c r="R350" s="586"/>
      <c r="S350" s="586"/>
      <c r="T350" s="587"/>
      <c r="U350" s="34"/>
      <c r="V350" s="34"/>
      <c r="W350" s="35" t="s">
        <v>70</v>
      </c>
      <c r="X350" s="569">
        <v>2000</v>
      </c>
      <c r="Y350" s="570">
        <f t="shared" si="52"/>
        <v>2010</v>
      </c>
      <c r="Z350" s="36">
        <f>IFERROR(IF(Y350=0,"",ROUNDUP(Y350/H350,0)*0.02175),"")</f>
        <v>2.9144999999999999</v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2064</v>
      </c>
      <c r="BN350" s="64">
        <f t="shared" si="54"/>
        <v>2074.3200000000002</v>
      </c>
      <c r="BO350" s="64">
        <f t="shared" si="55"/>
        <v>2.7777777777777777</v>
      </c>
      <c r="BP350" s="64">
        <f t="shared" si="56"/>
        <v>2.7916666666666665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4301011433</v>
      </c>
      <c r="D351" s="580">
        <v>4680115882638</v>
      </c>
      <c r="E351" s="581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86"/>
      <c r="R351" s="586"/>
      <c r="S351" s="586"/>
      <c r="T351" s="587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4301011952</v>
      </c>
      <c r="D352" s="580">
        <v>4680115884922</v>
      </c>
      <c r="E352" s="581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86"/>
      <c r="R352" s="586"/>
      <c r="S352" s="586"/>
      <c r="T352" s="587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hidden="1" customHeight="1" x14ac:dyDescent="0.25">
      <c r="A353" s="54" t="s">
        <v>569</v>
      </c>
      <c r="B353" s="54" t="s">
        <v>570</v>
      </c>
      <c r="C353" s="31">
        <v>4301011868</v>
      </c>
      <c r="D353" s="580">
        <v>4680115884861</v>
      </c>
      <c r="E353" s="581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8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86"/>
      <c r="R353" s="586"/>
      <c r="S353" s="586"/>
      <c r="T353" s="587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93"/>
      <c r="B354" s="590"/>
      <c r="C354" s="590"/>
      <c r="D354" s="590"/>
      <c r="E354" s="590"/>
      <c r="F354" s="590"/>
      <c r="G354" s="590"/>
      <c r="H354" s="590"/>
      <c r="I354" s="590"/>
      <c r="J354" s="590"/>
      <c r="K354" s="590"/>
      <c r="L354" s="590"/>
      <c r="M354" s="590"/>
      <c r="N354" s="590"/>
      <c r="O354" s="594"/>
      <c r="P354" s="584" t="s">
        <v>72</v>
      </c>
      <c r="Q354" s="578"/>
      <c r="R354" s="578"/>
      <c r="S354" s="578"/>
      <c r="T354" s="578"/>
      <c r="U354" s="578"/>
      <c r="V354" s="579"/>
      <c r="W354" s="37" t="s">
        <v>73</v>
      </c>
      <c r="X354" s="571">
        <f>IFERROR(X347/H347,"0")+IFERROR(X348/H348,"0")+IFERROR(X349/H349,"0")+IFERROR(X350/H350,"0")+IFERROR(X351/H351,"0")+IFERROR(X352/H352,"0")+IFERROR(X353/H353,"0")</f>
        <v>266.66666666666669</v>
      </c>
      <c r="Y354" s="571">
        <f>IFERROR(Y347/H347,"0")+IFERROR(Y348/H348,"0")+IFERROR(Y349/H349,"0")+IFERROR(Y350/H350,"0")+IFERROR(Y351/H351,"0")+IFERROR(Y352/H352,"0")+IFERROR(Y353/H353,"0")</f>
        <v>268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5.8289999999999997</v>
      </c>
      <c r="AA354" s="572"/>
      <c r="AB354" s="572"/>
      <c r="AC354" s="572"/>
    </row>
    <row r="355" spans="1:68" x14ac:dyDescent="0.2">
      <c r="A355" s="590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594"/>
      <c r="P355" s="584" t="s">
        <v>72</v>
      </c>
      <c r="Q355" s="578"/>
      <c r="R355" s="578"/>
      <c r="S355" s="578"/>
      <c r="T355" s="578"/>
      <c r="U355" s="578"/>
      <c r="V355" s="579"/>
      <c r="W355" s="37" t="s">
        <v>70</v>
      </c>
      <c r="X355" s="571">
        <f>IFERROR(SUM(X347:X353),"0")</f>
        <v>4000</v>
      </c>
      <c r="Y355" s="571">
        <f>IFERROR(SUM(Y347:Y353),"0")</f>
        <v>4020</v>
      </c>
      <c r="Z355" s="37"/>
      <c r="AA355" s="572"/>
      <c r="AB355" s="572"/>
      <c r="AC355" s="572"/>
    </row>
    <row r="356" spans="1:68" ht="14.25" hidden="1" customHeight="1" x14ac:dyDescent="0.25">
      <c r="A356" s="592" t="s">
        <v>139</v>
      </c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590"/>
      <c r="P356" s="590"/>
      <c r="Q356" s="590"/>
      <c r="R356" s="590"/>
      <c r="S356" s="590"/>
      <c r="T356" s="590"/>
      <c r="U356" s="590"/>
      <c r="V356" s="590"/>
      <c r="W356" s="590"/>
      <c r="X356" s="590"/>
      <c r="Y356" s="590"/>
      <c r="Z356" s="590"/>
      <c r="AA356" s="565"/>
      <c r="AB356" s="565"/>
      <c r="AC356" s="565"/>
    </row>
    <row r="357" spans="1:68" ht="27" hidden="1" customHeight="1" x14ac:dyDescent="0.25">
      <c r="A357" s="54" t="s">
        <v>571</v>
      </c>
      <c r="B357" s="54" t="s">
        <v>572</v>
      </c>
      <c r="C357" s="31">
        <v>4301020178</v>
      </c>
      <c r="D357" s="580">
        <v>4607091383980</v>
      </c>
      <c r="E357" s="581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86"/>
      <c r="R357" s="586"/>
      <c r="S357" s="586"/>
      <c r="T357" s="587"/>
      <c r="U357" s="34"/>
      <c r="V357" s="34"/>
      <c r="W357" s="35" t="s">
        <v>70</v>
      </c>
      <c r="X357" s="569">
        <v>0</v>
      </c>
      <c r="Y357" s="570">
        <f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16.5" hidden="1" customHeight="1" x14ac:dyDescent="0.25">
      <c r="A358" s="54" t="s">
        <v>574</v>
      </c>
      <c r="B358" s="54" t="s">
        <v>575</v>
      </c>
      <c r="C358" s="31">
        <v>4301020179</v>
      </c>
      <c r="D358" s="580">
        <v>4607091384178</v>
      </c>
      <c r="E358" s="581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8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86"/>
      <c r="R358" s="586"/>
      <c r="S358" s="586"/>
      <c r="T358" s="587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93"/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4"/>
      <c r="P359" s="584" t="s">
        <v>72</v>
      </c>
      <c r="Q359" s="578"/>
      <c r="R359" s="578"/>
      <c r="S359" s="578"/>
      <c r="T359" s="578"/>
      <c r="U359" s="578"/>
      <c r="V359" s="579"/>
      <c r="W359" s="37" t="s">
        <v>73</v>
      </c>
      <c r="X359" s="571">
        <f>IFERROR(X357/H357,"0")+IFERROR(X358/H358,"0")</f>
        <v>0</v>
      </c>
      <c r="Y359" s="571">
        <f>IFERROR(Y357/H357,"0")+IFERROR(Y358/H358,"0")</f>
        <v>0</v>
      </c>
      <c r="Z359" s="571">
        <f>IFERROR(IF(Z357="",0,Z357),"0")+IFERROR(IF(Z358="",0,Z358),"0")</f>
        <v>0</v>
      </c>
      <c r="AA359" s="572"/>
      <c r="AB359" s="572"/>
      <c r="AC359" s="572"/>
    </row>
    <row r="360" spans="1:68" hidden="1" x14ac:dyDescent="0.2">
      <c r="A360" s="590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594"/>
      <c r="P360" s="584" t="s">
        <v>72</v>
      </c>
      <c r="Q360" s="578"/>
      <c r="R360" s="578"/>
      <c r="S360" s="578"/>
      <c r="T360" s="578"/>
      <c r="U360" s="578"/>
      <c r="V360" s="579"/>
      <c r="W360" s="37" t="s">
        <v>70</v>
      </c>
      <c r="X360" s="571">
        <f>IFERROR(SUM(X357:X358),"0")</f>
        <v>0</v>
      </c>
      <c r="Y360" s="571">
        <f>IFERROR(SUM(Y357:Y358),"0")</f>
        <v>0</v>
      </c>
      <c r="Z360" s="37"/>
      <c r="AA360" s="572"/>
      <c r="AB360" s="572"/>
      <c r="AC360" s="572"/>
    </row>
    <row r="361" spans="1:68" ht="14.25" hidden="1" customHeight="1" x14ac:dyDescent="0.25">
      <c r="A361" s="592" t="s">
        <v>74</v>
      </c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590"/>
      <c r="P361" s="590"/>
      <c r="Q361" s="590"/>
      <c r="R361" s="590"/>
      <c r="S361" s="590"/>
      <c r="T361" s="590"/>
      <c r="U361" s="590"/>
      <c r="V361" s="590"/>
      <c r="W361" s="590"/>
      <c r="X361" s="590"/>
      <c r="Y361" s="590"/>
      <c r="Z361" s="590"/>
      <c r="AA361" s="565"/>
      <c r="AB361" s="565"/>
      <c r="AC361" s="565"/>
    </row>
    <row r="362" spans="1:68" ht="27" hidden="1" customHeight="1" x14ac:dyDescent="0.25">
      <c r="A362" s="54" t="s">
        <v>576</v>
      </c>
      <c r="B362" s="54" t="s">
        <v>577</v>
      </c>
      <c r="C362" s="31">
        <v>4301051903</v>
      </c>
      <c r="D362" s="580">
        <v>4607091383928</v>
      </c>
      <c r="E362" s="581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65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86"/>
      <c r="R362" s="586"/>
      <c r="S362" s="586"/>
      <c r="T362" s="587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579</v>
      </c>
      <c r="B363" s="54" t="s">
        <v>580</v>
      </c>
      <c r="C363" s="31">
        <v>4301051897</v>
      </c>
      <c r="D363" s="580">
        <v>4607091384260</v>
      </c>
      <c r="E363" s="581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6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86"/>
      <c r="R363" s="586"/>
      <c r="S363" s="586"/>
      <c r="T363" s="587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93"/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4"/>
      <c r="P364" s="584" t="s">
        <v>72</v>
      </c>
      <c r="Q364" s="578"/>
      <c r="R364" s="578"/>
      <c r="S364" s="578"/>
      <c r="T364" s="578"/>
      <c r="U364" s="578"/>
      <c r="V364" s="579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hidden="1" x14ac:dyDescent="0.2">
      <c r="A365" s="590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594"/>
      <c r="P365" s="584" t="s">
        <v>72</v>
      </c>
      <c r="Q365" s="578"/>
      <c r="R365" s="578"/>
      <c r="S365" s="578"/>
      <c r="T365" s="578"/>
      <c r="U365" s="578"/>
      <c r="V365" s="579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hidden="1" customHeight="1" x14ac:dyDescent="0.25">
      <c r="A366" s="592" t="s">
        <v>174</v>
      </c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590"/>
      <c r="P366" s="590"/>
      <c r="Q366" s="590"/>
      <c r="R366" s="590"/>
      <c r="S366" s="590"/>
      <c r="T366" s="590"/>
      <c r="U366" s="590"/>
      <c r="V366" s="590"/>
      <c r="W366" s="590"/>
      <c r="X366" s="590"/>
      <c r="Y366" s="590"/>
      <c r="Z366" s="590"/>
      <c r="AA366" s="565"/>
      <c r="AB366" s="565"/>
      <c r="AC366" s="565"/>
    </row>
    <row r="367" spans="1:68" ht="27" hidden="1" customHeight="1" x14ac:dyDescent="0.25">
      <c r="A367" s="54" t="s">
        <v>582</v>
      </c>
      <c r="B367" s="54" t="s">
        <v>583</v>
      </c>
      <c r="C367" s="31">
        <v>4301060439</v>
      </c>
      <c r="D367" s="580">
        <v>4607091384673</v>
      </c>
      <c r="E367" s="581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64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86"/>
      <c r="R367" s="586"/>
      <c r="S367" s="586"/>
      <c r="T367" s="587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593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4"/>
      <c r="P368" s="584" t="s">
        <v>72</v>
      </c>
      <c r="Q368" s="578"/>
      <c r="R368" s="578"/>
      <c r="S368" s="578"/>
      <c r="T368" s="578"/>
      <c r="U368" s="578"/>
      <c r="V368" s="579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hidden="1" x14ac:dyDescent="0.2">
      <c r="A369" s="590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4"/>
      <c r="P369" s="584" t="s">
        <v>72</v>
      </c>
      <c r="Q369" s="578"/>
      <c r="R369" s="578"/>
      <c r="S369" s="578"/>
      <c r="T369" s="578"/>
      <c r="U369" s="578"/>
      <c r="V369" s="579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hidden="1" customHeight="1" x14ac:dyDescent="0.25">
      <c r="A370" s="595" t="s">
        <v>585</v>
      </c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590"/>
      <c r="P370" s="590"/>
      <c r="Q370" s="590"/>
      <c r="R370" s="590"/>
      <c r="S370" s="590"/>
      <c r="T370" s="590"/>
      <c r="U370" s="590"/>
      <c r="V370" s="590"/>
      <c r="W370" s="590"/>
      <c r="X370" s="590"/>
      <c r="Y370" s="590"/>
      <c r="Z370" s="590"/>
      <c r="AA370" s="564"/>
      <c r="AB370" s="564"/>
      <c r="AC370" s="564"/>
    </row>
    <row r="371" spans="1:68" ht="14.25" hidden="1" customHeight="1" x14ac:dyDescent="0.25">
      <c r="A371" s="592" t="s">
        <v>103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5"/>
      <c r="AB371" s="565"/>
      <c r="AC371" s="565"/>
    </row>
    <row r="372" spans="1:68" ht="37.5" hidden="1" customHeight="1" x14ac:dyDescent="0.25">
      <c r="A372" s="54" t="s">
        <v>586</v>
      </c>
      <c r="B372" s="54" t="s">
        <v>587</v>
      </c>
      <c r="C372" s="31">
        <v>4301011873</v>
      </c>
      <c r="D372" s="580">
        <v>4680115881907</v>
      </c>
      <c r="E372" s="581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86"/>
      <c r="R372" s="586"/>
      <c r="S372" s="586"/>
      <c r="T372" s="587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589</v>
      </c>
      <c r="B373" s="54" t="s">
        <v>590</v>
      </c>
      <c r="C373" s="31">
        <v>4301011874</v>
      </c>
      <c r="D373" s="580">
        <v>4680115884892</v>
      </c>
      <c r="E373" s="581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6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86"/>
      <c r="R373" s="586"/>
      <c r="S373" s="586"/>
      <c r="T373" s="587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4301011875</v>
      </c>
      <c r="D374" s="580">
        <v>4680115884885</v>
      </c>
      <c r="E374" s="581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86"/>
      <c r="R374" s="586"/>
      <c r="S374" s="586"/>
      <c r="T374" s="587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594</v>
      </c>
      <c r="B375" s="54" t="s">
        <v>595</v>
      </c>
      <c r="C375" s="31">
        <v>4301011871</v>
      </c>
      <c r="D375" s="580">
        <v>4680115884908</v>
      </c>
      <c r="E375" s="581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86"/>
      <c r="R375" s="586"/>
      <c r="S375" s="586"/>
      <c r="T375" s="587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93"/>
      <c r="B376" s="590"/>
      <c r="C376" s="590"/>
      <c r="D376" s="590"/>
      <c r="E376" s="590"/>
      <c r="F376" s="590"/>
      <c r="G376" s="590"/>
      <c r="H376" s="590"/>
      <c r="I376" s="590"/>
      <c r="J376" s="590"/>
      <c r="K376" s="590"/>
      <c r="L376" s="590"/>
      <c r="M376" s="590"/>
      <c r="N376" s="590"/>
      <c r="O376" s="594"/>
      <c r="P376" s="584" t="s">
        <v>72</v>
      </c>
      <c r="Q376" s="578"/>
      <c r="R376" s="578"/>
      <c r="S376" s="578"/>
      <c r="T376" s="578"/>
      <c r="U376" s="578"/>
      <c r="V376" s="579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hidden="1" x14ac:dyDescent="0.2">
      <c r="A377" s="590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594"/>
      <c r="P377" s="584" t="s">
        <v>72</v>
      </c>
      <c r="Q377" s="578"/>
      <c r="R377" s="578"/>
      <c r="S377" s="578"/>
      <c r="T377" s="578"/>
      <c r="U377" s="578"/>
      <c r="V377" s="579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hidden="1" customHeight="1" x14ac:dyDescent="0.25">
      <c r="A378" s="592" t="s">
        <v>64</v>
      </c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590"/>
      <c r="P378" s="590"/>
      <c r="Q378" s="590"/>
      <c r="R378" s="590"/>
      <c r="S378" s="590"/>
      <c r="T378" s="590"/>
      <c r="U378" s="590"/>
      <c r="V378" s="590"/>
      <c r="W378" s="590"/>
      <c r="X378" s="590"/>
      <c r="Y378" s="590"/>
      <c r="Z378" s="590"/>
      <c r="AA378" s="565"/>
      <c r="AB378" s="565"/>
      <c r="AC378" s="565"/>
    </row>
    <row r="379" spans="1:68" ht="27" hidden="1" customHeight="1" x14ac:dyDescent="0.25">
      <c r="A379" s="54" t="s">
        <v>596</v>
      </c>
      <c r="B379" s="54" t="s">
        <v>597</v>
      </c>
      <c r="C379" s="31">
        <v>4301031303</v>
      </c>
      <c r="D379" s="580">
        <v>4607091384802</v>
      </c>
      <c r="E379" s="581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8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86"/>
      <c r="R379" s="586"/>
      <c r="S379" s="586"/>
      <c r="T379" s="587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93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4"/>
      <c r="P380" s="584" t="s">
        <v>72</v>
      </c>
      <c r="Q380" s="578"/>
      <c r="R380" s="578"/>
      <c r="S380" s="578"/>
      <c r="T380" s="578"/>
      <c r="U380" s="578"/>
      <c r="V380" s="579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hidden="1" x14ac:dyDescent="0.2">
      <c r="A381" s="590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4"/>
      <c r="P381" s="584" t="s">
        <v>72</v>
      </c>
      <c r="Q381" s="578"/>
      <c r="R381" s="578"/>
      <c r="S381" s="578"/>
      <c r="T381" s="578"/>
      <c r="U381" s="578"/>
      <c r="V381" s="579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hidden="1" customHeight="1" x14ac:dyDescent="0.25">
      <c r="A382" s="592" t="s">
        <v>74</v>
      </c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590"/>
      <c r="P382" s="590"/>
      <c r="Q382" s="590"/>
      <c r="R382" s="590"/>
      <c r="S382" s="590"/>
      <c r="T382" s="590"/>
      <c r="U382" s="590"/>
      <c r="V382" s="590"/>
      <c r="W382" s="590"/>
      <c r="X382" s="590"/>
      <c r="Y382" s="590"/>
      <c r="Z382" s="590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80">
        <v>4607091384246</v>
      </c>
      <c r="E383" s="581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6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86"/>
      <c r="R383" s="586"/>
      <c r="S383" s="586"/>
      <c r="T383" s="587"/>
      <c r="U383" s="34"/>
      <c r="V383" s="34"/>
      <c r="W383" s="35" t="s">
        <v>70</v>
      </c>
      <c r="X383" s="569">
        <v>4000</v>
      </c>
      <c r="Y383" s="570">
        <f>IFERROR(IF(X383="",0,CEILING((X383/$H383),1)*$H383),"")</f>
        <v>4005</v>
      </c>
      <c r="Z383" s="36">
        <f>IFERROR(IF(Y383=0,"",ROUNDUP(Y383/H383,0)*0.01898),"")</f>
        <v>8.4460999999999995</v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4230.666666666667</v>
      </c>
      <c r="BN383" s="64">
        <f>IFERROR(Y383*I383/H383,"0")</f>
        <v>4235.9549999999999</v>
      </c>
      <c r="BO383" s="64">
        <f>IFERROR(1/J383*(X383/H383),"0")</f>
        <v>6.9444444444444446</v>
      </c>
      <c r="BP383" s="64">
        <f>IFERROR(1/J383*(Y383/H383),"0")</f>
        <v>6.953125</v>
      </c>
    </row>
    <row r="384" spans="1:68" ht="27" hidden="1" customHeight="1" x14ac:dyDescent="0.25">
      <c r="A384" s="54" t="s">
        <v>602</v>
      </c>
      <c r="B384" s="54" t="s">
        <v>603</v>
      </c>
      <c r="C384" s="31">
        <v>4301051660</v>
      </c>
      <c r="D384" s="580">
        <v>4607091384253</v>
      </c>
      <c r="E384" s="581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86"/>
      <c r="R384" s="586"/>
      <c r="S384" s="586"/>
      <c r="T384" s="587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93"/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4"/>
      <c r="P385" s="584" t="s">
        <v>72</v>
      </c>
      <c r="Q385" s="578"/>
      <c r="R385" s="578"/>
      <c r="S385" s="578"/>
      <c r="T385" s="578"/>
      <c r="U385" s="578"/>
      <c r="V385" s="579"/>
      <c r="W385" s="37" t="s">
        <v>73</v>
      </c>
      <c r="X385" s="571">
        <f>IFERROR(X383/H383,"0")+IFERROR(X384/H384,"0")</f>
        <v>444.44444444444446</v>
      </c>
      <c r="Y385" s="571">
        <f>IFERROR(Y383/H383,"0")+IFERROR(Y384/H384,"0")</f>
        <v>445</v>
      </c>
      <c r="Z385" s="571">
        <f>IFERROR(IF(Z383="",0,Z383),"0")+IFERROR(IF(Z384="",0,Z384),"0")</f>
        <v>8.4460999999999995</v>
      </c>
      <c r="AA385" s="572"/>
      <c r="AB385" s="572"/>
      <c r="AC385" s="572"/>
    </row>
    <row r="386" spans="1:68" x14ac:dyDescent="0.2">
      <c r="A386" s="590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4"/>
      <c r="P386" s="584" t="s">
        <v>72</v>
      </c>
      <c r="Q386" s="578"/>
      <c r="R386" s="578"/>
      <c r="S386" s="578"/>
      <c r="T386" s="578"/>
      <c r="U386" s="578"/>
      <c r="V386" s="579"/>
      <c r="W386" s="37" t="s">
        <v>70</v>
      </c>
      <c r="X386" s="571">
        <f>IFERROR(SUM(X383:X384),"0")</f>
        <v>4000</v>
      </c>
      <c r="Y386" s="571">
        <f>IFERROR(SUM(Y383:Y384),"0")</f>
        <v>4005</v>
      </c>
      <c r="Z386" s="37"/>
      <c r="AA386" s="572"/>
      <c r="AB386" s="572"/>
      <c r="AC386" s="572"/>
    </row>
    <row r="387" spans="1:68" ht="14.25" hidden="1" customHeight="1" x14ac:dyDescent="0.25">
      <c r="A387" s="592" t="s">
        <v>174</v>
      </c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590"/>
      <c r="P387" s="590"/>
      <c r="Q387" s="590"/>
      <c r="R387" s="590"/>
      <c r="S387" s="590"/>
      <c r="T387" s="590"/>
      <c r="U387" s="590"/>
      <c r="V387" s="590"/>
      <c r="W387" s="590"/>
      <c r="X387" s="590"/>
      <c r="Y387" s="590"/>
      <c r="Z387" s="590"/>
      <c r="AA387" s="565"/>
      <c r="AB387" s="565"/>
      <c r="AC387" s="565"/>
    </row>
    <row r="388" spans="1:68" ht="27" hidden="1" customHeight="1" x14ac:dyDescent="0.25">
      <c r="A388" s="54" t="s">
        <v>604</v>
      </c>
      <c r="B388" s="54" t="s">
        <v>605</v>
      </c>
      <c r="C388" s="31">
        <v>4301060441</v>
      </c>
      <c r="D388" s="580">
        <v>4607091389357</v>
      </c>
      <c r="E388" s="581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4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86"/>
      <c r="R388" s="586"/>
      <c r="S388" s="586"/>
      <c r="T388" s="587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593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4"/>
      <c r="P389" s="584" t="s">
        <v>72</v>
      </c>
      <c r="Q389" s="578"/>
      <c r="R389" s="578"/>
      <c r="S389" s="578"/>
      <c r="T389" s="578"/>
      <c r="U389" s="578"/>
      <c r="V389" s="579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hidden="1" x14ac:dyDescent="0.2">
      <c r="A390" s="590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4"/>
      <c r="P390" s="584" t="s">
        <v>72</v>
      </c>
      <c r="Q390" s="578"/>
      <c r="R390" s="578"/>
      <c r="S390" s="578"/>
      <c r="T390" s="578"/>
      <c r="U390" s="578"/>
      <c r="V390" s="579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hidden="1" customHeight="1" x14ac:dyDescent="0.2">
      <c r="A391" s="663" t="s">
        <v>607</v>
      </c>
      <c r="B391" s="664"/>
      <c r="C391" s="664"/>
      <c r="D391" s="664"/>
      <c r="E391" s="664"/>
      <c r="F391" s="664"/>
      <c r="G391" s="664"/>
      <c r="H391" s="664"/>
      <c r="I391" s="664"/>
      <c r="J391" s="664"/>
      <c r="K391" s="664"/>
      <c r="L391" s="664"/>
      <c r="M391" s="664"/>
      <c r="N391" s="664"/>
      <c r="O391" s="664"/>
      <c r="P391" s="664"/>
      <c r="Q391" s="664"/>
      <c r="R391" s="664"/>
      <c r="S391" s="664"/>
      <c r="T391" s="664"/>
      <c r="U391" s="664"/>
      <c r="V391" s="664"/>
      <c r="W391" s="664"/>
      <c r="X391" s="664"/>
      <c r="Y391" s="664"/>
      <c r="Z391" s="664"/>
      <c r="AA391" s="48"/>
      <c r="AB391" s="48"/>
      <c r="AC391" s="48"/>
    </row>
    <row r="392" spans="1:68" ht="16.5" hidden="1" customHeight="1" x14ac:dyDescent="0.25">
      <c r="A392" s="595" t="s">
        <v>608</v>
      </c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0"/>
      <c r="P392" s="590"/>
      <c r="Q392" s="590"/>
      <c r="R392" s="590"/>
      <c r="S392" s="590"/>
      <c r="T392" s="590"/>
      <c r="U392" s="590"/>
      <c r="V392" s="590"/>
      <c r="W392" s="590"/>
      <c r="X392" s="590"/>
      <c r="Y392" s="590"/>
      <c r="Z392" s="590"/>
      <c r="AA392" s="564"/>
      <c r="AB392" s="564"/>
      <c r="AC392" s="564"/>
    </row>
    <row r="393" spans="1:68" ht="14.25" hidden="1" customHeight="1" x14ac:dyDescent="0.25">
      <c r="A393" s="592" t="s">
        <v>64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5"/>
      <c r="AB393" s="565"/>
      <c r="AC393" s="565"/>
    </row>
    <row r="394" spans="1:68" ht="27" hidden="1" customHeight="1" x14ac:dyDescent="0.25">
      <c r="A394" s="54" t="s">
        <v>609</v>
      </c>
      <c r="B394" s="54" t="s">
        <v>610</v>
      </c>
      <c r="C394" s="31">
        <v>4301031405</v>
      </c>
      <c r="D394" s="580">
        <v>4680115886100</v>
      </c>
      <c r="E394" s="581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86"/>
      <c r="R394" s="586"/>
      <c r="S394" s="586"/>
      <c r="T394" s="587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4301031382</v>
      </c>
      <c r="D395" s="580">
        <v>4680115886117</v>
      </c>
      <c r="E395" s="581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86"/>
      <c r="R395" s="586"/>
      <c r="S395" s="586"/>
      <c r="T395" s="587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612</v>
      </c>
      <c r="B396" s="54" t="s">
        <v>615</v>
      </c>
      <c r="C396" s="31">
        <v>4301031406</v>
      </c>
      <c r="D396" s="580">
        <v>4680115886117</v>
      </c>
      <c r="E396" s="581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6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86"/>
      <c r="R396" s="586"/>
      <c r="S396" s="586"/>
      <c r="T396" s="587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4301031402</v>
      </c>
      <c r="D397" s="580">
        <v>4680115886124</v>
      </c>
      <c r="E397" s="581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86"/>
      <c r="R397" s="586"/>
      <c r="S397" s="586"/>
      <c r="T397" s="587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4301031366</v>
      </c>
      <c r="D398" s="580">
        <v>4680115883147</v>
      </c>
      <c r="E398" s="581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86"/>
      <c r="R398" s="586"/>
      <c r="S398" s="586"/>
      <c r="T398" s="587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4301031362</v>
      </c>
      <c r="D399" s="580">
        <v>4607091384338</v>
      </c>
      <c r="E399" s="581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86"/>
      <c r="R399" s="586"/>
      <c r="S399" s="586"/>
      <c r="T399" s="587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hidden="1" customHeight="1" x14ac:dyDescent="0.25">
      <c r="A400" s="54" t="s">
        <v>623</v>
      </c>
      <c r="B400" s="54" t="s">
        <v>624</v>
      </c>
      <c r="C400" s="31">
        <v>4301031361</v>
      </c>
      <c r="D400" s="580">
        <v>4607091389524</v>
      </c>
      <c r="E400" s="581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86"/>
      <c r="R400" s="586"/>
      <c r="S400" s="586"/>
      <c r="T400" s="587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4301031364</v>
      </c>
      <c r="D401" s="580">
        <v>4680115883161</v>
      </c>
      <c r="E401" s="581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4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86"/>
      <c r="R401" s="586"/>
      <c r="S401" s="586"/>
      <c r="T401" s="587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4301031358</v>
      </c>
      <c r="D402" s="580">
        <v>4607091389531</v>
      </c>
      <c r="E402" s="581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7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86"/>
      <c r="R402" s="586"/>
      <c r="S402" s="586"/>
      <c r="T402" s="587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hidden="1" customHeight="1" x14ac:dyDescent="0.25">
      <c r="A403" s="54" t="s">
        <v>632</v>
      </c>
      <c r="B403" s="54" t="s">
        <v>633</v>
      </c>
      <c r="C403" s="31">
        <v>4301031360</v>
      </c>
      <c r="D403" s="580">
        <v>4607091384345</v>
      </c>
      <c r="E403" s="581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86"/>
      <c r="R403" s="586"/>
      <c r="S403" s="586"/>
      <c r="T403" s="587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idden="1" x14ac:dyDescent="0.2">
      <c r="A404" s="593"/>
      <c r="B404" s="590"/>
      <c r="C404" s="590"/>
      <c r="D404" s="590"/>
      <c r="E404" s="590"/>
      <c r="F404" s="590"/>
      <c r="G404" s="590"/>
      <c r="H404" s="590"/>
      <c r="I404" s="590"/>
      <c r="J404" s="590"/>
      <c r="K404" s="590"/>
      <c r="L404" s="590"/>
      <c r="M404" s="590"/>
      <c r="N404" s="590"/>
      <c r="O404" s="594"/>
      <c r="P404" s="584" t="s">
        <v>72</v>
      </c>
      <c r="Q404" s="578"/>
      <c r="R404" s="578"/>
      <c r="S404" s="578"/>
      <c r="T404" s="578"/>
      <c r="U404" s="578"/>
      <c r="V404" s="579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hidden="1" x14ac:dyDescent="0.2">
      <c r="A405" s="590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594"/>
      <c r="P405" s="584" t="s">
        <v>72</v>
      </c>
      <c r="Q405" s="578"/>
      <c r="R405" s="578"/>
      <c r="S405" s="578"/>
      <c r="T405" s="578"/>
      <c r="U405" s="578"/>
      <c r="V405" s="579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hidden="1" customHeight="1" x14ac:dyDescent="0.25">
      <c r="A406" s="592" t="s">
        <v>74</v>
      </c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590"/>
      <c r="P406" s="590"/>
      <c r="Q406" s="590"/>
      <c r="R406" s="590"/>
      <c r="S406" s="590"/>
      <c r="T406" s="590"/>
      <c r="U406" s="590"/>
      <c r="V406" s="590"/>
      <c r="W406" s="590"/>
      <c r="X406" s="590"/>
      <c r="Y406" s="590"/>
      <c r="Z406" s="590"/>
      <c r="AA406" s="565"/>
      <c r="AB406" s="565"/>
      <c r="AC406" s="565"/>
    </row>
    <row r="407" spans="1:68" ht="27" hidden="1" customHeight="1" x14ac:dyDescent="0.25">
      <c r="A407" s="54" t="s">
        <v>634</v>
      </c>
      <c r="B407" s="54" t="s">
        <v>635</v>
      </c>
      <c r="C407" s="31">
        <v>4301051284</v>
      </c>
      <c r="D407" s="580">
        <v>4607091384352</v>
      </c>
      <c r="E407" s="581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8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86"/>
      <c r="R407" s="586"/>
      <c r="S407" s="586"/>
      <c r="T407" s="587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637</v>
      </c>
      <c r="B408" s="54" t="s">
        <v>638</v>
      </c>
      <c r="C408" s="31">
        <v>4301051431</v>
      </c>
      <c r="D408" s="580">
        <v>4607091389654</v>
      </c>
      <c r="E408" s="581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6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86"/>
      <c r="R408" s="586"/>
      <c r="S408" s="586"/>
      <c r="T408" s="587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93"/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4"/>
      <c r="P409" s="584" t="s">
        <v>72</v>
      </c>
      <c r="Q409" s="578"/>
      <c r="R409" s="578"/>
      <c r="S409" s="578"/>
      <c r="T409" s="578"/>
      <c r="U409" s="578"/>
      <c r="V409" s="579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hidden="1" x14ac:dyDescent="0.2">
      <c r="A410" s="590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594"/>
      <c r="P410" s="584" t="s">
        <v>72</v>
      </c>
      <c r="Q410" s="578"/>
      <c r="R410" s="578"/>
      <c r="S410" s="578"/>
      <c r="T410" s="578"/>
      <c r="U410" s="578"/>
      <c r="V410" s="579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hidden="1" customHeight="1" x14ac:dyDescent="0.25">
      <c r="A411" s="595" t="s">
        <v>640</v>
      </c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590"/>
      <c r="P411" s="590"/>
      <c r="Q411" s="590"/>
      <c r="R411" s="590"/>
      <c r="S411" s="590"/>
      <c r="T411" s="590"/>
      <c r="U411" s="590"/>
      <c r="V411" s="590"/>
      <c r="W411" s="590"/>
      <c r="X411" s="590"/>
      <c r="Y411" s="590"/>
      <c r="Z411" s="590"/>
      <c r="AA411" s="564"/>
      <c r="AB411" s="564"/>
      <c r="AC411" s="564"/>
    </row>
    <row r="412" spans="1:68" ht="14.25" hidden="1" customHeight="1" x14ac:dyDescent="0.25">
      <c r="A412" s="592" t="s">
        <v>139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5"/>
      <c r="AB412" s="565"/>
      <c r="AC412" s="565"/>
    </row>
    <row r="413" spans="1:68" ht="27" hidden="1" customHeight="1" x14ac:dyDescent="0.25">
      <c r="A413" s="54" t="s">
        <v>641</v>
      </c>
      <c r="B413" s="54" t="s">
        <v>642</v>
      </c>
      <c r="C413" s="31">
        <v>4301020319</v>
      </c>
      <c r="D413" s="580">
        <v>4680115885240</v>
      </c>
      <c r="E413" s="581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85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86"/>
      <c r="R413" s="586"/>
      <c r="S413" s="586"/>
      <c r="T413" s="587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93"/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4"/>
      <c r="P414" s="584" t="s">
        <v>72</v>
      </c>
      <c r="Q414" s="578"/>
      <c r="R414" s="578"/>
      <c r="S414" s="578"/>
      <c r="T414" s="578"/>
      <c r="U414" s="578"/>
      <c r="V414" s="579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hidden="1" x14ac:dyDescent="0.2">
      <c r="A415" s="590"/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4"/>
      <c r="P415" s="584" t="s">
        <v>72</v>
      </c>
      <c r="Q415" s="578"/>
      <c r="R415" s="578"/>
      <c r="S415" s="578"/>
      <c r="T415" s="578"/>
      <c r="U415" s="578"/>
      <c r="V415" s="579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hidden="1" customHeight="1" x14ac:dyDescent="0.25">
      <c r="A416" s="592" t="s">
        <v>64</v>
      </c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590"/>
      <c r="P416" s="590"/>
      <c r="Q416" s="590"/>
      <c r="R416" s="590"/>
      <c r="S416" s="590"/>
      <c r="T416" s="590"/>
      <c r="U416" s="590"/>
      <c r="V416" s="590"/>
      <c r="W416" s="590"/>
      <c r="X416" s="590"/>
      <c r="Y416" s="590"/>
      <c r="Z416" s="590"/>
      <c r="AA416" s="565"/>
      <c r="AB416" s="565"/>
      <c r="AC416" s="565"/>
    </row>
    <row r="417" spans="1:68" ht="27" hidden="1" customHeight="1" x14ac:dyDescent="0.25">
      <c r="A417" s="54" t="s">
        <v>644</v>
      </c>
      <c r="B417" s="54" t="s">
        <v>645</v>
      </c>
      <c r="C417" s="31">
        <v>4301031403</v>
      </c>
      <c r="D417" s="580">
        <v>4680115886094</v>
      </c>
      <c r="E417" s="581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65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86"/>
      <c r="R417" s="586"/>
      <c r="S417" s="586"/>
      <c r="T417" s="587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4301031363</v>
      </c>
      <c r="D418" s="580">
        <v>4607091389425</v>
      </c>
      <c r="E418" s="581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86"/>
      <c r="R418" s="586"/>
      <c r="S418" s="586"/>
      <c r="T418" s="587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4301031373</v>
      </c>
      <c r="D419" s="580">
        <v>4680115880771</v>
      </c>
      <c r="E419" s="581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86"/>
      <c r="R419" s="586"/>
      <c r="S419" s="586"/>
      <c r="T419" s="587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4301031359</v>
      </c>
      <c r="D420" s="580">
        <v>4607091389500</v>
      </c>
      <c r="E420" s="581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67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86"/>
      <c r="R420" s="586"/>
      <c r="S420" s="586"/>
      <c r="T420" s="587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93"/>
      <c r="B421" s="590"/>
      <c r="C421" s="590"/>
      <c r="D421" s="590"/>
      <c r="E421" s="590"/>
      <c r="F421" s="590"/>
      <c r="G421" s="590"/>
      <c r="H421" s="590"/>
      <c r="I421" s="590"/>
      <c r="J421" s="590"/>
      <c r="K421" s="590"/>
      <c r="L421" s="590"/>
      <c r="M421" s="590"/>
      <c r="N421" s="590"/>
      <c r="O421" s="594"/>
      <c r="P421" s="584" t="s">
        <v>72</v>
      </c>
      <c r="Q421" s="578"/>
      <c r="R421" s="578"/>
      <c r="S421" s="578"/>
      <c r="T421" s="578"/>
      <c r="U421" s="578"/>
      <c r="V421" s="579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hidden="1" x14ac:dyDescent="0.2">
      <c r="A422" s="590"/>
      <c r="B422" s="590"/>
      <c r="C422" s="590"/>
      <c r="D422" s="590"/>
      <c r="E422" s="590"/>
      <c r="F422" s="590"/>
      <c r="G422" s="590"/>
      <c r="H422" s="590"/>
      <c r="I422" s="590"/>
      <c r="J422" s="590"/>
      <c r="K422" s="590"/>
      <c r="L422" s="590"/>
      <c r="M422" s="590"/>
      <c r="N422" s="590"/>
      <c r="O422" s="594"/>
      <c r="P422" s="584" t="s">
        <v>72</v>
      </c>
      <c r="Q422" s="578"/>
      <c r="R422" s="578"/>
      <c r="S422" s="578"/>
      <c r="T422" s="578"/>
      <c r="U422" s="578"/>
      <c r="V422" s="579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hidden="1" customHeight="1" x14ac:dyDescent="0.25">
      <c r="A423" s="595" t="s">
        <v>655</v>
      </c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590"/>
      <c r="P423" s="590"/>
      <c r="Q423" s="590"/>
      <c r="R423" s="590"/>
      <c r="S423" s="590"/>
      <c r="T423" s="590"/>
      <c r="U423" s="590"/>
      <c r="V423" s="590"/>
      <c r="W423" s="590"/>
      <c r="X423" s="590"/>
      <c r="Y423" s="590"/>
      <c r="Z423" s="590"/>
      <c r="AA423" s="564"/>
      <c r="AB423" s="564"/>
      <c r="AC423" s="564"/>
    </row>
    <row r="424" spans="1:68" ht="14.25" hidden="1" customHeight="1" x14ac:dyDescent="0.25">
      <c r="A424" s="592" t="s">
        <v>64</v>
      </c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590"/>
      <c r="P424" s="590"/>
      <c r="Q424" s="590"/>
      <c r="R424" s="590"/>
      <c r="S424" s="590"/>
      <c r="T424" s="590"/>
      <c r="U424" s="590"/>
      <c r="V424" s="590"/>
      <c r="W424" s="590"/>
      <c r="X424" s="590"/>
      <c r="Y424" s="590"/>
      <c r="Z424" s="590"/>
      <c r="AA424" s="565"/>
      <c r="AB424" s="565"/>
      <c r="AC424" s="565"/>
    </row>
    <row r="425" spans="1:68" ht="27" hidden="1" customHeight="1" x14ac:dyDescent="0.25">
      <c r="A425" s="54" t="s">
        <v>656</v>
      </c>
      <c r="B425" s="54" t="s">
        <v>657</v>
      </c>
      <c r="C425" s="31">
        <v>4301031347</v>
      </c>
      <c r="D425" s="580">
        <v>4680115885110</v>
      </c>
      <c r="E425" s="581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86"/>
      <c r="R425" s="586"/>
      <c r="S425" s="586"/>
      <c r="T425" s="587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93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4"/>
      <c r="P426" s="584" t="s">
        <v>72</v>
      </c>
      <c r="Q426" s="578"/>
      <c r="R426" s="578"/>
      <c r="S426" s="578"/>
      <c r="T426" s="578"/>
      <c r="U426" s="578"/>
      <c r="V426" s="579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hidden="1" x14ac:dyDescent="0.2">
      <c r="A427" s="590"/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4"/>
      <c r="P427" s="584" t="s">
        <v>72</v>
      </c>
      <c r="Q427" s="578"/>
      <c r="R427" s="578"/>
      <c r="S427" s="578"/>
      <c r="T427" s="578"/>
      <c r="U427" s="578"/>
      <c r="V427" s="579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hidden="1" customHeight="1" x14ac:dyDescent="0.25">
      <c r="A428" s="595" t="s">
        <v>659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64"/>
      <c r="AB428" s="564"/>
      <c r="AC428" s="564"/>
    </row>
    <row r="429" spans="1:68" ht="14.25" hidden="1" customHeight="1" x14ac:dyDescent="0.25">
      <c r="A429" s="592" t="s">
        <v>64</v>
      </c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590"/>
      <c r="P429" s="590"/>
      <c r="Q429" s="590"/>
      <c r="R429" s="590"/>
      <c r="S429" s="590"/>
      <c r="T429" s="590"/>
      <c r="U429" s="590"/>
      <c r="V429" s="590"/>
      <c r="W429" s="590"/>
      <c r="X429" s="590"/>
      <c r="Y429" s="590"/>
      <c r="Z429" s="590"/>
      <c r="AA429" s="565"/>
      <c r="AB429" s="565"/>
      <c r="AC429" s="565"/>
    </row>
    <row r="430" spans="1:68" ht="27" hidden="1" customHeight="1" x14ac:dyDescent="0.25">
      <c r="A430" s="54" t="s">
        <v>660</v>
      </c>
      <c r="B430" s="54" t="s">
        <v>661</v>
      </c>
      <c r="C430" s="31">
        <v>4301031261</v>
      </c>
      <c r="D430" s="580">
        <v>4680115885103</v>
      </c>
      <c r="E430" s="581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65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86"/>
      <c r="R430" s="586"/>
      <c r="S430" s="586"/>
      <c r="T430" s="587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593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4"/>
      <c r="P431" s="584" t="s">
        <v>72</v>
      </c>
      <c r="Q431" s="578"/>
      <c r="R431" s="578"/>
      <c r="S431" s="578"/>
      <c r="T431" s="578"/>
      <c r="U431" s="578"/>
      <c r="V431" s="579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hidden="1" x14ac:dyDescent="0.2">
      <c r="A432" s="590"/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4"/>
      <c r="P432" s="584" t="s">
        <v>72</v>
      </c>
      <c r="Q432" s="578"/>
      <c r="R432" s="578"/>
      <c r="S432" s="578"/>
      <c r="T432" s="578"/>
      <c r="U432" s="578"/>
      <c r="V432" s="579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hidden="1" customHeight="1" x14ac:dyDescent="0.2">
      <c r="A433" s="663" t="s">
        <v>663</v>
      </c>
      <c r="B433" s="664"/>
      <c r="C433" s="664"/>
      <c r="D433" s="664"/>
      <c r="E433" s="664"/>
      <c r="F433" s="664"/>
      <c r="G433" s="664"/>
      <c r="H433" s="664"/>
      <c r="I433" s="664"/>
      <c r="J433" s="664"/>
      <c r="K433" s="664"/>
      <c r="L433" s="664"/>
      <c r="M433" s="664"/>
      <c r="N433" s="664"/>
      <c r="O433" s="664"/>
      <c r="P433" s="664"/>
      <c r="Q433" s="664"/>
      <c r="R433" s="664"/>
      <c r="S433" s="664"/>
      <c r="T433" s="664"/>
      <c r="U433" s="664"/>
      <c r="V433" s="664"/>
      <c r="W433" s="664"/>
      <c r="X433" s="664"/>
      <c r="Y433" s="664"/>
      <c r="Z433" s="664"/>
      <c r="AA433" s="48"/>
      <c r="AB433" s="48"/>
      <c r="AC433" s="48"/>
    </row>
    <row r="434" spans="1:68" ht="16.5" hidden="1" customHeight="1" x14ac:dyDescent="0.25">
      <c r="A434" s="595" t="s">
        <v>663</v>
      </c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590"/>
      <c r="P434" s="590"/>
      <c r="Q434" s="590"/>
      <c r="R434" s="590"/>
      <c r="S434" s="590"/>
      <c r="T434" s="590"/>
      <c r="U434" s="590"/>
      <c r="V434" s="590"/>
      <c r="W434" s="590"/>
      <c r="X434" s="590"/>
      <c r="Y434" s="590"/>
      <c r="Z434" s="590"/>
      <c r="AA434" s="564"/>
      <c r="AB434" s="564"/>
      <c r="AC434" s="564"/>
    </row>
    <row r="435" spans="1:68" ht="14.25" hidden="1" customHeight="1" x14ac:dyDescent="0.25">
      <c r="A435" s="592" t="s">
        <v>103</v>
      </c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0"/>
      <c r="P435" s="590"/>
      <c r="Q435" s="590"/>
      <c r="R435" s="590"/>
      <c r="S435" s="590"/>
      <c r="T435" s="590"/>
      <c r="U435" s="590"/>
      <c r="V435" s="590"/>
      <c r="W435" s="590"/>
      <c r="X435" s="590"/>
      <c r="Y435" s="590"/>
      <c r="Z435" s="590"/>
      <c r="AA435" s="565"/>
      <c r="AB435" s="565"/>
      <c r="AC435" s="565"/>
    </row>
    <row r="436" spans="1:68" ht="27" hidden="1" customHeight="1" x14ac:dyDescent="0.25">
      <c r="A436" s="54" t="s">
        <v>664</v>
      </c>
      <c r="B436" s="54" t="s">
        <v>665</v>
      </c>
      <c r="C436" s="31">
        <v>4301011795</v>
      </c>
      <c r="D436" s="580">
        <v>4607091389067</v>
      </c>
      <c r="E436" s="581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86"/>
      <c r="R436" s="586"/>
      <c r="S436" s="586"/>
      <c r="T436" s="587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hidden="1" customHeight="1" x14ac:dyDescent="0.25">
      <c r="A437" s="54" t="s">
        <v>667</v>
      </c>
      <c r="B437" s="54" t="s">
        <v>668</v>
      </c>
      <c r="C437" s="31">
        <v>4301011961</v>
      </c>
      <c r="D437" s="580">
        <v>4680115885271</v>
      </c>
      <c r="E437" s="581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9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86"/>
      <c r="R437" s="586"/>
      <c r="S437" s="586"/>
      <c r="T437" s="587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80">
        <v>4680115885226</v>
      </c>
      <c r="E438" s="581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86"/>
      <c r="R438" s="586"/>
      <c r="S438" s="586"/>
      <c r="T438" s="587"/>
      <c r="U438" s="34"/>
      <c r="V438" s="34"/>
      <c r="W438" s="35" t="s">
        <v>70</v>
      </c>
      <c r="X438" s="569">
        <v>3000</v>
      </c>
      <c r="Y438" s="570">
        <f t="shared" si="63"/>
        <v>3004.32</v>
      </c>
      <c r="Z438" s="36">
        <f t="shared" si="64"/>
        <v>6.8052400000000004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3204.5454545454545</v>
      </c>
      <c r="BN438" s="64">
        <f t="shared" si="66"/>
        <v>3209.16</v>
      </c>
      <c r="BO438" s="64">
        <f t="shared" si="67"/>
        <v>5.4632867132867133</v>
      </c>
      <c r="BP438" s="64">
        <f t="shared" si="68"/>
        <v>5.4711538461538467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4301012145</v>
      </c>
      <c r="D439" s="580">
        <v>4607091383522</v>
      </c>
      <c r="E439" s="581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0" t="s">
        <v>675</v>
      </c>
      <c r="Q439" s="586"/>
      <c r="R439" s="586"/>
      <c r="S439" s="586"/>
      <c r="T439" s="587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hidden="1" customHeight="1" x14ac:dyDescent="0.25">
      <c r="A440" s="54" t="s">
        <v>677</v>
      </c>
      <c r="B440" s="54" t="s">
        <v>678</v>
      </c>
      <c r="C440" s="31">
        <v>4301011774</v>
      </c>
      <c r="D440" s="580">
        <v>4680115884502</v>
      </c>
      <c r="E440" s="581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86"/>
      <c r="R440" s="586"/>
      <c r="S440" s="586"/>
      <c r="T440" s="587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4301011771</v>
      </c>
      <c r="D441" s="580">
        <v>4607091389104</v>
      </c>
      <c r="E441" s="581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86"/>
      <c r="R441" s="586"/>
      <c r="S441" s="586"/>
      <c r="T441" s="587"/>
      <c r="U441" s="34"/>
      <c r="V441" s="34"/>
      <c r="W441" s="35" t="s">
        <v>70</v>
      </c>
      <c r="X441" s="569">
        <v>0</v>
      </c>
      <c r="Y441" s="570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683</v>
      </c>
      <c r="B442" s="54" t="s">
        <v>684</v>
      </c>
      <c r="C442" s="31">
        <v>4301011799</v>
      </c>
      <c r="D442" s="580">
        <v>4680115884519</v>
      </c>
      <c r="E442" s="581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86"/>
      <c r="R442" s="586"/>
      <c r="S442" s="586"/>
      <c r="T442" s="587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686</v>
      </c>
      <c r="B443" s="54" t="s">
        <v>687</v>
      </c>
      <c r="C443" s="31">
        <v>4301012125</v>
      </c>
      <c r="D443" s="580">
        <v>4680115886391</v>
      </c>
      <c r="E443" s="581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86"/>
      <c r="R443" s="586"/>
      <c r="S443" s="586"/>
      <c r="T443" s="587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4301011778</v>
      </c>
      <c r="D444" s="580">
        <v>4680115880603</v>
      </c>
      <c r="E444" s="581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6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86"/>
      <c r="R444" s="586"/>
      <c r="S444" s="586"/>
      <c r="T444" s="587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690</v>
      </c>
      <c r="C445" s="31">
        <v>4301012035</v>
      </c>
      <c r="D445" s="580">
        <v>4680115880603</v>
      </c>
      <c r="E445" s="581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86"/>
      <c r="R445" s="586"/>
      <c r="S445" s="586"/>
      <c r="T445" s="587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4301012146</v>
      </c>
      <c r="D446" s="580">
        <v>4607091389999</v>
      </c>
      <c r="E446" s="581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97" t="s">
        <v>693</v>
      </c>
      <c r="Q446" s="586"/>
      <c r="R446" s="586"/>
      <c r="S446" s="586"/>
      <c r="T446" s="587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4301012036</v>
      </c>
      <c r="D447" s="580">
        <v>4680115882782</v>
      </c>
      <c r="E447" s="581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6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86"/>
      <c r="R447" s="586"/>
      <c r="S447" s="586"/>
      <c r="T447" s="587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4301012050</v>
      </c>
      <c r="D448" s="580">
        <v>4680115885479</v>
      </c>
      <c r="E448" s="581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5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86"/>
      <c r="R448" s="586"/>
      <c r="S448" s="586"/>
      <c r="T448" s="587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698</v>
      </c>
      <c r="B449" s="54" t="s">
        <v>699</v>
      </c>
      <c r="C449" s="31">
        <v>4301011784</v>
      </c>
      <c r="D449" s="580">
        <v>4607091389982</v>
      </c>
      <c r="E449" s="581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5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86"/>
      <c r="R449" s="586"/>
      <c r="S449" s="586"/>
      <c r="T449" s="587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700</v>
      </c>
      <c r="C450" s="31">
        <v>4301012034</v>
      </c>
      <c r="D450" s="580">
        <v>4607091389982</v>
      </c>
      <c r="E450" s="581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6"/>
      <c r="R450" s="586"/>
      <c r="S450" s="586"/>
      <c r="T450" s="587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3"/>
      <c r="B451" s="590"/>
      <c r="C451" s="590"/>
      <c r="D451" s="590"/>
      <c r="E451" s="590"/>
      <c r="F451" s="590"/>
      <c r="G451" s="590"/>
      <c r="H451" s="590"/>
      <c r="I451" s="590"/>
      <c r="J451" s="590"/>
      <c r="K451" s="590"/>
      <c r="L451" s="590"/>
      <c r="M451" s="590"/>
      <c r="N451" s="590"/>
      <c r="O451" s="594"/>
      <c r="P451" s="584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568.18181818181813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569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6.8052400000000004</v>
      </c>
      <c r="AA451" s="572"/>
      <c r="AB451" s="572"/>
      <c r="AC451" s="572"/>
    </row>
    <row r="452" spans="1:68" x14ac:dyDescent="0.2">
      <c r="A452" s="590"/>
      <c r="B452" s="590"/>
      <c r="C452" s="590"/>
      <c r="D452" s="590"/>
      <c r="E452" s="590"/>
      <c r="F452" s="590"/>
      <c r="G452" s="590"/>
      <c r="H452" s="590"/>
      <c r="I452" s="590"/>
      <c r="J452" s="590"/>
      <c r="K452" s="590"/>
      <c r="L452" s="590"/>
      <c r="M452" s="590"/>
      <c r="N452" s="590"/>
      <c r="O452" s="594"/>
      <c r="P452" s="584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71">
        <f>IFERROR(SUM(X436:X450),"0")</f>
        <v>3000</v>
      </c>
      <c r="Y452" s="571">
        <f>IFERROR(SUM(Y436:Y450),"0")</f>
        <v>3004.32</v>
      </c>
      <c r="Z452" s="37"/>
      <c r="AA452" s="572"/>
      <c r="AB452" s="572"/>
      <c r="AC452" s="572"/>
    </row>
    <row r="453" spans="1:68" ht="14.25" hidden="1" customHeight="1" x14ac:dyDescent="0.25">
      <c r="A453" s="592" t="s">
        <v>139</v>
      </c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590"/>
      <c r="P453" s="590"/>
      <c r="Q453" s="590"/>
      <c r="R453" s="590"/>
      <c r="S453" s="590"/>
      <c r="T453" s="590"/>
      <c r="U453" s="590"/>
      <c r="V453" s="590"/>
      <c r="W453" s="590"/>
      <c r="X453" s="590"/>
      <c r="Y453" s="590"/>
      <c r="Z453" s="590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80">
        <v>4607091388930</v>
      </c>
      <c r="E454" s="581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89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86"/>
      <c r="R454" s="586"/>
      <c r="S454" s="586"/>
      <c r="T454" s="587"/>
      <c r="U454" s="34"/>
      <c r="V454" s="34"/>
      <c r="W454" s="35" t="s">
        <v>70</v>
      </c>
      <c r="X454" s="569">
        <v>3000</v>
      </c>
      <c r="Y454" s="570">
        <f>IFERROR(IF(X454="",0,CEILING((X454/$H454),1)*$H454),"")</f>
        <v>3004.32</v>
      </c>
      <c r="Z454" s="36">
        <f>IFERROR(IF(Y454=0,"",ROUNDUP(Y454/H454,0)*0.01196),"")</f>
        <v>6.8052400000000004</v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3204.5454545454545</v>
      </c>
      <c r="BN454" s="64">
        <f>IFERROR(Y454*I454/H454,"0")</f>
        <v>3209.16</v>
      </c>
      <c r="BO454" s="64">
        <f>IFERROR(1/J454*(X454/H454),"0")</f>
        <v>5.4632867132867133</v>
      </c>
      <c r="BP454" s="64">
        <f>IFERROR(1/J454*(Y454/H454),"0")</f>
        <v>5.4711538461538467</v>
      </c>
    </row>
    <row r="455" spans="1:68" ht="16.5" hidden="1" customHeight="1" x14ac:dyDescent="0.25">
      <c r="A455" s="54" t="s">
        <v>704</v>
      </c>
      <c r="B455" s="54" t="s">
        <v>705</v>
      </c>
      <c r="C455" s="31">
        <v>4301020384</v>
      </c>
      <c r="D455" s="580">
        <v>4680115886407</v>
      </c>
      <c r="E455" s="581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86"/>
      <c r="R455" s="586"/>
      <c r="S455" s="586"/>
      <c r="T455" s="587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706</v>
      </c>
      <c r="B456" s="54" t="s">
        <v>707</v>
      </c>
      <c r="C456" s="31">
        <v>4301020385</v>
      </c>
      <c r="D456" s="580">
        <v>4680115880054</v>
      </c>
      <c r="E456" s="581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8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86"/>
      <c r="R456" s="586"/>
      <c r="S456" s="586"/>
      <c r="T456" s="587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3"/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4"/>
      <c r="P457" s="584" t="s">
        <v>72</v>
      </c>
      <c r="Q457" s="578"/>
      <c r="R457" s="578"/>
      <c r="S457" s="578"/>
      <c r="T457" s="578"/>
      <c r="U457" s="578"/>
      <c r="V457" s="579"/>
      <c r="W457" s="37" t="s">
        <v>73</v>
      </c>
      <c r="X457" s="571">
        <f>IFERROR(X454/H454,"0")+IFERROR(X455/H455,"0")+IFERROR(X456/H456,"0")</f>
        <v>568.18181818181813</v>
      </c>
      <c r="Y457" s="571">
        <f>IFERROR(Y454/H454,"0")+IFERROR(Y455/H455,"0")+IFERROR(Y456/H456,"0")</f>
        <v>569</v>
      </c>
      <c r="Z457" s="571">
        <f>IFERROR(IF(Z454="",0,Z454),"0")+IFERROR(IF(Z455="",0,Z455),"0")+IFERROR(IF(Z456="",0,Z456),"0")</f>
        <v>6.8052400000000004</v>
      </c>
      <c r="AA457" s="572"/>
      <c r="AB457" s="572"/>
      <c r="AC457" s="572"/>
    </row>
    <row r="458" spans="1:68" x14ac:dyDescent="0.2">
      <c r="A458" s="590"/>
      <c r="B458" s="590"/>
      <c r="C458" s="590"/>
      <c r="D458" s="590"/>
      <c r="E458" s="590"/>
      <c r="F458" s="590"/>
      <c r="G458" s="590"/>
      <c r="H458" s="590"/>
      <c r="I458" s="590"/>
      <c r="J458" s="590"/>
      <c r="K458" s="590"/>
      <c r="L458" s="590"/>
      <c r="M458" s="590"/>
      <c r="N458" s="590"/>
      <c r="O458" s="594"/>
      <c r="P458" s="584" t="s">
        <v>72</v>
      </c>
      <c r="Q458" s="578"/>
      <c r="R458" s="578"/>
      <c r="S458" s="578"/>
      <c r="T458" s="578"/>
      <c r="U458" s="578"/>
      <c r="V458" s="579"/>
      <c r="W458" s="37" t="s">
        <v>70</v>
      </c>
      <c r="X458" s="571">
        <f>IFERROR(SUM(X454:X456),"0")</f>
        <v>3000</v>
      </c>
      <c r="Y458" s="571">
        <f>IFERROR(SUM(Y454:Y456),"0")</f>
        <v>3004.32</v>
      </c>
      <c r="Z458" s="37"/>
      <c r="AA458" s="572"/>
      <c r="AB458" s="572"/>
      <c r="AC458" s="572"/>
    </row>
    <row r="459" spans="1:68" ht="14.25" hidden="1" customHeight="1" x14ac:dyDescent="0.25">
      <c r="A459" s="592" t="s">
        <v>64</v>
      </c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590"/>
      <c r="P459" s="590"/>
      <c r="Q459" s="590"/>
      <c r="R459" s="590"/>
      <c r="S459" s="590"/>
      <c r="T459" s="590"/>
      <c r="U459" s="590"/>
      <c r="V459" s="590"/>
      <c r="W459" s="590"/>
      <c r="X459" s="590"/>
      <c r="Y459" s="590"/>
      <c r="Z459" s="590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80">
        <v>4680115883116</v>
      </c>
      <c r="E460" s="581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86"/>
      <c r="R460" s="586"/>
      <c r="S460" s="586"/>
      <c r="T460" s="587"/>
      <c r="U460" s="34"/>
      <c r="V460" s="34"/>
      <c r="W460" s="35" t="s">
        <v>70</v>
      </c>
      <c r="X460" s="569">
        <v>500</v>
      </c>
      <c r="Y460" s="570">
        <f t="shared" ref="Y460:Y466" si="69">IFERROR(IF(X460="",0,CEILING((X460/$H460),1)*$H460),"")</f>
        <v>501.6</v>
      </c>
      <c r="Z460" s="36">
        <f>IFERROR(IF(Y460=0,"",ROUNDUP(Y460/H460,0)*0.01196),"")</f>
        <v>1.1362000000000001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534.09090909090912</v>
      </c>
      <c r="BN460" s="64">
        <f t="shared" ref="BN460:BN466" si="71">IFERROR(Y460*I460/H460,"0")</f>
        <v>535.79999999999995</v>
      </c>
      <c r="BO460" s="64">
        <f t="shared" ref="BO460:BO466" si="72">IFERROR(1/J460*(X460/H460),"0")</f>
        <v>0.91054778554778548</v>
      </c>
      <c r="BP460" s="64">
        <f t="shared" ref="BP460:BP466" si="73">IFERROR(1/J460*(Y460/H460),"0")</f>
        <v>0.91346153846153855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80">
        <v>4680115883093</v>
      </c>
      <c r="E461" s="581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86"/>
      <c r="R461" s="586"/>
      <c r="S461" s="586"/>
      <c r="T461" s="587"/>
      <c r="U461" s="34"/>
      <c r="V461" s="34"/>
      <c r="W461" s="35" t="s">
        <v>70</v>
      </c>
      <c r="X461" s="569">
        <v>500</v>
      </c>
      <c r="Y461" s="570">
        <f t="shared" si="69"/>
        <v>501.6</v>
      </c>
      <c r="Z461" s="36">
        <f>IFERROR(IF(Y461=0,"",ROUNDUP(Y461/H461,0)*0.01196),"")</f>
        <v>1.1362000000000001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534.09090909090912</v>
      </c>
      <c r="BN461" s="64">
        <f t="shared" si="71"/>
        <v>535.79999999999995</v>
      </c>
      <c r="BO461" s="64">
        <f t="shared" si="72"/>
        <v>0.91054778554778548</v>
      </c>
      <c r="BP461" s="64">
        <f t="shared" si="73"/>
        <v>0.91346153846153855</v>
      </c>
    </row>
    <row r="462" spans="1:68" ht="27" hidden="1" customHeight="1" x14ac:dyDescent="0.25">
      <c r="A462" s="54" t="s">
        <v>714</v>
      </c>
      <c r="B462" s="54" t="s">
        <v>715</v>
      </c>
      <c r="C462" s="31">
        <v>4301031353</v>
      </c>
      <c r="D462" s="580">
        <v>4680115883109</v>
      </c>
      <c r="E462" s="581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71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86"/>
      <c r="R462" s="586"/>
      <c r="S462" s="586"/>
      <c r="T462" s="587"/>
      <c r="U462" s="34"/>
      <c r="V462" s="34"/>
      <c r="W462" s="35" t="s">
        <v>70</v>
      </c>
      <c r="X462" s="569">
        <v>0</v>
      </c>
      <c r="Y462" s="570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4301031351</v>
      </c>
      <c r="D463" s="580">
        <v>4680115882072</v>
      </c>
      <c r="E463" s="581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86"/>
      <c r="R463" s="586"/>
      <c r="S463" s="586"/>
      <c r="T463" s="587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719</v>
      </c>
      <c r="C464" s="31">
        <v>4301031419</v>
      </c>
      <c r="D464" s="580">
        <v>4680115882072</v>
      </c>
      <c r="E464" s="581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9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6"/>
      <c r="R464" s="586"/>
      <c r="S464" s="586"/>
      <c r="T464" s="587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720</v>
      </c>
      <c r="B465" s="54" t="s">
        <v>721</v>
      </c>
      <c r="C465" s="31">
        <v>4301031418</v>
      </c>
      <c r="D465" s="580">
        <v>4680115882102</v>
      </c>
      <c r="E465" s="581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86"/>
      <c r="R465" s="586"/>
      <c r="S465" s="586"/>
      <c r="T465" s="587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4301031417</v>
      </c>
      <c r="D466" s="580">
        <v>4680115882096</v>
      </c>
      <c r="E466" s="581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85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86"/>
      <c r="R466" s="586"/>
      <c r="S466" s="586"/>
      <c r="T466" s="587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3"/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4"/>
      <c r="P467" s="584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71">
        <f>IFERROR(X460/H460,"0")+IFERROR(X461/H461,"0")+IFERROR(X462/H462,"0")+IFERROR(X463/H463,"0")+IFERROR(X464/H464,"0")+IFERROR(X465/H465,"0")+IFERROR(X466/H466,"0")</f>
        <v>189.39393939393938</v>
      </c>
      <c r="Y467" s="571">
        <f>IFERROR(Y460/H460,"0")+IFERROR(Y461/H461,"0")+IFERROR(Y462/H462,"0")+IFERROR(Y463/H463,"0")+IFERROR(Y464/H464,"0")+IFERROR(Y465/H465,"0")+IFERROR(Y466/H466,"0")</f>
        <v>190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2.2724000000000002</v>
      </c>
      <c r="AA467" s="572"/>
      <c r="AB467" s="572"/>
      <c r="AC467" s="572"/>
    </row>
    <row r="468" spans="1:68" x14ac:dyDescent="0.2">
      <c r="A468" s="590"/>
      <c r="B468" s="590"/>
      <c r="C468" s="590"/>
      <c r="D468" s="590"/>
      <c r="E468" s="590"/>
      <c r="F468" s="590"/>
      <c r="G468" s="590"/>
      <c r="H468" s="590"/>
      <c r="I468" s="590"/>
      <c r="J468" s="590"/>
      <c r="K468" s="590"/>
      <c r="L468" s="590"/>
      <c r="M468" s="590"/>
      <c r="N468" s="590"/>
      <c r="O468" s="594"/>
      <c r="P468" s="584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71">
        <f>IFERROR(SUM(X460:X466),"0")</f>
        <v>1000</v>
      </c>
      <c r="Y468" s="571">
        <f>IFERROR(SUM(Y460:Y466),"0")</f>
        <v>1003.2</v>
      </c>
      <c r="Z468" s="37"/>
      <c r="AA468" s="572"/>
      <c r="AB468" s="572"/>
      <c r="AC468" s="572"/>
    </row>
    <row r="469" spans="1:68" ht="14.25" hidden="1" customHeight="1" x14ac:dyDescent="0.25">
      <c r="A469" s="592" t="s">
        <v>74</v>
      </c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590"/>
      <c r="P469" s="590"/>
      <c r="Q469" s="590"/>
      <c r="R469" s="590"/>
      <c r="S469" s="590"/>
      <c r="T469" s="590"/>
      <c r="U469" s="590"/>
      <c r="V469" s="590"/>
      <c r="W469" s="590"/>
      <c r="X469" s="590"/>
      <c r="Y469" s="590"/>
      <c r="Z469" s="590"/>
      <c r="AA469" s="565"/>
      <c r="AB469" s="565"/>
      <c r="AC469" s="565"/>
    </row>
    <row r="470" spans="1:68" ht="16.5" hidden="1" customHeight="1" x14ac:dyDescent="0.25">
      <c r="A470" s="54" t="s">
        <v>724</v>
      </c>
      <c r="B470" s="54" t="s">
        <v>725</v>
      </c>
      <c r="C470" s="31">
        <v>4301051232</v>
      </c>
      <c r="D470" s="580">
        <v>4607091383409</v>
      </c>
      <c r="E470" s="581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66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86"/>
      <c r="R470" s="586"/>
      <c r="S470" s="586"/>
      <c r="T470" s="587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hidden="1" customHeight="1" x14ac:dyDescent="0.25">
      <c r="A471" s="54" t="s">
        <v>727</v>
      </c>
      <c r="B471" s="54" t="s">
        <v>728</v>
      </c>
      <c r="C471" s="31">
        <v>4301051233</v>
      </c>
      <c r="D471" s="580">
        <v>4607091383416</v>
      </c>
      <c r="E471" s="581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8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86"/>
      <c r="R471" s="586"/>
      <c r="S471" s="586"/>
      <c r="T471" s="587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4301051064</v>
      </c>
      <c r="D472" s="580">
        <v>4680115883536</v>
      </c>
      <c r="E472" s="581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86"/>
      <c r="R472" s="586"/>
      <c r="S472" s="586"/>
      <c r="T472" s="587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93"/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4"/>
      <c r="P473" s="584" t="s">
        <v>72</v>
      </c>
      <c r="Q473" s="578"/>
      <c r="R473" s="578"/>
      <c r="S473" s="578"/>
      <c r="T473" s="578"/>
      <c r="U473" s="578"/>
      <c r="V473" s="579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hidden="1" x14ac:dyDescent="0.2">
      <c r="A474" s="590"/>
      <c r="B474" s="590"/>
      <c r="C474" s="590"/>
      <c r="D474" s="590"/>
      <c r="E474" s="590"/>
      <c r="F474" s="590"/>
      <c r="G474" s="590"/>
      <c r="H474" s="590"/>
      <c r="I474" s="590"/>
      <c r="J474" s="590"/>
      <c r="K474" s="590"/>
      <c r="L474" s="590"/>
      <c r="M474" s="590"/>
      <c r="N474" s="590"/>
      <c r="O474" s="594"/>
      <c r="P474" s="584" t="s">
        <v>72</v>
      </c>
      <c r="Q474" s="578"/>
      <c r="R474" s="578"/>
      <c r="S474" s="578"/>
      <c r="T474" s="578"/>
      <c r="U474" s="578"/>
      <c r="V474" s="579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hidden="1" customHeight="1" x14ac:dyDescent="0.2">
      <c r="A475" s="663" t="s">
        <v>733</v>
      </c>
      <c r="B475" s="664"/>
      <c r="C475" s="664"/>
      <c r="D475" s="664"/>
      <c r="E475" s="664"/>
      <c r="F475" s="664"/>
      <c r="G475" s="664"/>
      <c r="H475" s="664"/>
      <c r="I475" s="664"/>
      <c r="J475" s="664"/>
      <c r="K475" s="664"/>
      <c r="L475" s="664"/>
      <c r="M475" s="664"/>
      <c r="N475" s="664"/>
      <c r="O475" s="664"/>
      <c r="P475" s="664"/>
      <c r="Q475" s="664"/>
      <c r="R475" s="664"/>
      <c r="S475" s="664"/>
      <c r="T475" s="664"/>
      <c r="U475" s="664"/>
      <c r="V475" s="664"/>
      <c r="W475" s="664"/>
      <c r="X475" s="664"/>
      <c r="Y475" s="664"/>
      <c r="Z475" s="664"/>
      <c r="AA475" s="48"/>
      <c r="AB475" s="48"/>
      <c r="AC475" s="48"/>
    </row>
    <row r="476" spans="1:68" ht="16.5" hidden="1" customHeight="1" x14ac:dyDescent="0.25">
      <c r="A476" s="595" t="s">
        <v>733</v>
      </c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590"/>
      <c r="P476" s="590"/>
      <c r="Q476" s="590"/>
      <c r="R476" s="590"/>
      <c r="S476" s="590"/>
      <c r="T476" s="590"/>
      <c r="U476" s="590"/>
      <c r="V476" s="590"/>
      <c r="W476" s="590"/>
      <c r="X476" s="590"/>
      <c r="Y476" s="590"/>
      <c r="Z476" s="590"/>
      <c r="AA476" s="564"/>
      <c r="AB476" s="564"/>
      <c r="AC476" s="564"/>
    </row>
    <row r="477" spans="1:68" ht="14.25" hidden="1" customHeight="1" x14ac:dyDescent="0.25">
      <c r="A477" s="592" t="s">
        <v>103</v>
      </c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590"/>
      <c r="P477" s="590"/>
      <c r="Q477" s="590"/>
      <c r="R477" s="590"/>
      <c r="S477" s="590"/>
      <c r="T477" s="590"/>
      <c r="U477" s="590"/>
      <c r="V477" s="590"/>
      <c r="W477" s="590"/>
      <c r="X477" s="590"/>
      <c r="Y477" s="590"/>
      <c r="Z477" s="590"/>
      <c r="AA477" s="565"/>
      <c r="AB477" s="565"/>
      <c r="AC477" s="565"/>
    </row>
    <row r="478" spans="1:68" ht="27" hidden="1" customHeight="1" x14ac:dyDescent="0.25">
      <c r="A478" s="54" t="s">
        <v>734</v>
      </c>
      <c r="B478" s="54" t="s">
        <v>735</v>
      </c>
      <c r="C478" s="31">
        <v>4301011763</v>
      </c>
      <c r="D478" s="580">
        <v>4640242181011</v>
      </c>
      <c r="E478" s="581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658" t="s">
        <v>736</v>
      </c>
      <c r="Q478" s="586"/>
      <c r="R478" s="586"/>
      <c r="S478" s="586"/>
      <c r="T478" s="587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738</v>
      </c>
      <c r="B479" s="54" t="s">
        <v>739</v>
      </c>
      <c r="C479" s="31">
        <v>4301011585</v>
      </c>
      <c r="D479" s="580">
        <v>4640242180441</v>
      </c>
      <c r="E479" s="581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832" t="s">
        <v>740</v>
      </c>
      <c r="Q479" s="586"/>
      <c r="R479" s="586"/>
      <c r="S479" s="586"/>
      <c r="T479" s="587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742</v>
      </c>
      <c r="B480" s="54" t="s">
        <v>743</v>
      </c>
      <c r="C480" s="31">
        <v>4301011584</v>
      </c>
      <c r="D480" s="580">
        <v>4640242180564</v>
      </c>
      <c r="E480" s="581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825" t="s">
        <v>744</v>
      </c>
      <c r="Q480" s="586"/>
      <c r="R480" s="586"/>
      <c r="S480" s="586"/>
      <c r="T480" s="587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4301011764</v>
      </c>
      <c r="D481" s="580">
        <v>4640242181189</v>
      </c>
      <c r="E481" s="581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836" t="s">
        <v>748</v>
      </c>
      <c r="Q481" s="586"/>
      <c r="R481" s="586"/>
      <c r="S481" s="586"/>
      <c r="T481" s="587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93"/>
      <c r="B482" s="590"/>
      <c r="C482" s="590"/>
      <c r="D482" s="590"/>
      <c r="E482" s="590"/>
      <c r="F482" s="590"/>
      <c r="G482" s="590"/>
      <c r="H482" s="590"/>
      <c r="I482" s="590"/>
      <c r="J482" s="590"/>
      <c r="K482" s="590"/>
      <c r="L482" s="590"/>
      <c r="M482" s="590"/>
      <c r="N482" s="590"/>
      <c r="O482" s="594"/>
      <c r="P482" s="584" t="s">
        <v>72</v>
      </c>
      <c r="Q482" s="578"/>
      <c r="R482" s="578"/>
      <c r="S482" s="578"/>
      <c r="T482" s="578"/>
      <c r="U482" s="578"/>
      <c r="V482" s="579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hidden="1" x14ac:dyDescent="0.2">
      <c r="A483" s="590"/>
      <c r="B483" s="590"/>
      <c r="C483" s="590"/>
      <c r="D483" s="590"/>
      <c r="E483" s="590"/>
      <c r="F483" s="590"/>
      <c r="G483" s="590"/>
      <c r="H483" s="590"/>
      <c r="I483" s="590"/>
      <c r="J483" s="590"/>
      <c r="K483" s="590"/>
      <c r="L483" s="590"/>
      <c r="M483" s="590"/>
      <c r="N483" s="590"/>
      <c r="O483" s="594"/>
      <c r="P483" s="584" t="s">
        <v>72</v>
      </c>
      <c r="Q483" s="578"/>
      <c r="R483" s="578"/>
      <c r="S483" s="578"/>
      <c r="T483" s="578"/>
      <c r="U483" s="578"/>
      <c r="V483" s="579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hidden="1" customHeight="1" x14ac:dyDescent="0.25">
      <c r="A484" s="592" t="s">
        <v>139</v>
      </c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590"/>
      <c r="P484" s="590"/>
      <c r="Q484" s="590"/>
      <c r="R484" s="590"/>
      <c r="S484" s="590"/>
      <c r="T484" s="590"/>
      <c r="U484" s="590"/>
      <c r="V484" s="590"/>
      <c r="W484" s="590"/>
      <c r="X484" s="590"/>
      <c r="Y484" s="590"/>
      <c r="Z484" s="590"/>
      <c r="AA484" s="565"/>
      <c r="AB484" s="565"/>
      <c r="AC484" s="565"/>
    </row>
    <row r="485" spans="1:68" ht="27" hidden="1" customHeight="1" x14ac:dyDescent="0.25">
      <c r="A485" s="54" t="s">
        <v>749</v>
      </c>
      <c r="B485" s="54" t="s">
        <v>750</v>
      </c>
      <c r="C485" s="31">
        <v>4301020269</v>
      </c>
      <c r="D485" s="580">
        <v>4640242180519</v>
      </c>
      <c r="E485" s="581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23" t="s">
        <v>751</v>
      </c>
      <c r="Q485" s="586"/>
      <c r="R485" s="586"/>
      <c r="S485" s="586"/>
      <c r="T485" s="587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749</v>
      </c>
      <c r="B486" s="54" t="s">
        <v>753</v>
      </c>
      <c r="C486" s="31">
        <v>4301020400</v>
      </c>
      <c r="D486" s="580">
        <v>4640242180519</v>
      </c>
      <c r="E486" s="581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656" t="s">
        <v>754</v>
      </c>
      <c r="Q486" s="586"/>
      <c r="R486" s="586"/>
      <c r="S486" s="586"/>
      <c r="T486" s="587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4301020260</v>
      </c>
      <c r="D487" s="580">
        <v>4640242180526</v>
      </c>
      <c r="E487" s="581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12" t="s">
        <v>758</v>
      </c>
      <c r="Q487" s="586"/>
      <c r="R487" s="586"/>
      <c r="S487" s="586"/>
      <c r="T487" s="587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4301020295</v>
      </c>
      <c r="D488" s="580">
        <v>4640242181363</v>
      </c>
      <c r="E488" s="581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668" t="s">
        <v>761</v>
      </c>
      <c r="Q488" s="586"/>
      <c r="R488" s="586"/>
      <c r="S488" s="586"/>
      <c r="T488" s="587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93"/>
      <c r="B489" s="590"/>
      <c r="C489" s="590"/>
      <c r="D489" s="590"/>
      <c r="E489" s="590"/>
      <c r="F489" s="590"/>
      <c r="G489" s="590"/>
      <c r="H489" s="590"/>
      <c r="I489" s="590"/>
      <c r="J489" s="590"/>
      <c r="K489" s="590"/>
      <c r="L489" s="590"/>
      <c r="M489" s="590"/>
      <c r="N489" s="590"/>
      <c r="O489" s="594"/>
      <c r="P489" s="584" t="s">
        <v>72</v>
      </c>
      <c r="Q489" s="578"/>
      <c r="R489" s="578"/>
      <c r="S489" s="578"/>
      <c r="T489" s="578"/>
      <c r="U489" s="578"/>
      <c r="V489" s="579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hidden="1" x14ac:dyDescent="0.2">
      <c r="A490" s="590"/>
      <c r="B490" s="590"/>
      <c r="C490" s="590"/>
      <c r="D490" s="590"/>
      <c r="E490" s="590"/>
      <c r="F490" s="590"/>
      <c r="G490" s="590"/>
      <c r="H490" s="590"/>
      <c r="I490" s="590"/>
      <c r="J490" s="590"/>
      <c r="K490" s="590"/>
      <c r="L490" s="590"/>
      <c r="M490" s="590"/>
      <c r="N490" s="590"/>
      <c r="O490" s="594"/>
      <c r="P490" s="584" t="s">
        <v>72</v>
      </c>
      <c r="Q490" s="578"/>
      <c r="R490" s="578"/>
      <c r="S490" s="578"/>
      <c r="T490" s="578"/>
      <c r="U490" s="578"/>
      <c r="V490" s="579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hidden="1" customHeight="1" x14ac:dyDescent="0.25">
      <c r="A491" s="592" t="s">
        <v>64</v>
      </c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590"/>
      <c r="P491" s="590"/>
      <c r="Q491" s="590"/>
      <c r="R491" s="590"/>
      <c r="S491" s="590"/>
      <c r="T491" s="590"/>
      <c r="U491" s="590"/>
      <c r="V491" s="590"/>
      <c r="W491" s="590"/>
      <c r="X491" s="590"/>
      <c r="Y491" s="590"/>
      <c r="Z491" s="590"/>
      <c r="AA491" s="565"/>
      <c r="AB491" s="565"/>
      <c r="AC491" s="565"/>
    </row>
    <row r="492" spans="1:68" ht="27" hidden="1" customHeight="1" x14ac:dyDescent="0.25">
      <c r="A492" s="54" t="s">
        <v>763</v>
      </c>
      <c r="B492" s="54" t="s">
        <v>764</v>
      </c>
      <c r="C492" s="31">
        <v>4301031280</v>
      </c>
      <c r="D492" s="580">
        <v>4640242180816</v>
      </c>
      <c r="E492" s="581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853" t="s">
        <v>765</v>
      </c>
      <c r="Q492" s="586"/>
      <c r="R492" s="586"/>
      <c r="S492" s="586"/>
      <c r="T492" s="587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4301031244</v>
      </c>
      <c r="D493" s="580">
        <v>4640242180595</v>
      </c>
      <c r="E493" s="581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827" t="s">
        <v>769</v>
      </c>
      <c r="Q493" s="586"/>
      <c r="R493" s="586"/>
      <c r="S493" s="586"/>
      <c r="T493" s="587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93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594"/>
      <c r="P494" s="584" t="s">
        <v>72</v>
      </c>
      <c r="Q494" s="578"/>
      <c r="R494" s="578"/>
      <c r="S494" s="578"/>
      <c r="T494" s="578"/>
      <c r="U494" s="578"/>
      <c r="V494" s="579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hidden="1" x14ac:dyDescent="0.2">
      <c r="A495" s="590"/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4"/>
      <c r="P495" s="584" t="s">
        <v>72</v>
      </c>
      <c r="Q495" s="578"/>
      <c r="R495" s="578"/>
      <c r="S495" s="578"/>
      <c r="T495" s="578"/>
      <c r="U495" s="578"/>
      <c r="V495" s="579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hidden="1" customHeight="1" x14ac:dyDescent="0.25">
      <c r="A496" s="592" t="s">
        <v>74</v>
      </c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590"/>
      <c r="P496" s="590"/>
      <c r="Q496" s="590"/>
      <c r="R496" s="590"/>
      <c r="S496" s="590"/>
      <c r="T496" s="590"/>
      <c r="U496" s="590"/>
      <c r="V496" s="590"/>
      <c r="W496" s="590"/>
      <c r="X496" s="590"/>
      <c r="Y496" s="590"/>
      <c r="Z496" s="590"/>
      <c r="AA496" s="565"/>
      <c r="AB496" s="565"/>
      <c r="AC496" s="565"/>
    </row>
    <row r="497" spans="1:68" ht="27" hidden="1" customHeight="1" x14ac:dyDescent="0.25">
      <c r="A497" s="54" t="s">
        <v>771</v>
      </c>
      <c r="B497" s="54" t="s">
        <v>772</v>
      </c>
      <c r="C497" s="31">
        <v>4301052046</v>
      </c>
      <c r="D497" s="580">
        <v>4640242180533</v>
      </c>
      <c r="E497" s="581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674" t="s">
        <v>773</v>
      </c>
      <c r="Q497" s="586"/>
      <c r="R497" s="586"/>
      <c r="S497" s="586"/>
      <c r="T497" s="587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775</v>
      </c>
      <c r="B498" s="54" t="s">
        <v>776</v>
      </c>
      <c r="C498" s="31">
        <v>4301051920</v>
      </c>
      <c r="D498" s="580">
        <v>4640242181233</v>
      </c>
      <c r="E498" s="581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840" t="s">
        <v>777</v>
      </c>
      <c r="Q498" s="586"/>
      <c r="R498" s="586"/>
      <c r="S498" s="586"/>
      <c r="T498" s="587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93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594"/>
      <c r="P499" s="584" t="s">
        <v>72</v>
      </c>
      <c r="Q499" s="578"/>
      <c r="R499" s="578"/>
      <c r="S499" s="578"/>
      <c r="T499" s="578"/>
      <c r="U499" s="578"/>
      <c r="V499" s="579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hidden="1" x14ac:dyDescent="0.2">
      <c r="A500" s="590"/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4"/>
      <c r="P500" s="584" t="s">
        <v>72</v>
      </c>
      <c r="Q500" s="578"/>
      <c r="R500" s="578"/>
      <c r="S500" s="578"/>
      <c r="T500" s="578"/>
      <c r="U500" s="578"/>
      <c r="V500" s="579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hidden="1" customHeight="1" x14ac:dyDescent="0.25">
      <c r="A501" s="592" t="s">
        <v>174</v>
      </c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590"/>
      <c r="P501" s="590"/>
      <c r="Q501" s="590"/>
      <c r="R501" s="590"/>
      <c r="S501" s="590"/>
      <c r="T501" s="590"/>
      <c r="U501" s="590"/>
      <c r="V501" s="590"/>
      <c r="W501" s="590"/>
      <c r="X501" s="590"/>
      <c r="Y501" s="590"/>
      <c r="Z501" s="590"/>
      <c r="AA501" s="565"/>
      <c r="AB501" s="565"/>
      <c r="AC501" s="565"/>
    </row>
    <row r="502" spans="1:68" ht="27" hidden="1" customHeight="1" x14ac:dyDescent="0.25">
      <c r="A502" s="54" t="s">
        <v>778</v>
      </c>
      <c r="B502" s="54" t="s">
        <v>779</v>
      </c>
      <c r="C502" s="31">
        <v>4301060491</v>
      </c>
      <c r="D502" s="580">
        <v>4640242180120</v>
      </c>
      <c r="E502" s="581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909" t="s">
        <v>780</v>
      </c>
      <c r="Q502" s="586"/>
      <c r="R502" s="586"/>
      <c r="S502" s="586"/>
      <c r="T502" s="587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782</v>
      </c>
      <c r="B503" s="54" t="s">
        <v>783</v>
      </c>
      <c r="C503" s="31">
        <v>4301060498</v>
      </c>
      <c r="D503" s="580">
        <v>4640242180137</v>
      </c>
      <c r="E503" s="581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43" t="s">
        <v>784</v>
      </c>
      <c r="Q503" s="586"/>
      <c r="R503" s="586"/>
      <c r="S503" s="586"/>
      <c r="T503" s="587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3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594"/>
      <c r="P504" s="584" t="s">
        <v>72</v>
      </c>
      <c r="Q504" s="578"/>
      <c r="R504" s="578"/>
      <c r="S504" s="578"/>
      <c r="T504" s="578"/>
      <c r="U504" s="578"/>
      <c r="V504" s="579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594"/>
      <c r="P505" s="584" t="s">
        <v>72</v>
      </c>
      <c r="Q505" s="578"/>
      <c r="R505" s="578"/>
      <c r="S505" s="578"/>
      <c r="T505" s="578"/>
      <c r="U505" s="578"/>
      <c r="V505" s="579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hidden="1" customHeight="1" x14ac:dyDescent="0.25">
      <c r="A506" s="595" t="s">
        <v>786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64"/>
      <c r="AB506" s="564"/>
      <c r="AC506" s="564"/>
    </row>
    <row r="507" spans="1:68" ht="14.25" hidden="1" customHeight="1" x14ac:dyDescent="0.25">
      <c r="A507" s="592" t="s">
        <v>139</v>
      </c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590"/>
      <c r="P507" s="590"/>
      <c r="Q507" s="590"/>
      <c r="R507" s="590"/>
      <c r="S507" s="590"/>
      <c r="T507" s="590"/>
      <c r="U507" s="590"/>
      <c r="V507" s="590"/>
      <c r="W507" s="590"/>
      <c r="X507" s="590"/>
      <c r="Y507" s="590"/>
      <c r="Z507" s="590"/>
      <c r="AA507" s="565"/>
      <c r="AB507" s="565"/>
      <c r="AC507" s="565"/>
    </row>
    <row r="508" spans="1:68" ht="27" hidden="1" customHeight="1" x14ac:dyDescent="0.25">
      <c r="A508" s="54" t="s">
        <v>787</v>
      </c>
      <c r="B508" s="54" t="s">
        <v>788</v>
      </c>
      <c r="C508" s="31">
        <v>4301020314</v>
      </c>
      <c r="D508" s="580">
        <v>4640242180090</v>
      </c>
      <c r="E508" s="581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904" t="s">
        <v>789</v>
      </c>
      <c r="Q508" s="586"/>
      <c r="R508" s="586"/>
      <c r="S508" s="586"/>
      <c r="T508" s="587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593"/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4"/>
      <c r="P509" s="584" t="s">
        <v>72</v>
      </c>
      <c r="Q509" s="578"/>
      <c r="R509" s="578"/>
      <c r="S509" s="578"/>
      <c r="T509" s="578"/>
      <c r="U509" s="578"/>
      <c r="V509" s="579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hidden="1" x14ac:dyDescent="0.2">
      <c r="A510" s="590"/>
      <c r="B510" s="590"/>
      <c r="C510" s="590"/>
      <c r="D510" s="590"/>
      <c r="E510" s="590"/>
      <c r="F510" s="590"/>
      <c r="G510" s="590"/>
      <c r="H510" s="590"/>
      <c r="I510" s="590"/>
      <c r="J510" s="590"/>
      <c r="K510" s="590"/>
      <c r="L510" s="590"/>
      <c r="M510" s="590"/>
      <c r="N510" s="590"/>
      <c r="O510" s="594"/>
      <c r="P510" s="584" t="s">
        <v>72</v>
      </c>
      <c r="Q510" s="578"/>
      <c r="R510" s="578"/>
      <c r="S510" s="578"/>
      <c r="T510" s="578"/>
      <c r="U510" s="578"/>
      <c r="V510" s="579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48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749"/>
      <c r="P511" s="666" t="s">
        <v>791</v>
      </c>
      <c r="Q511" s="667"/>
      <c r="R511" s="667"/>
      <c r="S511" s="667"/>
      <c r="T511" s="667"/>
      <c r="U511" s="667"/>
      <c r="V511" s="576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15000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15036.84</v>
      </c>
      <c r="Z511" s="37"/>
      <c r="AA511" s="572"/>
      <c r="AB511" s="572"/>
      <c r="AC511" s="572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749"/>
      <c r="P512" s="666" t="s">
        <v>792</v>
      </c>
      <c r="Q512" s="667"/>
      <c r="R512" s="667"/>
      <c r="S512" s="667"/>
      <c r="T512" s="667"/>
      <c r="U512" s="667"/>
      <c r="V512" s="576"/>
      <c r="W512" s="37" t="s">
        <v>70</v>
      </c>
      <c r="X512" s="571">
        <f>IFERROR(SUM(BM22:BM508),"0")</f>
        <v>15835.939393939396</v>
      </c>
      <c r="Y512" s="571">
        <f>IFERROR(SUM(BN22:BN508),"0")</f>
        <v>15874.514999999999</v>
      </c>
      <c r="Z512" s="37"/>
      <c r="AA512" s="572"/>
      <c r="AB512" s="572"/>
      <c r="AC512" s="572"/>
    </row>
    <row r="513" spans="1:32" x14ac:dyDescent="0.2">
      <c r="A513" s="590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9"/>
      <c r="P513" s="666" t="s">
        <v>793</v>
      </c>
      <c r="Q513" s="667"/>
      <c r="R513" s="667"/>
      <c r="S513" s="667"/>
      <c r="T513" s="667"/>
      <c r="U513" s="667"/>
      <c r="V513" s="576"/>
      <c r="W513" s="37" t="s">
        <v>794</v>
      </c>
      <c r="X513" s="38">
        <f>ROUNDUP(SUM(BO22:BO508),0)</f>
        <v>26</v>
      </c>
      <c r="Y513" s="38">
        <f>ROUNDUP(SUM(BP22:BP508),0)</f>
        <v>26</v>
      </c>
      <c r="Z513" s="37"/>
      <c r="AA513" s="572"/>
      <c r="AB513" s="572"/>
      <c r="AC513" s="572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9"/>
      <c r="P514" s="666" t="s">
        <v>795</v>
      </c>
      <c r="Q514" s="667"/>
      <c r="R514" s="667"/>
      <c r="S514" s="667"/>
      <c r="T514" s="667"/>
      <c r="U514" s="667"/>
      <c r="V514" s="576"/>
      <c r="W514" s="37" t="s">
        <v>70</v>
      </c>
      <c r="X514" s="571">
        <f>GrossWeightTotal+PalletQtyTotal*25</f>
        <v>16485.939393939396</v>
      </c>
      <c r="Y514" s="571">
        <f>GrossWeightTotalR+PalletQtyTotalR*25</f>
        <v>16524.514999999999</v>
      </c>
      <c r="Z514" s="37"/>
      <c r="AA514" s="572"/>
      <c r="AB514" s="572"/>
      <c r="AC514" s="572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9"/>
      <c r="P515" s="666" t="s">
        <v>796</v>
      </c>
      <c r="Q515" s="667"/>
      <c r="R515" s="667"/>
      <c r="S515" s="667"/>
      <c r="T515" s="667"/>
      <c r="U515" s="667"/>
      <c r="V515" s="576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2036.8686868686868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2041</v>
      </c>
      <c r="Z515" s="37"/>
      <c r="AA515" s="572"/>
      <c r="AB515" s="572"/>
      <c r="AC515" s="572"/>
    </row>
    <row r="516" spans="1:32" ht="14.25" hidden="1" customHeight="1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9"/>
      <c r="P516" s="666" t="s">
        <v>797</v>
      </c>
      <c r="Q516" s="667"/>
      <c r="R516" s="667"/>
      <c r="S516" s="667"/>
      <c r="T516" s="667"/>
      <c r="U516" s="667"/>
      <c r="V516" s="576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30.157980000000002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82" t="s">
        <v>101</v>
      </c>
      <c r="D518" s="718"/>
      <c r="E518" s="718"/>
      <c r="F518" s="718"/>
      <c r="G518" s="718"/>
      <c r="H518" s="719"/>
      <c r="I518" s="582" t="s">
        <v>261</v>
      </c>
      <c r="J518" s="718"/>
      <c r="K518" s="718"/>
      <c r="L518" s="718"/>
      <c r="M518" s="718"/>
      <c r="N518" s="718"/>
      <c r="O518" s="718"/>
      <c r="P518" s="718"/>
      <c r="Q518" s="718"/>
      <c r="R518" s="718"/>
      <c r="S518" s="719"/>
      <c r="T518" s="582" t="s">
        <v>550</v>
      </c>
      <c r="U518" s="719"/>
      <c r="V518" s="582" t="s">
        <v>607</v>
      </c>
      <c r="W518" s="718"/>
      <c r="X518" s="718"/>
      <c r="Y518" s="719"/>
      <c r="Z518" s="566" t="s">
        <v>663</v>
      </c>
      <c r="AA518" s="582" t="s">
        <v>733</v>
      </c>
      <c r="AB518" s="719"/>
      <c r="AC518" s="52"/>
      <c r="AF518" s="567"/>
    </row>
    <row r="519" spans="1:32" ht="14.25" customHeight="1" thickTop="1" x14ac:dyDescent="0.2">
      <c r="A519" s="829" t="s">
        <v>800</v>
      </c>
      <c r="B519" s="582" t="s">
        <v>63</v>
      </c>
      <c r="C519" s="582" t="s">
        <v>102</v>
      </c>
      <c r="D519" s="582" t="s">
        <v>119</v>
      </c>
      <c r="E519" s="582" t="s">
        <v>181</v>
      </c>
      <c r="F519" s="582" t="s">
        <v>204</v>
      </c>
      <c r="G519" s="582" t="s">
        <v>237</v>
      </c>
      <c r="H519" s="582" t="s">
        <v>101</v>
      </c>
      <c r="I519" s="582" t="s">
        <v>262</v>
      </c>
      <c r="J519" s="582" t="s">
        <v>302</v>
      </c>
      <c r="K519" s="582" t="s">
        <v>363</v>
      </c>
      <c r="L519" s="582" t="s">
        <v>404</v>
      </c>
      <c r="M519" s="582" t="s">
        <v>420</v>
      </c>
      <c r="N519" s="567"/>
      <c r="O519" s="582" t="s">
        <v>433</v>
      </c>
      <c r="P519" s="582" t="s">
        <v>443</v>
      </c>
      <c r="Q519" s="582" t="s">
        <v>450</v>
      </c>
      <c r="R519" s="582" t="s">
        <v>455</v>
      </c>
      <c r="S519" s="582" t="s">
        <v>540</v>
      </c>
      <c r="T519" s="582" t="s">
        <v>551</v>
      </c>
      <c r="U519" s="582" t="s">
        <v>585</v>
      </c>
      <c r="V519" s="582" t="s">
        <v>608</v>
      </c>
      <c r="W519" s="582" t="s">
        <v>640</v>
      </c>
      <c r="X519" s="582" t="s">
        <v>655</v>
      </c>
      <c r="Y519" s="582" t="s">
        <v>659</v>
      </c>
      <c r="Z519" s="582" t="s">
        <v>663</v>
      </c>
      <c r="AA519" s="582" t="s">
        <v>733</v>
      </c>
      <c r="AB519" s="582" t="s">
        <v>786</v>
      </c>
      <c r="AC519" s="52"/>
      <c r="AF519" s="567"/>
    </row>
    <row r="520" spans="1:32" ht="13.5" customHeight="1" thickBot="1" x14ac:dyDescent="0.25">
      <c r="A520" s="830"/>
      <c r="B520" s="583"/>
      <c r="C520" s="583"/>
      <c r="D520" s="583"/>
      <c r="E520" s="583"/>
      <c r="F520" s="583"/>
      <c r="G520" s="583"/>
      <c r="H520" s="583"/>
      <c r="I520" s="583"/>
      <c r="J520" s="583"/>
      <c r="K520" s="583"/>
      <c r="L520" s="583"/>
      <c r="M520" s="583"/>
      <c r="N520" s="567"/>
      <c r="O520" s="583"/>
      <c r="P520" s="583"/>
      <c r="Q520" s="583"/>
      <c r="R520" s="583"/>
      <c r="S520" s="583"/>
      <c r="T520" s="583"/>
      <c r="U520" s="583"/>
      <c r="V520" s="583"/>
      <c r="W520" s="583"/>
      <c r="X520" s="583"/>
      <c r="Y520" s="583"/>
      <c r="Z520" s="583"/>
      <c r="AA520" s="583"/>
      <c r="AB520" s="583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0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1" s="46">
        <f>IFERROR(Y89*1,"0")+IFERROR(Y90*1,"0")+IFERROR(Y91*1,"0")+IFERROR(Y95*1,"0")+IFERROR(Y96*1,"0")+IFERROR(Y97*1,"0")+IFERROR(Y98*1,"0")+IFERROR(Y99*1,"0")+IFERROR(Y100*1,"0")</f>
        <v>0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0</v>
      </c>
      <c r="S521" s="46">
        <f>IFERROR(Y339*1,"0")+IFERROR(Y340*1,"0")+IFERROR(Y341*1,"0")</f>
        <v>0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4020</v>
      </c>
      <c r="U521" s="46">
        <f>IFERROR(Y372*1,"0")+IFERROR(Y373*1,"0")+IFERROR(Y374*1,"0")+IFERROR(Y375*1,"0")+IFERROR(Y379*1,"0")+IFERROR(Y383*1,"0")+IFERROR(Y384*1,"0")+IFERROR(Y388*1,"0")</f>
        <v>4005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7011.8400000000011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5 000,00"/>
        <filter val="15 835,94"/>
        <filter val="16 485,94"/>
        <filter val="189,39"/>
        <filter val="2 000,00"/>
        <filter val="2 036,87"/>
        <filter val="26"/>
        <filter val="266,67"/>
        <filter val="3 000,00"/>
        <filter val="4 000,00"/>
        <filter val="444,44"/>
        <filter val="500,00"/>
        <filter val="568,18"/>
      </filters>
    </filterColumn>
    <filterColumn colId="29" showButton="0"/>
    <filterColumn colId="30" showButton="0"/>
  </autoFilter>
  <mergeCells count="914">
    <mergeCell ref="A499:O500"/>
    <mergeCell ref="P495:V495"/>
    <mergeCell ref="A494:O495"/>
    <mergeCell ref="P439:T439"/>
    <mergeCell ref="A476:Z476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P508:T508"/>
    <mergeCell ref="A453:Z453"/>
    <mergeCell ref="P464:T464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B17:B18"/>
    <mergeCell ref="P143:V143"/>
    <mergeCell ref="A73:Z73"/>
    <mergeCell ref="D131:E131"/>
    <mergeCell ref="A60:Z60"/>
    <mergeCell ref="A92:O93"/>
    <mergeCell ref="P56:T56"/>
    <mergeCell ref="A124:Z124"/>
    <mergeCell ref="P99:T99"/>
    <mergeCell ref="P170:T170"/>
    <mergeCell ref="D126:E126"/>
    <mergeCell ref="D197:E197"/>
    <mergeCell ref="D53:E53"/>
    <mergeCell ref="D47:E47"/>
    <mergeCell ref="P24:V24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260:Z260"/>
    <mergeCell ref="P379:T379"/>
    <mergeCell ref="P299:V299"/>
    <mergeCell ref="D253:E253"/>
    <mergeCell ref="P232:V232"/>
    <mergeCell ref="D351:E351"/>
    <mergeCell ref="P322:V322"/>
    <mergeCell ref="D281:E281"/>
    <mergeCell ref="P213:T213"/>
    <mergeCell ref="A378:Z378"/>
    <mergeCell ref="P377:V377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P516:V516"/>
    <mergeCell ref="D187:E187"/>
    <mergeCell ref="R519:R520"/>
    <mergeCell ref="T519:T520"/>
    <mergeCell ref="D313:E313"/>
    <mergeCell ref="D236:E236"/>
    <mergeCell ref="P171:T171"/>
    <mergeCell ref="A361:Z361"/>
    <mergeCell ref="P413:T413"/>
    <mergeCell ref="D353:E353"/>
    <mergeCell ref="P407:T407"/>
    <mergeCell ref="D303:E303"/>
    <mergeCell ref="D417:E417"/>
    <mergeCell ref="P471:T471"/>
    <mergeCell ref="A392:Z392"/>
    <mergeCell ref="A278:O279"/>
    <mergeCell ref="D498:E498"/>
    <mergeCell ref="P240:T240"/>
    <mergeCell ref="A475:Z475"/>
    <mergeCell ref="A300:Z300"/>
    <mergeCell ref="P335:V335"/>
    <mergeCell ref="P217:V217"/>
    <mergeCell ref="A376:O377"/>
    <mergeCell ref="J519:J520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D479:E479"/>
    <mergeCell ref="D493:E493"/>
    <mergeCell ref="P443:T443"/>
    <mergeCell ref="D445:E445"/>
    <mergeCell ref="D472:E472"/>
    <mergeCell ref="P455:T455"/>
    <mergeCell ref="P504:V504"/>
    <mergeCell ref="A473:O474"/>
    <mergeCell ref="P445:T445"/>
    <mergeCell ref="A434:Z434"/>
    <mergeCell ref="P502:T502"/>
    <mergeCell ref="D470:E470"/>
    <mergeCell ref="A421:O422"/>
    <mergeCell ref="P404:V404"/>
    <mergeCell ref="A491:Z491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P187:T187"/>
    <mergeCell ref="D375:E375"/>
    <mergeCell ref="D108:E108"/>
    <mergeCell ref="A182:O183"/>
    <mergeCell ref="P350:T350"/>
    <mergeCell ref="A239:Z239"/>
    <mergeCell ref="D55:E55"/>
    <mergeCell ref="A140:Z140"/>
    <mergeCell ref="D69:E69"/>
    <mergeCell ref="A109:O110"/>
    <mergeCell ref="P93:V93"/>
    <mergeCell ref="A50:Z50"/>
    <mergeCell ref="W17:W18"/>
    <mergeCell ref="P161:V161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275:Z275"/>
    <mergeCell ref="D181:E181"/>
    <mergeCell ref="P402:T402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A504:O505"/>
    <mergeCell ref="P500:V500"/>
    <mergeCell ref="A496:Z496"/>
    <mergeCell ref="P375:T375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D106:E106"/>
    <mergeCell ref="D264:E264"/>
    <mergeCell ref="P277:T277"/>
    <mergeCell ref="A133:O134"/>
    <mergeCell ref="D220:E220"/>
    <mergeCell ref="P72:V72"/>
    <mergeCell ref="A195:Z195"/>
    <mergeCell ref="D450:E450"/>
    <mergeCell ref="P121:T121"/>
    <mergeCell ref="P181:T181"/>
    <mergeCell ref="P357:T357"/>
    <mergeCell ref="P432:V432"/>
    <mergeCell ref="G519:G520"/>
    <mergeCell ref="D438:E438"/>
    <mergeCell ref="I519:I520"/>
    <mergeCell ref="P395:T395"/>
    <mergeCell ref="D425:E425"/>
    <mergeCell ref="A511:O516"/>
    <mergeCell ref="F519:F520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421:V421"/>
    <mergeCell ref="P519:P520"/>
    <mergeCell ref="A457:O458"/>
    <mergeCell ref="P327:T327"/>
    <mergeCell ref="P468:V468"/>
    <mergeCell ref="P316:V316"/>
    <mergeCell ref="D449:E449"/>
    <mergeCell ref="P308:V308"/>
    <mergeCell ref="D301:E301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P426:V426"/>
    <mergeCell ref="P301:T301"/>
    <mergeCell ref="P349:T349"/>
    <mergeCell ref="D270:E270"/>
    <mergeCell ref="P420:T420"/>
    <mergeCell ref="X519:X520"/>
    <mergeCell ref="D503:E503"/>
    <mergeCell ref="P292:T292"/>
    <mergeCell ref="Z519:Z520"/>
    <mergeCell ref="B519:B520"/>
    <mergeCell ref="D519:D520"/>
    <mergeCell ref="P447:T447"/>
    <mergeCell ref="P497:T497"/>
    <mergeCell ref="D478:E478"/>
    <mergeCell ref="O519:O520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A224:Z224"/>
    <mergeCell ref="P254:T254"/>
    <mergeCell ref="A435:Z435"/>
    <mergeCell ref="P148:V148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X17:X18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D407:E407"/>
    <mergeCell ref="A385:O386"/>
    <mergeCell ref="P363:T363"/>
    <mergeCell ref="D286:E286"/>
    <mergeCell ref="P216:V216"/>
    <mergeCell ref="P81:V81"/>
    <mergeCell ref="D196:E196"/>
    <mergeCell ref="A269:Z269"/>
    <mergeCell ref="P294:T294"/>
    <mergeCell ref="A130:Z130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P61:T61"/>
    <mergeCell ref="P295:T295"/>
    <mergeCell ref="A221:O222"/>
    <mergeCell ref="A158:Z158"/>
    <mergeCell ref="D78:E78"/>
    <mergeCell ref="A103:Z103"/>
    <mergeCell ref="D95:E95"/>
    <mergeCell ref="A266:O267"/>
    <mergeCell ref="D200:E200"/>
    <mergeCell ref="A178:O179"/>
    <mergeCell ref="P376:V376"/>
    <mergeCell ref="P205:V205"/>
    <mergeCell ref="D89:E89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P123:V123"/>
    <mergeCell ref="P91:T91"/>
    <mergeCell ref="A80:O81"/>
    <mergeCell ref="D151:E151"/>
    <mergeCell ref="D99:E99"/>
    <mergeCell ref="A138:O139"/>
    <mergeCell ref="D245:E245"/>
    <mergeCell ref="P166:T166"/>
    <mergeCell ref="D147:E147"/>
    <mergeCell ref="P231:T231"/>
    <mergeCell ref="P302:T302"/>
    <mergeCell ref="P194:V194"/>
    <mergeCell ref="D394:E394"/>
    <mergeCell ref="P96:T96"/>
    <mergeCell ref="A82:Z82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D17:E18"/>
    <mergeCell ref="D471:E471"/>
    <mergeCell ref="A506:Z5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