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1E546F-38F9-41FC-B6A9-440B56358E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X511" i="1" l="1"/>
  <c r="Y32" i="1"/>
  <c r="Z42" i="1"/>
  <c r="BN42" i="1"/>
  <c r="D521" i="1"/>
  <c r="Z61" i="1"/>
  <c r="BN61" i="1"/>
  <c r="Y66" i="1"/>
  <c r="Z77" i="1"/>
  <c r="BN77" i="1"/>
  <c r="Z106" i="1"/>
  <c r="BN106" i="1"/>
  <c r="Z118" i="1"/>
  <c r="BN118" i="1"/>
  <c r="Z137" i="1"/>
  <c r="BN137" i="1"/>
  <c r="Z141" i="1"/>
  <c r="BN141" i="1"/>
  <c r="Z168" i="1"/>
  <c r="BN168" i="1"/>
  <c r="Z191" i="1"/>
  <c r="BN191" i="1"/>
  <c r="Z203" i="1"/>
  <c r="BN203" i="1"/>
  <c r="Z213" i="1"/>
  <c r="BN213" i="1"/>
  <c r="Z229" i="1"/>
  <c r="BN229" i="1"/>
  <c r="Z254" i="1"/>
  <c r="BN254" i="1"/>
  <c r="Z294" i="1"/>
  <c r="BN294" i="1"/>
  <c r="Z306" i="1"/>
  <c r="BN306" i="1"/>
  <c r="Z328" i="1"/>
  <c r="BN328" i="1"/>
  <c r="Z341" i="1"/>
  <c r="BN341" i="1"/>
  <c r="Z351" i="1"/>
  <c r="BN351" i="1"/>
  <c r="Z374" i="1"/>
  <c r="BN374" i="1"/>
  <c r="Z398" i="1"/>
  <c r="BN398" i="1"/>
  <c r="Z419" i="1"/>
  <c r="BN419" i="1"/>
  <c r="Z442" i="1"/>
  <c r="BN442" i="1"/>
  <c r="Z449" i="1"/>
  <c r="BN449" i="1"/>
  <c r="Z465" i="1"/>
  <c r="BN465" i="1"/>
  <c r="Z492" i="1"/>
  <c r="BN492" i="1"/>
  <c r="BP492" i="1"/>
  <c r="Z493" i="1"/>
  <c r="BN493" i="1"/>
  <c r="Y494" i="1"/>
  <c r="BP99" i="1"/>
  <c r="BN99" i="1"/>
  <c r="BP108" i="1"/>
  <c r="BN108" i="1"/>
  <c r="Z108" i="1"/>
  <c r="BP120" i="1"/>
  <c r="BN120" i="1"/>
  <c r="Z120" i="1"/>
  <c r="BP152" i="1"/>
  <c r="BN152" i="1"/>
  <c r="Z152" i="1"/>
  <c r="BP170" i="1"/>
  <c r="BN170" i="1"/>
  <c r="Z170" i="1"/>
  <c r="BP197" i="1"/>
  <c r="BN197" i="1"/>
  <c r="Z197" i="1"/>
  <c r="Y217" i="1"/>
  <c r="BP207" i="1"/>
  <c r="BN207" i="1"/>
  <c r="Z207" i="1"/>
  <c r="BP215" i="1"/>
  <c r="BN215" i="1"/>
  <c r="Z215" i="1"/>
  <c r="BP231" i="1"/>
  <c r="BN231" i="1"/>
  <c r="Z231" i="1"/>
  <c r="BP256" i="1"/>
  <c r="BN256" i="1"/>
  <c r="Z256" i="1"/>
  <c r="BP296" i="1"/>
  <c r="BN296" i="1"/>
  <c r="Z296" i="1"/>
  <c r="BP312" i="1"/>
  <c r="BN312" i="1"/>
  <c r="Z312" i="1"/>
  <c r="Y330" i="1"/>
  <c r="BP325" i="1"/>
  <c r="BN325" i="1"/>
  <c r="Z325" i="1"/>
  <c r="Y329" i="1"/>
  <c r="S521" i="1"/>
  <c r="BP339" i="1"/>
  <c r="BN339" i="1"/>
  <c r="Z339" i="1"/>
  <c r="Y342" i="1"/>
  <c r="Z22" i="1"/>
  <c r="Z23" i="1" s="1"/>
  <c r="BN22" i="1"/>
  <c r="BP22" i="1"/>
  <c r="Z26" i="1"/>
  <c r="BN26" i="1"/>
  <c r="BP26" i="1"/>
  <c r="Y33" i="1"/>
  <c r="Z30" i="1"/>
  <c r="BN30" i="1"/>
  <c r="C521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Z99" i="1"/>
  <c r="BP114" i="1"/>
  <c r="BN114" i="1"/>
  <c r="Z114" i="1"/>
  <c r="BP131" i="1"/>
  <c r="BN131" i="1"/>
  <c r="Z131" i="1"/>
  <c r="BP166" i="1"/>
  <c r="BN166" i="1"/>
  <c r="Z166" i="1"/>
  <c r="BP187" i="1"/>
  <c r="BN187" i="1"/>
  <c r="Z187" i="1"/>
  <c r="BP201" i="1"/>
  <c r="BN201" i="1"/>
  <c r="Z201" i="1"/>
  <c r="BP211" i="1"/>
  <c r="BN211" i="1"/>
  <c r="Z211" i="1"/>
  <c r="BP226" i="1"/>
  <c r="BN226" i="1"/>
  <c r="Z226" i="1"/>
  <c r="BP227" i="1"/>
  <c r="BN227" i="1"/>
  <c r="Z227" i="1"/>
  <c r="BP247" i="1"/>
  <c r="BN247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Y122" i="1"/>
  <c r="Y193" i="1"/>
  <c r="Y221" i="1"/>
  <c r="BP332" i="1"/>
  <c r="BN332" i="1"/>
  <c r="Z332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Y359" i="1"/>
  <c r="F9" i="1"/>
  <c r="J9" i="1"/>
  <c r="F10" i="1"/>
  <c r="B521" i="1"/>
  <c r="X512" i="1"/>
  <c r="X513" i="1"/>
  <c r="X51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H9" i="1"/>
  <c r="Y45" i="1"/>
  <c r="Y58" i="1"/>
  <c r="E521" i="1"/>
  <c r="Y92" i="1"/>
  <c r="Y93" i="1"/>
  <c r="BP96" i="1"/>
  <c r="BN96" i="1"/>
  <c r="Z96" i="1"/>
  <c r="BP100" i="1"/>
  <c r="BN100" i="1"/>
  <c r="Z100" i="1"/>
  <c r="Y102" i="1"/>
  <c r="F521" i="1"/>
  <c r="Y110" i="1"/>
  <c r="BP105" i="1"/>
  <c r="BN105" i="1"/>
  <c r="Z105" i="1"/>
  <c r="Z109" i="1" s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Y422" i="1"/>
  <c r="W521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Z499" i="1" s="1"/>
  <c r="Z473" i="1" l="1"/>
  <c r="Z421" i="1"/>
  <c r="Z354" i="1"/>
  <c r="Z258" i="1"/>
  <c r="Z101" i="1"/>
  <c r="Z133" i="1"/>
  <c r="Z80" i="1"/>
  <c r="Z71" i="1"/>
  <c r="Z32" i="1"/>
  <c r="Z494" i="1"/>
  <c r="Z376" i="1"/>
  <c r="Z216" i="1"/>
  <c r="Z65" i="1"/>
  <c r="Z404" i="1"/>
  <c r="Z249" i="1"/>
  <c r="Y512" i="1"/>
  <c r="Y514" i="1" s="1"/>
  <c r="Y513" i="1"/>
  <c r="Y515" i="1"/>
  <c r="Z482" i="1"/>
  <c r="Z504" i="1"/>
  <c r="Z451" i="1"/>
  <c r="Z489" i="1"/>
  <c r="Z308" i="1"/>
  <c r="Z266" i="1"/>
  <c r="Z467" i="1"/>
  <c r="Z298" i="1"/>
  <c r="Z232" i="1"/>
  <c r="Z172" i="1"/>
  <c r="Z122" i="1"/>
  <c r="Z92" i="1"/>
  <c r="Z58" i="1"/>
  <c r="Z44" i="1"/>
  <c r="Y511" i="1"/>
  <c r="Z322" i="1"/>
  <c r="Z316" i="1"/>
  <c r="Z204" i="1"/>
  <c r="Z178" i="1"/>
  <c r="X514" i="1"/>
  <c r="Z516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<sst xmlns="http://schemas.openxmlformats.org/spreadsheetml/2006/main" count="2290" uniqueCount="818">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</sst>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45865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Воскресенье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300</v>
      </c>
      <c r="Y41" s="570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27.777777777777775</v>
      </c>
      <c r="Y44" s="571">
        <f>IFERROR(Y41/H41,"0")+IFERROR(Y42/H42,"0")+IFERROR(Y43/H43,"0")</f>
        <v>28</v>
      </c>
      <c r="Z44" s="571">
        <f>IFERROR(IF(Z41="",0,Z41),"0")+IFERROR(IF(Z42="",0,Z42),"0")+IFERROR(IF(Z43="",0,Z43),"0")</f>
        <v>0.53144000000000002</v>
      </c>
      <c r="AA44" s="572"/>
      <c r="AB44" s="572"/>
      <c r="AC44" s="572"/>
    </row>
    <row r="45" spans="1:68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300</v>
      </c>
      <c r="Y45" s="571">
        <f>IFERROR(SUM(Y41:Y43),"0")</f>
        <v>302.40000000000003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691.2</v>
      </c>
      <c r="Y53" s="57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594</v>
      </c>
      <c r="Y57" s="570">
        <f t="shared" si="6"/>
        <v>594</v>
      </c>
      <c r="Z57" s="36">
        <f>IFERROR(IF(Y57=0,"",ROUNDUP(Y57/H57,0)*0.00902),"")</f>
        <v>1.1906400000000001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621.71999999999991</v>
      </c>
      <c r="BN57" s="64">
        <f t="shared" si="8"/>
        <v>621.71999999999991</v>
      </c>
      <c r="BO57" s="64">
        <f t="shared" si="9"/>
        <v>1</v>
      </c>
      <c r="BP57" s="64">
        <f t="shared" si="10"/>
        <v>1</v>
      </c>
    </row>
    <row r="58" spans="1:68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196</v>
      </c>
      <c r="Y58" s="571">
        <f>IFERROR(Y52/H52,"0")+IFERROR(Y53/H53,"0")+IFERROR(Y54/H54,"0")+IFERROR(Y55/H55,"0")+IFERROR(Y56/H56,"0")+IFERROR(Y57/H57,"0")</f>
        <v>196</v>
      </c>
      <c r="Z58" s="571">
        <f>IFERROR(IF(Z52="",0,Z52),"0")+IFERROR(IF(Z53="",0,Z53),"0")+IFERROR(IF(Z54="",0,Z54),"0")+IFERROR(IF(Z55="",0,Z55),"0")+IFERROR(IF(Z56="",0,Z56),"0")+IFERROR(IF(Z57="",0,Z57),"0")</f>
        <v>2.4053599999999999</v>
      </c>
      <c r="AA58" s="572"/>
      <c r="AB58" s="572"/>
      <c r="AC58" s="572"/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1285.2</v>
      </c>
      <c r="Y59" s="571">
        <f>IFERROR(SUM(Y52:Y57),"0")</f>
        <v>1285.2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100</v>
      </c>
      <c r="Y61" s="57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9.2592592592592595</v>
      </c>
      <c r="Y65" s="571">
        <f>IFERROR(Y61/H61,"0")+IFERROR(Y62/H62,"0")+IFERROR(Y63/H63,"0")+IFERROR(Y64/H64,"0")</f>
        <v>10</v>
      </c>
      <c r="Z65" s="571">
        <f>IFERROR(IF(Z61="",0,Z61),"0")+IFERROR(IF(Z62="",0,Z62),"0")+IFERROR(IF(Z63="",0,Z63),"0")+IFERROR(IF(Z64="",0,Z64),"0")</f>
        <v>0.1898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100</v>
      </c>
      <c r="Y66" s="571">
        <f>IFERROR(SUM(Y61:Y64),"0")</f>
        <v>108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500</v>
      </c>
      <c r="Y89" s="57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46.296296296296291</v>
      </c>
      <c r="Y92" s="571">
        <f>IFERROR(Y89/H89,"0")+IFERROR(Y90/H90,"0")+IFERROR(Y91/H91,"0")</f>
        <v>47</v>
      </c>
      <c r="Z92" s="571">
        <f>IFERROR(IF(Z89="",0,Z89),"0")+IFERROR(IF(Z90="",0,Z90),"0")+IFERROR(IF(Z91="",0,Z91),"0")</f>
        <v>0.89205999999999996</v>
      </c>
      <c r="AA92" s="572"/>
      <c r="AB92" s="572"/>
      <c r="AC92" s="572"/>
    </row>
    <row r="93" spans="1:68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500</v>
      </c>
      <c r="Y93" s="571">
        <f>IFERROR(SUM(Y89:Y91),"0")</f>
        <v>507.6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250</v>
      </c>
      <c r="Y96" s="570">
        <f t="shared" si="16"/>
        <v>251.1</v>
      </c>
      <c r="Z96" s="36">
        <f>IFERROR(IF(Y96=0,"",ROUNDUP(Y96/H96,0)*0.01898),"")</f>
        <v>0.58838000000000001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266.01851851851853</v>
      </c>
      <c r="BN96" s="64">
        <f t="shared" si="18"/>
        <v>267.18900000000002</v>
      </c>
      <c r="BO96" s="64">
        <f t="shared" si="19"/>
        <v>0.48225308641975312</v>
      </c>
      <c r="BP96" s="64">
        <f t="shared" si="20"/>
        <v>0.484375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350</v>
      </c>
      <c r="Y99" s="570">
        <f t="shared" si="16"/>
        <v>351</v>
      </c>
      <c r="Z99" s="36">
        <f>IFERROR(IF(Y99=0,"",ROUNDUP(Y99/H99,0)*0.00651),"")</f>
        <v>0.84630000000000005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382.66666666666669</v>
      </c>
      <c r="BN99" s="64">
        <f t="shared" si="18"/>
        <v>383.76</v>
      </c>
      <c r="BO99" s="64">
        <f t="shared" si="19"/>
        <v>0.71225071225071224</v>
      </c>
      <c r="BP99" s="64">
        <f t="shared" si="20"/>
        <v>0.7142857142857143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160.49382716049382</v>
      </c>
      <c r="Y101" s="571">
        <f>IFERROR(Y95/H95,"0")+IFERROR(Y96/H96,"0")+IFERROR(Y97/H97,"0")+IFERROR(Y98/H98,"0")+IFERROR(Y99/H99,"0")+IFERROR(Y100/H100,"0")</f>
        <v>161</v>
      </c>
      <c r="Z101" s="571">
        <f>IFERROR(IF(Z95="",0,Z95),"0")+IFERROR(IF(Z96="",0,Z96),"0")+IFERROR(IF(Z97="",0,Z97),"0")+IFERROR(IF(Z98="",0,Z98),"0")+IFERROR(IF(Z99="",0,Z99),"0")+IFERROR(IF(Z100="",0,Z100),"0")</f>
        <v>1.4346800000000002</v>
      </c>
      <c r="AA101" s="572"/>
      <c r="AB101" s="572"/>
      <c r="AC101" s="572"/>
    </row>
    <row r="102" spans="1:68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600</v>
      </c>
      <c r="Y102" s="571">
        <f>IFERROR(SUM(Y95:Y100),"0")</f>
        <v>602.1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500</v>
      </c>
      <c r="Y105" s="570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90</v>
      </c>
      <c r="Y106" s="570">
        <f>IFERROR(IF(X106="",0,CEILING((X106/$H106),1)*$H106),"")</f>
        <v>90</v>
      </c>
      <c r="Z106" s="36">
        <f>IFERROR(IF(Y106=0,"",ROUNDUP(Y106/H106,0)*0.00902),"")</f>
        <v>0.21648000000000001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95.039999999999992</v>
      </c>
      <c r="BN106" s="64">
        <f>IFERROR(Y106*I106/H106,"0")</f>
        <v>95.039999999999992</v>
      </c>
      <c r="BO106" s="64">
        <f>IFERROR(1/J106*(X106/H106),"0")</f>
        <v>0.18181818181818182</v>
      </c>
      <c r="BP106" s="64">
        <f>IFERROR(1/J106*(Y106/H106),"0")</f>
        <v>0.18181818181818182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70.296296296296291</v>
      </c>
      <c r="Y109" s="571">
        <f>IFERROR(Y105/H105,"0")+IFERROR(Y106/H106,"0")+IFERROR(Y107/H107,"0")+IFERROR(Y108/H108,"0")</f>
        <v>71</v>
      </c>
      <c r="Z109" s="571">
        <f>IFERROR(IF(Z105="",0,Z105),"0")+IFERROR(IF(Z106="",0,Z106),"0")+IFERROR(IF(Z107="",0,Z107),"0")+IFERROR(IF(Z108="",0,Z108),"0")</f>
        <v>1.1085400000000001</v>
      </c>
      <c r="AA109" s="572"/>
      <c r="AB109" s="572"/>
      <c r="AC109" s="572"/>
    </row>
    <row r="110" spans="1:68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590</v>
      </c>
      <c r="Y110" s="571">
        <f>IFERROR(SUM(Y105:Y108),"0")</f>
        <v>597.6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100</v>
      </c>
      <c r="Y112" s="570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9.2592592592592595</v>
      </c>
      <c r="Y115" s="571">
        <f>IFERROR(Y112/H112,"0")+IFERROR(Y113/H113,"0")+IFERROR(Y114/H114,"0")</f>
        <v>10</v>
      </c>
      <c r="Z115" s="571">
        <f>IFERROR(IF(Z112="",0,Z112),"0")+IFERROR(IF(Z113="",0,Z113),"0")+IFERROR(IF(Z114="",0,Z114),"0")</f>
        <v>0.1898</v>
      </c>
      <c r="AA115" s="572"/>
      <c r="AB115" s="572"/>
      <c r="AC115" s="572"/>
    </row>
    <row r="116" spans="1:68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100</v>
      </c>
      <c r="Y116" s="571">
        <f>IFERROR(SUM(Y112:Y114),"0")</f>
        <v>108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500</v>
      </c>
      <c r="Y118" s="570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350</v>
      </c>
      <c r="Y120" s="570">
        <f>IFERROR(IF(X120="",0,CEILING((X120/$H120),1)*$H120),"")</f>
        <v>351</v>
      </c>
      <c r="Z120" s="36">
        <f>IFERROR(IF(Y120=0,"",ROUNDUP(Y120/H120,0)*0.00651),"")</f>
        <v>0.84630000000000005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382.66666666666669</v>
      </c>
      <c r="BN120" s="64">
        <f>IFERROR(Y120*I120/H120,"0")</f>
        <v>383.76</v>
      </c>
      <c r="BO120" s="64">
        <f>IFERROR(1/J120*(X120/H120),"0")</f>
        <v>0.71225071225071224</v>
      </c>
      <c r="BP120" s="64">
        <f>IFERROR(1/J120*(Y120/H120),"0")</f>
        <v>0.7142857142857143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191.35802469135803</v>
      </c>
      <c r="Y122" s="571">
        <f>IFERROR(Y118/H118,"0")+IFERROR(Y119/H119,"0")+IFERROR(Y120/H120,"0")+IFERROR(Y121/H121,"0")</f>
        <v>192</v>
      </c>
      <c r="Z122" s="571">
        <f>IFERROR(IF(Z118="",0,Z118),"0")+IFERROR(IF(Z119="",0,Z119),"0")+IFERROR(IF(Z120="",0,Z120),"0")+IFERROR(IF(Z121="",0,Z121),"0")</f>
        <v>2.0230600000000001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850</v>
      </c>
      <c r="Y123" s="571">
        <f>IFERROR(SUM(Y118:Y121),"0")</f>
        <v>853.2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100</v>
      </c>
      <c r="Y137" s="570">
        <f>IFERROR(IF(X137="",0,CEILING((X137/$H137),1)*$H137),"")</f>
        <v>100.8</v>
      </c>
      <c r="Z137" s="36">
        <f>IFERROR(IF(Y137=0,"",ROUNDUP(Y137/H137,0)*0.00651),"")</f>
        <v>0.23436000000000001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109.57142857142858</v>
      </c>
      <c r="BN137" s="64">
        <f>IFERROR(Y137*I137/H137,"0")</f>
        <v>110.44799999999999</v>
      </c>
      <c r="BO137" s="64">
        <f>IFERROR(1/J137*(X137/H137),"0")</f>
        <v>0.19623233908948196</v>
      </c>
      <c r="BP137" s="64">
        <f>IFERROR(1/J137*(Y137/H137),"0")</f>
        <v>0.19780219780219782</v>
      </c>
    </row>
    <row r="138" spans="1:68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35.714285714285715</v>
      </c>
      <c r="Y138" s="571">
        <f>IFERROR(Y136/H136,"0")+IFERROR(Y137/H137,"0")</f>
        <v>36</v>
      </c>
      <c r="Z138" s="571">
        <f>IFERROR(IF(Z136="",0,Z136),"0")+IFERROR(IF(Z137="",0,Z137),"0")</f>
        <v>0.23436000000000001</v>
      </c>
      <c r="AA138" s="572"/>
      <c r="AB138" s="572"/>
      <c r="AC138" s="572"/>
    </row>
    <row r="139" spans="1:68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100</v>
      </c>
      <c r="Y139" s="571">
        <f>IFERROR(SUM(Y136:Y137),"0")</f>
        <v>100.8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100</v>
      </c>
      <c r="Y165" s="570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23.80952380952381</v>
      </c>
      <c r="Y172" s="571">
        <f>IFERROR(Y163/H163,"0")+IFERROR(Y164/H164,"0")+IFERROR(Y165/H165,"0")+IFERROR(Y166/H166,"0")+IFERROR(Y167/H167,"0")+IFERROR(Y168/H168,"0")+IFERROR(Y169/H169,"0")+IFERROR(Y170/H170,"0")+IFERROR(Y171/H171,"0")</f>
        <v>24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0.21648000000000001</v>
      </c>
      <c r="AA172" s="572"/>
      <c r="AB172" s="572"/>
      <c r="AC172" s="572"/>
    </row>
    <row r="173" spans="1:68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100</v>
      </c>
      <c r="Y173" s="571">
        <f>IFERROR(SUM(Y163:Y171),"0")</f>
        <v>100.80000000000001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250</v>
      </c>
      <c r="Y197" s="570">
        <f t="shared" si="26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259.72222222222223</v>
      </c>
      <c r="BN197" s="64">
        <f t="shared" si="28"/>
        <v>263.67</v>
      </c>
      <c r="BO197" s="64">
        <f t="shared" si="29"/>
        <v>0.35072951739618402</v>
      </c>
      <c r="BP197" s="64">
        <f t="shared" si="30"/>
        <v>0.35606060606060608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250</v>
      </c>
      <c r="Y199" s="570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92.592592592592581</v>
      </c>
      <c r="Y204" s="571">
        <f>IFERROR(Y196/H196,"0")+IFERROR(Y197/H197,"0")+IFERROR(Y198/H198,"0")+IFERROR(Y199/H199,"0")+IFERROR(Y200/H200,"0")+IFERROR(Y201/H201,"0")+IFERROR(Y202/H202,"0")+IFERROR(Y203/H203,"0")</f>
        <v>94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0.84787999999999997</v>
      </c>
      <c r="AA204" s="572"/>
      <c r="AB204" s="572"/>
      <c r="AC204" s="572"/>
    </row>
    <row r="205" spans="1:68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500</v>
      </c>
      <c r="Y205" s="571">
        <f>IFERROR(SUM(Y196:Y203),"0")</f>
        <v>507.6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250</v>
      </c>
      <c r="Y207" s="570">
        <f t="shared" ref="Y207:Y215" si="31">IFERROR(IF(X207="",0,CEILING((X207/$H207),1)*$H207),"")</f>
        <v>251.1</v>
      </c>
      <c r="Z207" s="36">
        <f>IFERROR(IF(Y207=0,"",ROUNDUP(Y207/H207,0)*0.01898),"")</f>
        <v>0.58838000000000001</v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266.01851851851853</v>
      </c>
      <c r="BN207" s="64">
        <f t="shared" ref="BN207:BN215" si="33">IFERROR(Y207*I207/H207,"0")</f>
        <v>267.18900000000002</v>
      </c>
      <c r="BO207" s="64">
        <f t="shared" ref="BO207:BO215" si="34">IFERROR(1/J207*(X207/H207),"0")</f>
        <v>0.48225308641975312</v>
      </c>
      <c r="BP207" s="64">
        <f t="shared" ref="BP207:BP215" si="35">IFERROR(1/J207*(Y207/H207),"0")</f>
        <v>0.484375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200</v>
      </c>
      <c r="Y208" s="570">
        <f t="shared" si="31"/>
        <v>202.5</v>
      </c>
      <c r="Z208" s="36">
        <f>IFERROR(IF(Y208=0,"",ROUNDUP(Y208/H208,0)*0.01898),"")</f>
        <v>0.47450000000000003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212.37037037037041</v>
      </c>
      <c r="BN208" s="64">
        <f t="shared" si="33"/>
        <v>215.02500000000003</v>
      </c>
      <c r="BO208" s="64">
        <f t="shared" si="34"/>
        <v>0.38580246913580246</v>
      </c>
      <c r="BP208" s="64">
        <f t="shared" si="35"/>
        <v>0.390625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300</v>
      </c>
      <c r="Y209" s="570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400</v>
      </c>
      <c r="Y212" s="570">
        <f t="shared" si="31"/>
        <v>400.8</v>
      </c>
      <c r="Z212" s="36">
        <f t="shared" si="36"/>
        <v>1.08717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400</v>
      </c>
      <c r="Y213" s="570">
        <f t="shared" si="31"/>
        <v>400.8</v>
      </c>
      <c r="Z213" s="36">
        <f t="shared" si="36"/>
        <v>1.08717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442</v>
      </c>
      <c r="BN213" s="64">
        <f t="shared" si="33"/>
        <v>442.88400000000007</v>
      </c>
      <c r="BO213" s="64">
        <f t="shared" si="34"/>
        <v>0.91575091575091594</v>
      </c>
      <c r="BP213" s="64">
        <f t="shared" si="35"/>
        <v>0.91758241758241765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150</v>
      </c>
      <c r="Y214" s="570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165.75</v>
      </c>
      <c r="BN214" s="64">
        <f t="shared" si="33"/>
        <v>167.07599999999999</v>
      </c>
      <c r="BO214" s="64">
        <f t="shared" si="34"/>
        <v>0.34340659340659341</v>
      </c>
      <c r="BP214" s="64">
        <f t="shared" si="35"/>
        <v>0.3461538461538462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200</v>
      </c>
      <c r="Y215" s="570">
        <f t="shared" si="31"/>
        <v>201.6</v>
      </c>
      <c r="Z215" s="36">
        <f t="shared" si="36"/>
        <v>0.54683999999999999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221.50000000000003</v>
      </c>
      <c r="BN215" s="64">
        <f t="shared" si="33"/>
        <v>223.27200000000002</v>
      </c>
      <c r="BO215" s="64">
        <f t="shared" si="34"/>
        <v>0.45787545787545797</v>
      </c>
      <c r="BP215" s="64">
        <f t="shared" si="35"/>
        <v>0.46153846153846156</v>
      </c>
    </row>
    <row r="216" spans="1:68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569.20498084291194</v>
      </c>
      <c r="Y216" s="571">
        <f>IFERROR(Y207/H207,"0")+IFERROR(Y208/H208,"0")+IFERROR(Y209/H209,"0")+IFERROR(Y210/H210,"0")+IFERROR(Y211/H211,"0")+IFERROR(Y212/H212,"0")+IFERROR(Y213/H213,"0")+IFERROR(Y214/H214,"0")+IFERROR(Y215/H215,"0")</f>
        <v>572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4.8584899999999998</v>
      </c>
      <c r="AA216" s="572"/>
      <c r="AB216" s="572"/>
      <c r="AC216" s="572"/>
    </row>
    <row r="217" spans="1:68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1900</v>
      </c>
      <c r="Y217" s="571">
        <f>IFERROR(SUM(Y207:Y215),"0")</f>
        <v>1912.5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11.8</v>
      </c>
      <c r="Y244" s="570">
        <f>IFERROR(IF(X244="",0,CEILING((X244/$H244),1)*$H244),"")</f>
        <v>11.879999999999999</v>
      </c>
      <c r="Z244" s="36">
        <f>IFERROR(IF(Y244=0,"",ROUNDUP(Y244/H244,0)*0.0059),"")</f>
        <v>7.0800000000000002E-2</v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14.064646464646465</v>
      </c>
      <c r="BN244" s="64">
        <f>IFERROR(Y244*I244/H244,"0")</f>
        <v>14.159999999999998</v>
      </c>
      <c r="BO244" s="64">
        <f>IFERROR(1/J244*(X244/H244),"0")</f>
        <v>5.5181444070332965E-2</v>
      </c>
      <c r="BP244" s="64">
        <f>IFERROR(1/J244*(Y244/H244),"0")</f>
        <v>5.5555555555555546E-2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10.9</v>
      </c>
      <c r="Y246" s="570">
        <f>IFERROR(IF(X246="",0,CEILING((X246/$H246),1)*$H246),"")</f>
        <v>11.700000000000001</v>
      </c>
      <c r="Z246" s="36">
        <f>IFERROR(IF(Y246=0,"",ROUNDUP(Y246/H246,0)*0.0059),"")</f>
        <v>7.6700000000000004E-2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13.201111111111112</v>
      </c>
      <c r="BN246" s="64">
        <f>IFERROR(Y246*I246/H246,"0")</f>
        <v>14.170000000000002</v>
      </c>
      <c r="BO246" s="64">
        <f>IFERROR(1/J246*(X246/H246),"0")</f>
        <v>5.606995884773662E-2</v>
      </c>
      <c r="BP246" s="64">
        <f>IFERROR(1/J246*(Y246/H246),"0")</f>
        <v>6.0185185185185182E-2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11.8</v>
      </c>
      <c r="Y247" s="570">
        <f>IFERROR(IF(X247="",0,CEILING((X247/$H247),1)*$H247),"")</f>
        <v>11.879999999999999</v>
      </c>
      <c r="Z247" s="36">
        <f>IFERROR(IF(Y247=0,"",ROUNDUP(Y247/H247,0)*0.0059),"")</f>
        <v>7.0800000000000002E-2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14.064646464646465</v>
      </c>
      <c r="BN247" s="64">
        <f>IFERROR(Y247*I247/H247,"0")</f>
        <v>14.159999999999998</v>
      </c>
      <c r="BO247" s="64">
        <f>IFERROR(1/J247*(X247/H247),"0")</f>
        <v>5.5181444070332965E-2</v>
      </c>
      <c r="BP247" s="64">
        <f>IFERROR(1/J247*(Y247/H247),"0")</f>
        <v>5.5555555555555546E-2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11.8</v>
      </c>
      <c r="Y248" s="570">
        <f>IFERROR(IF(X248="",0,CEILING((X248/$H248),1)*$H248),"")</f>
        <v>11.879999999999999</v>
      </c>
      <c r="Z248" s="36">
        <f>IFERROR(IF(Y248=0,"",ROUNDUP(Y248/H248,0)*0.0059),"")</f>
        <v>7.0800000000000002E-2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14.064646464646465</v>
      </c>
      <c r="BN248" s="64">
        <f>IFERROR(Y248*I248/H248,"0")</f>
        <v>14.159999999999998</v>
      </c>
      <c r="BO248" s="64">
        <f>IFERROR(1/J248*(X248/H248),"0")</f>
        <v>5.5181444070332965E-2</v>
      </c>
      <c r="BP248" s="64">
        <f>IFERROR(1/J248*(Y248/H248),"0")</f>
        <v>5.5555555555555546E-2</v>
      </c>
    </row>
    <row r="249" spans="1:68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47.868686868686865</v>
      </c>
      <c r="Y249" s="571">
        <f>IFERROR(Y244/H244,"0")+IFERROR(Y245/H245,"0")+IFERROR(Y246/H246,"0")+IFERROR(Y247/H247,"0")+IFERROR(Y248/H248,"0")</f>
        <v>49</v>
      </c>
      <c r="Z249" s="571">
        <f>IFERROR(IF(Z244="",0,Z244),"0")+IFERROR(IF(Z245="",0,Z245),"0")+IFERROR(IF(Z246="",0,Z246),"0")+IFERROR(IF(Z247="",0,Z247),"0")+IFERROR(IF(Z248="",0,Z248),"0")</f>
        <v>0.28910000000000002</v>
      </c>
      <c r="AA249" s="572"/>
      <c r="AB249" s="572"/>
      <c r="AC249" s="572"/>
    </row>
    <row r="250" spans="1:68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46.3</v>
      </c>
      <c r="Y250" s="571">
        <f>IFERROR(SUM(Y244:Y248),"0")</f>
        <v>47.339999999999989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50</v>
      </c>
      <c r="Y253" s="570">
        <f>IFERROR(IF(X253="",0,CEILING((X253/$H253),1)*$H253),"")</f>
        <v>54</v>
      </c>
      <c r="Z253" s="36">
        <f>IFERROR(IF(Y253=0,"",ROUNDUP(Y253/H253,0)*0.01898),"")</f>
        <v>9.4899999999999998E-2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52.013888888888886</v>
      </c>
      <c r="BN253" s="64">
        <f>IFERROR(Y253*I253/H253,"0")</f>
        <v>56.17499999999999</v>
      </c>
      <c r="BO253" s="64">
        <f>IFERROR(1/J253*(X253/H253),"0")</f>
        <v>7.2337962962962965E-2</v>
      </c>
      <c r="BP253" s="64">
        <f>IFERROR(1/J253*(Y253/H253),"0")</f>
        <v>7.8125E-2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50</v>
      </c>
      <c r="Y254" s="570">
        <f>IFERROR(IF(X254="",0,CEILING((X254/$H254),1)*$H254),"")</f>
        <v>54</v>
      </c>
      <c r="Z254" s="36">
        <f>IFERROR(IF(Y254=0,"",ROUNDUP(Y254/H254,0)*0.01898),"")</f>
        <v>9.4899999999999998E-2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52.013888888888886</v>
      </c>
      <c r="BN254" s="64">
        <f>IFERROR(Y254*I254/H254,"0")</f>
        <v>56.17499999999999</v>
      </c>
      <c r="BO254" s="64">
        <f>IFERROR(1/J254*(X254/H254),"0")</f>
        <v>7.2337962962962965E-2</v>
      </c>
      <c r="BP254" s="64">
        <f>IFERROR(1/J254*(Y254/H254),"0")</f>
        <v>7.8125E-2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9.2592592592592595</v>
      </c>
      <c r="Y258" s="571">
        <f>IFERROR(Y253/H253,"0")+IFERROR(Y254/H254,"0")+IFERROR(Y255/H255,"0")+IFERROR(Y256/H256,"0")+IFERROR(Y257/H257,"0")</f>
        <v>10</v>
      </c>
      <c r="Z258" s="571">
        <f>IFERROR(IF(Z253="",0,Z253),"0")+IFERROR(IF(Z254="",0,Z254),"0")+IFERROR(IF(Z255="",0,Z255),"0")+IFERROR(IF(Z256="",0,Z256),"0")+IFERROR(IF(Z257="",0,Z257),"0")</f>
        <v>0.1898</v>
      </c>
      <c r="AA258" s="572"/>
      <c r="AB258" s="572"/>
      <c r="AC258" s="572"/>
    </row>
    <row r="259" spans="1:68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100</v>
      </c>
      <c r="Y259" s="571">
        <f>IFERROR(SUM(Y253:Y257),"0")</f>
        <v>108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idden="1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hidden="1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idden="1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hidden="1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hidden="1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200</v>
      </c>
      <c r="Y320" s="570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25.641025641025642</v>
      </c>
      <c r="Y322" s="571">
        <f>IFERROR(Y319/H319,"0")+IFERROR(Y320/H320,"0")+IFERROR(Y321/H321,"0")</f>
        <v>26</v>
      </c>
      <c r="Z322" s="571">
        <f>IFERROR(IF(Z319="",0,Z319),"0")+IFERROR(IF(Z320="",0,Z320),"0")+IFERROR(IF(Z321="",0,Z321),"0")</f>
        <v>0.49348000000000003</v>
      </c>
      <c r="AA322" s="572"/>
      <c r="AB322" s="572"/>
      <c r="AC322" s="572"/>
    </row>
    <row r="323" spans="1:68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200</v>
      </c>
      <c r="Y323" s="571">
        <f>IFERROR(SUM(Y319:Y321),"0")</f>
        <v>202.79999999999998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300</v>
      </c>
      <c r="Y340" s="570">
        <f>IFERROR(IF(X340="",0,CEILING((X340/$H340),1)*$H340),"")</f>
        <v>300.3</v>
      </c>
      <c r="Z340" s="36">
        <f>IFERROR(IF(Y340=0,"",ROUNDUP(Y340/H340,0)*0.00651),"")</f>
        <v>0.93093000000000004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335.99999999999994</v>
      </c>
      <c r="BN340" s="64">
        <f>IFERROR(Y340*I340/H340,"0")</f>
        <v>336.33600000000001</v>
      </c>
      <c r="BO340" s="64">
        <f>IFERROR(1/J340*(X340/H340),"0")</f>
        <v>0.78492935635792782</v>
      </c>
      <c r="BP340" s="64">
        <f>IFERROR(1/J340*(Y340/H340),"0")</f>
        <v>0.78571428571428581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100</v>
      </c>
      <c r="Y341" s="570">
        <f>IFERROR(IF(X341="",0,CEILING((X341/$H341),1)*$H341),"")</f>
        <v>100.80000000000001</v>
      </c>
      <c r="Z341" s="36">
        <f>IFERROR(IF(Y341=0,"",ROUNDUP(Y341/H341,0)*0.00651),"")</f>
        <v>0.31247999999999998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111.42857142857143</v>
      </c>
      <c r="BN341" s="64">
        <f>IFERROR(Y341*I341/H341,"0")</f>
        <v>112.32000000000001</v>
      </c>
      <c r="BO341" s="64">
        <f>IFERROR(1/J341*(X341/H341),"0")</f>
        <v>0.26164311878597596</v>
      </c>
      <c r="BP341" s="64">
        <f>IFERROR(1/J341*(Y341/H341),"0")</f>
        <v>0.26373626373626374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190.47619047619048</v>
      </c>
      <c r="Y342" s="571">
        <f>IFERROR(Y339/H339,"0")+IFERROR(Y340/H340,"0")+IFERROR(Y341/H341,"0")</f>
        <v>191</v>
      </c>
      <c r="Z342" s="571">
        <f>IFERROR(IF(Z339="",0,Z339),"0")+IFERROR(IF(Z340="",0,Z340),"0")+IFERROR(IF(Z341="",0,Z341),"0")</f>
        <v>1.2434099999999999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400</v>
      </c>
      <c r="Y343" s="571">
        <f>IFERROR(SUM(Y339:Y341),"0")</f>
        <v>401.1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720</v>
      </c>
      <c r="Y347" s="570">
        <f t="shared" ref="Y347:Y353" si="52">IFERROR(IF(X347="",0,CEILING((X347/$H347),1)*$H347),"")</f>
        <v>720</v>
      </c>
      <c r="Z347" s="36">
        <f>IFERROR(IF(Y347=0,"",ROUNDUP(Y347/H347,0)*0.02175),"")</f>
        <v>1.044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743.04000000000008</v>
      </c>
      <c r="BN347" s="64">
        <f t="shared" ref="BN347:BN353" si="54">IFERROR(Y347*I347/H347,"0")</f>
        <v>743.04000000000008</v>
      </c>
      <c r="BO347" s="64">
        <f t="shared" ref="BO347:BO353" si="55">IFERROR(1/J347*(X347/H347),"0")</f>
        <v>1</v>
      </c>
      <c r="BP347" s="64">
        <f t="shared" ref="BP347:BP353" si="56">IFERROR(1/J347*(Y347/H347),"0")</f>
        <v>1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100</v>
      </c>
      <c r="Y349" s="570">
        <f t="shared" si="52"/>
        <v>105</v>
      </c>
      <c r="Z349" s="36">
        <f>IFERROR(IF(Y349=0,"",ROUNDUP(Y349/H349,0)*0.02175),"")</f>
        <v>0.15225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103.2</v>
      </c>
      <c r="BN349" s="64">
        <f t="shared" si="54"/>
        <v>108.36</v>
      </c>
      <c r="BO349" s="64">
        <f t="shared" si="55"/>
        <v>0.1388888888888889</v>
      </c>
      <c r="BP349" s="64">
        <f t="shared" si="56"/>
        <v>0.14583333333333331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720</v>
      </c>
      <c r="Y350" s="570">
        <f t="shared" si="52"/>
        <v>720</v>
      </c>
      <c r="Z350" s="36">
        <f>IFERROR(IF(Y350=0,"",ROUNDUP(Y350/H350,0)*0.02175),"")</f>
        <v>1.044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743.04000000000008</v>
      </c>
      <c r="BN350" s="64">
        <f t="shared" si="54"/>
        <v>743.04000000000008</v>
      </c>
      <c r="BO350" s="64">
        <f t="shared" si="55"/>
        <v>1</v>
      </c>
      <c r="BP350" s="64">
        <f t="shared" si="56"/>
        <v>1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102.66666666666666</v>
      </c>
      <c r="Y354" s="571">
        <f>IFERROR(Y347/H347,"0")+IFERROR(Y348/H348,"0")+IFERROR(Y349/H349,"0")+IFERROR(Y350/H350,"0")+IFERROR(Y351/H351,"0")+IFERROR(Y352/H352,"0")+IFERROR(Y353/H353,"0")</f>
        <v>103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2.2402500000000001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1540</v>
      </c>
      <c r="Y355" s="571">
        <f>IFERROR(SUM(Y347:Y353),"0")</f>
        <v>1545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hidden="1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hidden="1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150</v>
      </c>
      <c r="Y367" s="570">
        <f>IFERROR(IF(X367="",0,CEILING((X367/$H367),1)*$H367),"")</f>
        <v>153</v>
      </c>
      <c r="Z367" s="36">
        <f>IFERROR(IF(Y367=0,"",ROUNDUP(Y367/H367,0)*0.01898),"")</f>
        <v>0.32266</v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158.64999999999998</v>
      </c>
      <c r="BN367" s="64">
        <f>IFERROR(Y367*I367/H367,"0")</f>
        <v>161.82299999999998</v>
      </c>
      <c r="BO367" s="64">
        <f>IFERROR(1/J367*(X367/H367),"0")</f>
        <v>0.26041666666666669</v>
      </c>
      <c r="BP367" s="64">
        <f>IFERROR(1/J367*(Y367/H367),"0")</f>
        <v>0.265625</v>
      </c>
    </row>
    <row r="368" spans="1:68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16.666666666666668</v>
      </c>
      <c r="Y368" s="571">
        <f>IFERROR(Y367/H367,"0")</f>
        <v>17</v>
      </c>
      <c r="Z368" s="571">
        <f>IFERROR(IF(Z367="",0,Z367),"0")</f>
        <v>0.32266</v>
      </c>
      <c r="AA368" s="572"/>
      <c r="AB368" s="572"/>
      <c r="AC368" s="572"/>
    </row>
    <row r="369" spans="1:68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150</v>
      </c>
      <c r="Y369" s="571">
        <f>IFERROR(SUM(Y367:Y367),"0")</f>
        <v>153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100</v>
      </c>
      <c r="Y374" s="570">
        <f>IFERROR(IF(X374="",0,CEILING((X374/$H374),1)*$H374),"")</f>
        <v>108</v>
      </c>
      <c r="Z374" s="36">
        <f>IFERROR(IF(Y374=0,"",ROUNDUP(Y374/H374,0)*0.01898),"")</f>
        <v>0.17082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103.625</v>
      </c>
      <c r="BN374" s="64">
        <f>IFERROR(Y374*I374/H374,"0")</f>
        <v>111.91500000000001</v>
      </c>
      <c r="BO374" s="64">
        <f>IFERROR(1/J374*(X374/H374),"0")</f>
        <v>0.13020833333333334</v>
      </c>
      <c r="BP374" s="64">
        <f>IFERROR(1/J374*(Y374/H374),"0")</f>
        <v>0.140625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8.3333333333333339</v>
      </c>
      <c r="Y376" s="571">
        <f>IFERROR(Y372/H372,"0")+IFERROR(Y373/H373,"0")+IFERROR(Y374/H374,"0")+IFERROR(Y375/H375,"0")</f>
        <v>9</v>
      </c>
      <c r="Z376" s="571">
        <f>IFERROR(IF(Z372="",0,Z372),"0")+IFERROR(IF(Z373="",0,Z373),"0")+IFERROR(IF(Z374="",0,Z374),"0")+IFERROR(IF(Z375="",0,Z375),"0")</f>
        <v>0.17082</v>
      </c>
      <c r="AA376" s="572"/>
      <c r="AB376" s="572"/>
      <c r="AC376" s="572"/>
    </row>
    <row r="377" spans="1:68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100</v>
      </c>
      <c r="Y377" s="571">
        <f>IFERROR(SUM(Y372:Y375),"0")</f>
        <v>108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50</v>
      </c>
      <c r="Y379" s="570">
        <f>IFERROR(IF(X379="",0,CEILING((X379/$H379),1)*$H379),"")</f>
        <v>52.56</v>
      </c>
      <c r="Z379" s="36">
        <f>IFERROR(IF(Y379=0,"",ROUNDUP(Y379/H379,0)*0.00902),"")</f>
        <v>0.10824</v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53.082191780821923</v>
      </c>
      <c r="BN379" s="64">
        <f>IFERROR(Y379*I379/H379,"0")</f>
        <v>55.800000000000004</v>
      </c>
      <c r="BO379" s="64">
        <f>IFERROR(1/J379*(X379/H379),"0")</f>
        <v>8.6481250864812509E-2</v>
      </c>
      <c r="BP379" s="64">
        <f>IFERROR(1/J379*(Y379/H379),"0")</f>
        <v>9.0909090909090912E-2</v>
      </c>
    </row>
    <row r="380" spans="1:68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11.415525114155251</v>
      </c>
      <c r="Y380" s="571">
        <f>IFERROR(Y379/H379,"0")</f>
        <v>12</v>
      </c>
      <c r="Z380" s="571">
        <f>IFERROR(IF(Z379="",0,Z379),"0")</f>
        <v>0.10824</v>
      </c>
      <c r="AA380" s="572"/>
      <c r="AB380" s="572"/>
      <c r="AC380" s="572"/>
    </row>
    <row r="381" spans="1:68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50</v>
      </c>
      <c r="Y381" s="571">
        <f>IFERROR(SUM(Y379:Y379),"0")</f>
        <v>52.56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800</v>
      </c>
      <c r="Y383" s="570">
        <f>IFERROR(IF(X383="",0,CEILING((X383/$H383),1)*$H383),"")</f>
        <v>801</v>
      </c>
      <c r="Z383" s="36">
        <f>IFERROR(IF(Y383=0,"",ROUNDUP(Y383/H383,0)*0.01898),"")</f>
        <v>1.6892199999999999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846.13333333333333</v>
      </c>
      <c r="BN383" s="64">
        <f>IFERROR(Y383*I383/H383,"0")</f>
        <v>847.19100000000003</v>
      </c>
      <c r="BO383" s="64">
        <f>IFERROR(1/J383*(X383/H383),"0")</f>
        <v>1.3888888888888888</v>
      </c>
      <c r="BP383" s="64">
        <f>IFERROR(1/J383*(Y383/H383),"0")</f>
        <v>1.390625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88.888888888888886</v>
      </c>
      <c r="Y385" s="571">
        <f>IFERROR(Y383/H383,"0")+IFERROR(Y384/H384,"0")</f>
        <v>89</v>
      </c>
      <c r="Z385" s="571">
        <f>IFERROR(IF(Z383="",0,Z383),"0")+IFERROR(IF(Z384="",0,Z384),"0")</f>
        <v>1.6892199999999999</v>
      </c>
      <c r="AA385" s="572"/>
      <c r="AB385" s="572"/>
      <c r="AC385" s="572"/>
    </row>
    <row r="386" spans="1:68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800</v>
      </c>
      <c r="Y386" s="571">
        <f>IFERROR(SUM(Y383:Y384),"0")</f>
        <v>801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120</v>
      </c>
      <c r="Y397" s="570">
        <f t="shared" si="57"/>
        <v>124.2</v>
      </c>
      <c r="Z397" s="36">
        <f>IFERROR(IF(Y397=0,"",ROUNDUP(Y397/H397,0)*0.00902),"")</f>
        <v>0.20746000000000001</v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124.66666666666667</v>
      </c>
      <c r="BN397" s="64">
        <f t="shared" si="59"/>
        <v>129.03</v>
      </c>
      <c r="BO397" s="64">
        <f t="shared" si="60"/>
        <v>0.16835016835016836</v>
      </c>
      <c r="BP397" s="64">
        <f t="shared" si="61"/>
        <v>0.17424242424242425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22.222222222222221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23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0.20746000000000001</v>
      </c>
      <c r="AA404" s="572"/>
      <c r="AB404" s="572"/>
      <c r="AC404" s="572"/>
    </row>
    <row r="405" spans="1:68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120</v>
      </c>
      <c r="Y405" s="571">
        <f>IFERROR(SUM(Y394:Y403),"0")</f>
        <v>124.2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250</v>
      </c>
      <c r="Y437" s="570">
        <f t="shared" si="63"/>
        <v>253.44</v>
      </c>
      <c r="Z437" s="36">
        <f t="shared" si="64"/>
        <v>0.57408000000000003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267.04545454545456</v>
      </c>
      <c r="BN437" s="64">
        <f t="shared" si="66"/>
        <v>270.71999999999997</v>
      </c>
      <c r="BO437" s="64">
        <f t="shared" si="67"/>
        <v>0.45527389277389274</v>
      </c>
      <c r="BP437" s="64">
        <f t="shared" si="68"/>
        <v>0.46153846153846156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800</v>
      </c>
      <c r="Y438" s="570">
        <f t="shared" si="63"/>
        <v>802.56000000000006</v>
      </c>
      <c r="Z438" s="36">
        <f t="shared" si="64"/>
        <v>1.81792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854.5454545454545</v>
      </c>
      <c r="BN438" s="64">
        <f t="shared" si="66"/>
        <v>857.28</v>
      </c>
      <c r="BO438" s="64">
        <f t="shared" si="67"/>
        <v>1.4568764568764567</v>
      </c>
      <c r="BP438" s="64">
        <f t="shared" si="68"/>
        <v>1.4615384615384617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900</v>
      </c>
      <c r="Y441" s="570">
        <f t="shared" si="63"/>
        <v>902.88</v>
      </c>
      <c r="Z441" s="36">
        <f t="shared" si="64"/>
        <v>2.0451600000000001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961.36363636363637</v>
      </c>
      <c r="BN441" s="64">
        <f t="shared" si="66"/>
        <v>964.43999999999994</v>
      </c>
      <c r="BO441" s="64">
        <f t="shared" si="67"/>
        <v>1.638986013986014</v>
      </c>
      <c r="BP441" s="64">
        <f t="shared" si="68"/>
        <v>1.6442307692307694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300</v>
      </c>
      <c r="Y449" s="570">
        <f t="shared" si="63"/>
        <v>302.40000000000003</v>
      </c>
      <c r="Z449" s="36">
        <f>IFERROR(IF(Y449=0,"",ROUNDUP(Y449/H449,0)*0.00902),"")</f>
        <v>0.75768000000000002</v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317.5</v>
      </c>
      <c r="BN449" s="64">
        <f t="shared" si="66"/>
        <v>320.04000000000008</v>
      </c>
      <c r="BO449" s="64">
        <f t="shared" si="67"/>
        <v>0.63131313131313127</v>
      </c>
      <c r="BP449" s="64">
        <f t="shared" si="68"/>
        <v>0.63636363636363646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452.65151515151507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455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5.1948400000000001</v>
      </c>
      <c r="AA451" s="572"/>
      <c r="AB451" s="572"/>
      <c r="AC451" s="572"/>
    </row>
    <row r="452" spans="1:68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2250</v>
      </c>
      <c r="Y452" s="571">
        <f>IFERROR(SUM(Y436:Y450),"0")</f>
        <v>2261.2800000000002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700</v>
      </c>
      <c r="Y454" s="570">
        <f>IFERROR(IF(X454="",0,CEILING((X454/$H454),1)*$H454),"")</f>
        <v>702.24</v>
      </c>
      <c r="Z454" s="36">
        <f>IFERROR(IF(Y454=0,"",ROUNDUP(Y454/H454,0)*0.01196),"")</f>
        <v>1.5906800000000001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747.72727272727275</v>
      </c>
      <c r="BN454" s="64">
        <f>IFERROR(Y454*I454/H454,"0")</f>
        <v>750.11999999999989</v>
      </c>
      <c r="BO454" s="64">
        <f>IFERROR(1/J454*(X454/H454),"0")</f>
        <v>1.2747668997668997</v>
      </c>
      <c r="BP454" s="64">
        <f>IFERROR(1/J454*(Y454/H454),"0")</f>
        <v>1.278846153846154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132.57575757575756</v>
      </c>
      <c r="Y457" s="571">
        <f>IFERROR(Y454/H454,"0")+IFERROR(Y455/H455,"0")+IFERROR(Y456/H456,"0")</f>
        <v>133</v>
      </c>
      <c r="Z457" s="571">
        <f>IFERROR(IF(Z454="",0,Z454),"0")+IFERROR(IF(Z455="",0,Z455),"0")+IFERROR(IF(Z456="",0,Z456),"0")</f>
        <v>1.5906800000000001</v>
      </c>
      <c r="AA457" s="572"/>
      <c r="AB457" s="572"/>
      <c r="AC457" s="572"/>
    </row>
    <row r="458" spans="1:68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700</v>
      </c>
      <c r="Y458" s="571">
        <f>IFERROR(SUM(Y454:Y456),"0")</f>
        <v>702.24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500</v>
      </c>
      <c r="Y460" s="570">
        <f t="shared" ref="Y460:Y466" si="69">IFERROR(IF(X460="",0,CEILING((X460/$H460),1)*$H460),"")</f>
        <v>501.6</v>
      </c>
      <c r="Z460" s="36">
        <f>IFERROR(IF(Y460=0,"",ROUNDUP(Y460/H460,0)*0.01196),"")</f>
        <v>1.1362000000000001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534.09090909090912</v>
      </c>
      <c r="BN460" s="64">
        <f t="shared" ref="BN460:BN466" si="71">IFERROR(Y460*I460/H460,"0")</f>
        <v>535.79999999999995</v>
      </c>
      <c r="BO460" s="64">
        <f t="shared" ref="BO460:BO466" si="72">IFERROR(1/J460*(X460/H460),"0")</f>
        <v>0.91054778554778548</v>
      </c>
      <c r="BP460" s="64">
        <f t="shared" ref="BP460:BP466" si="73">IFERROR(1/J460*(Y460/H460),"0")</f>
        <v>0.91346153846153855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500</v>
      </c>
      <c r="Y461" s="570">
        <f t="shared" si="69"/>
        <v>501.6</v>
      </c>
      <c r="Z461" s="36">
        <f>IFERROR(IF(Y461=0,"",ROUNDUP(Y461/H461,0)*0.01196),"")</f>
        <v>1.1362000000000001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534.09090909090912</v>
      </c>
      <c r="BN461" s="64">
        <f t="shared" si="71"/>
        <v>535.79999999999995</v>
      </c>
      <c r="BO461" s="64">
        <f t="shared" si="72"/>
        <v>0.91054778554778548</v>
      </c>
      <c r="BP461" s="64">
        <f t="shared" si="73"/>
        <v>0.91346153846153855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600</v>
      </c>
      <c r="Y462" s="570">
        <f t="shared" si="69"/>
        <v>601.92000000000007</v>
      </c>
      <c r="Z462" s="36">
        <f>IFERROR(IF(Y462=0,"",ROUNDUP(Y462/H462,0)*0.01196),"")</f>
        <v>1.36344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640.90909090909088</v>
      </c>
      <c r="BN462" s="64">
        <f t="shared" si="71"/>
        <v>642.96</v>
      </c>
      <c r="BO462" s="64">
        <f t="shared" si="72"/>
        <v>1.0926573426573427</v>
      </c>
      <c r="BP462" s="64">
        <f t="shared" si="73"/>
        <v>1.0961538461538463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303.030303030303</v>
      </c>
      <c r="Y467" s="571">
        <f>IFERROR(Y460/H460,"0")+IFERROR(Y461/H461,"0")+IFERROR(Y462/H462,"0")+IFERROR(Y463/H463,"0")+IFERROR(Y464/H464,"0")+IFERROR(Y465/H465,"0")+IFERROR(Y466/H466,"0")</f>
        <v>304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3.63584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1600</v>
      </c>
      <c r="Y468" s="571">
        <f>IFERROR(SUM(Y460:Y466),"0")</f>
        <v>1605.1200000000001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200</v>
      </c>
      <c r="Y480" s="570">
        <f>IFERROR(IF(X480="",0,CEILING((X480/$H480),1)*$H480),"")</f>
        <v>204</v>
      </c>
      <c r="Z480" s="36">
        <f>IFERROR(IF(Y480=0,"",ROUNDUP(Y480/H480,0)*0.01898),"")</f>
        <v>0.32266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207.25</v>
      </c>
      <c r="BN480" s="64">
        <f>IFERROR(Y480*I480/H480,"0")</f>
        <v>211.39500000000001</v>
      </c>
      <c r="BO480" s="64">
        <f>IFERROR(1/J480*(X480/H480),"0")</f>
        <v>0.26041666666666669</v>
      </c>
      <c r="BP480" s="64">
        <f>IFERROR(1/J480*(Y480/H480),"0")</f>
        <v>0.265625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16.666666666666668</v>
      </c>
      <c r="Y482" s="571">
        <f>IFERROR(Y478/H478,"0")+IFERROR(Y479/H479,"0")+IFERROR(Y480/H480,"0")+IFERROR(Y481/H481,"0")</f>
        <v>17</v>
      </c>
      <c r="Z482" s="571">
        <f>IFERROR(IF(Z478="",0,Z478),"0")+IFERROR(IF(Z479="",0,Z479),"0")+IFERROR(IF(Z480="",0,Z480),"0")+IFERROR(IF(Z481="",0,Z481),"0")</f>
        <v>0.32266</v>
      </c>
      <c r="AA482" s="572"/>
      <c r="AB482" s="572"/>
      <c r="AC482" s="572"/>
    </row>
    <row r="483" spans="1:68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200</v>
      </c>
      <c r="Y483" s="571">
        <f>IFERROR(SUM(Y478:Y481),"0")</f>
        <v>204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400</v>
      </c>
      <c r="Y497" s="570">
        <f>IFERROR(IF(X497="",0,CEILING((X497/$H497),1)*$H497),"")</f>
        <v>405</v>
      </c>
      <c r="Z497" s="36">
        <f>IFERROR(IF(Y497=0,"",ROUNDUP(Y497/H497,0)*0.01898),"")</f>
        <v>0.85409999999999997</v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423.06666666666666</v>
      </c>
      <c r="BN497" s="64">
        <f>IFERROR(Y497*I497/H497,"0")</f>
        <v>428.35500000000002</v>
      </c>
      <c r="BO497" s="64">
        <f>IFERROR(1/J497*(X497/H497),"0")</f>
        <v>0.69444444444444442</v>
      </c>
      <c r="BP497" s="64">
        <f>IFERROR(1/J497*(Y497/H497),"0")</f>
        <v>0.703125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44.444444444444443</v>
      </c>
      <c r="Y499" s="571">
        <f>IFERROR(Y497/H497,"0")+IFERROR(Y498/H498,"0")</f>
        <v>45</v>
      </c>
      <c r="Z499" s="571">
        <f>IFERROR(IF(Z497="",0,Z497),"0")+IFERROR(IF(Z498="",0,Z498),"0")</f>
        <v>0.85409999999999997</v>
      </c>
      <c r="AA499" s="572"/>
      <c r="AB499" s="572"/>
      <c r="AC499" s="572"/>
    </row>
    <row r="500" spans="1:68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400</v>
      </c>
      <c r="Y500" s="571">
        <f>IFERROR(SUM(Y497:Y498),"0")</f>
        <v>405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15581.5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15706.440000000002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16543.972176553394</v>
      </c>
      <c r="Y512" s="571">
        <f>IFERROR(SUM(BN22:BN508),"0")</f>
        <v>16675.567000000003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28</v>
      </c>
      <c r="Y513" s="38">
        <f>ROUNDUP(SUM(BP22:BP508),0)</f>
        <v>28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17243.972176553394</v>
      </c>
      <c r="Y514" s="571">
        <f>GrossWeightTotalR+PalletQtyTotalR*25</f>
        <v>17375.567000000003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2904.8692757058366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2924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33.48451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302.40000000000003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1393.2</v>
      </c>
      <c r="E521" s="46">
        <f>IFERROR(Y89*1,"0")+IFERROR(Y90*1,"0")+IFERROR(Y91*1,"0")+IFERROR(Y95*1,"0")+IFERROR(Y96*1,"0")+IFERROR(Y97*1,"0")+IFERROR(Y98*1,"0")+IFERROR(Y99*1,"0")+IFERROR(Y100*1,"0")</f>
        <v>1109.7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1558.8</v>
      </c>
      <c r="G521" s="46">
        <f>IFERROR(Y131*1,"0")+IFERROR(Y132*1,"0")+IFERROR(Y136*1,"0")+IFERROR(Y137*1,"0")+IFERROR(Y141*1,"0")+IFERROR(Y142*1,"0")</f>
        <v>100.8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100.80000000000001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2420.1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47.339999999999989</v>
      </c>
      <c r="L521" s="46">
        <f>IFERROR(Y253*1,"0")+IFERROR(Y254*1,"0")+IFERROR(Y255*1,"0")+IFERROR(Y256*1,"0")+IFERROR(Y257*1,"0")</f>
        <v>108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202.79999999999998</v>
      </c>
      <c r="S521" s="46">
        <f>IFERROR(Y339*1,"0")+IFERROR(Y340*1,"0")+IFERROR(Y341*1,"0")</f>
        <v>401.1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1698</v>
      </c>
      <c r="U521" s="46">
        <f>IFERROR(Y372*1,"0")+IFERROR(Y373*1,"0")+IFERROR(Y374*1,"0")+IFERROR(Y375*1,"0")+IFERROR(Y379*1,"0")+IFERROR(Y383*1,"0")+IFERROR(Y384*1,"0")+IFERROR(Y388*1,"0")</f>
        <v>961.56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124.2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4568.6400000000003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609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85,20"/>
        <filter val="1 540,00"/>
        <filter val="1 600,00"/>
        <filter val="1 900,00"/>
        <filter val="10,90"/>
        <filter val="100,00"/>
        <filter val="102,67"/>
        <filter val="11,42"/>
        <filter val="11,80"/>
        <filter val="120,00"/>
        <filter val="132,58"/>
        <filter val="15 581,50"/>
        <filter val="150,00"/>
        <filter val="16 543,97"/>
        <filter val="16,67"/>
        <filter val="160,49"/>
        <filter val="17 243,97"/>
        <filter val="190,48"/>
        <filter val="191,36"/>
        <filter val="196,00"/>
        <filter val="2 250,00"/>
        <filter val="2 904,87"/>
        <filter val="200,00"/>
        <filter val="22,22"/>
        <filter val="23,81"/>
        <filter val="25,64"/>
        <filter val="250,00"/>
        <filter val="27,78"/>
        <filter val="28"/>
        <filter val="300,00"/>
        <filter val="303,03"/>
        <filter val="35,71"/>
        <filter val="350,00"/>
        <filter val="400,00"/>
        <filter val="44,44"/>
        <filter val="452,65"/>
        <filter val="46,30"/>
        <filter val="47,87"/>
        <filter val="50,00"/>
        <filter val="500,00"/>
        <filter val="569,20"/>
        <filter val="590,00"/>
        <filter val="594,00"/>
        <filter val="600,00"/>
        <filter val="691,20"/>
        <filter val="70,30"/>
        <filter val="700,00"/>
        <filter val="720,00"/>
        <filter val="8,33"/>
        <filter val="800,00"/>
        <filter val="850,00"/>
        <filter val="88,89"/>
        <filter val="9,26"/>
        <filter val="90,00"/>
        <filter val="900,00"/>
        <filter val="92,59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