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6DF77F-D121-4533-86FD-AC02FE2463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Z275" i="1" s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P256" i="1"/>
  <c r="X254" i="1"/>
  <c r="X253" i="1"/>
  <c r="BO252" i="1"/>
  <c r="BM252" i="1"/>
  <c r="Z252" i="1"/>
  <c r="Z253" i="1" s="1"/>
  <c r="Y252" i="1"/>
  <c r="Y254" i="1" s="1"/>
  <c r="P252" i="1"/>
  <c r="X248" i="1"/>
  <c r="X247" i="1"/>
  <c r="BO246" i="1"/>
  <c r="BM246" i="1"/>
  <c r="Z246" i="1"/>
  <c r="Z247" i="1" s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00" i="1" s="1"/>
  <c r="BO22" i="1"/>
  <c r="BM22" i="1"/>
  <c r="X297" i="1" s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37" i="1"/>
  <c r="BN34" i="1"/>
  <c r="BN36" i="1"/>
  <c r="Y112" i="1"/>
  <c r="Z112" i="1"/>
  <c r="BN107" i="1"/>
  <c r="BN109" i="1"/>
  <c r="Y133" i="1"/>
  <c r="BN131" i="1"/>
  <c r="BN157" i="1"/>
  <c r="BP157" i="1"/>
  <c r="Y158" i="1"/>
  <c r="BN164" i="1"/>
  <c r="Z205" i="1"/>
  <c r="Z213" i="1"/>
  <c r="BN209" i="1"/>
  <c r="BN211" i="1"/>
  <c r="Z235" i="1"/>
  <c r="BN233" i="1"/>
  <c r="Y45" i="1"/>
  <c r="BP41" i="1"/>
  <c r="BN41" i="1"/>
  <c r="BP43" i="1"/>
  <c r="BN43" i="1"/>
  <c r="Y121" i="1"/>
  <c r="Y120" i="1"/>
  <c r="BP119" i="1"/>
  <c r="BN119" i="1"/>
  <c r="BP200" i="1"/>
  <c r="BN200" i="1"/>
  <c r="BP202" i="1"/>
  <c r="BN202" i="1"/>
  <c r="BP204" i="1"/>
  <c r="BN204" i="1"/>
  <c r="Y219" i="1"/>
  <c r="Y218" i="1"/>
  <c r="BP217" i="1"/>
  <c r="BN217" i="1"/>
  <c r="BP226" i="1"/>
  <c r="BN226" i="1"/>
  <c r="BP228" i="1"/>
  <c r="BN228" i="1"/>
  <c r="Y270" i="1"/>
  <c r="Y269" i="1"/>
  <c r="BP268" i="1"/>
  <c r="BN268" i="1"/>
  <c r="X298" i="1"/>
  <c r="Z30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6" i="1"/>
  <c r="BP124" i="1"/>
  <c r="BN124" i="1"/>
  <c r="BP170" i="1"/>
  <c r="BN170" i="1"/>
  <c r="BP172" i="1"/>
  <c r="BN17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Y276" i="1"/>
  <c r="X296" i="1"/>
  <c r="Y38" i="1"/>
  <c r="Z45" i="1"/>
  <c r="Z63" i="1"/>
  <c r="Z69" i="1"/>
  <c r="Y75" i="1"/>
  <c r="Y82" i="1"/>
  <c r="Y87" i="1"/>
  <c r="Z97" i="1"/>
  <c r="Z126" i="1"/>
  <c r="Z132" i="1"/>
  <c r="Z173" i="1"/>
  <c r="Y190" i="1"/>
  <c r="Y191" i="1"/>
  <c r="Y213" i="1"/>
  <c r="Y214" i="1"/>
  <c r="Z229" i="1"/>
  <c r="X299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3" i="1"/>
  <c r="Y117" i="1"/>
  <c r="Y127" i="1"/>
  <c r="Y132" i="1"/>
  <c r="Y139" i="1"/>
  <c r="Y144" i="1"/>
  <c r="Y149" i="1"/>
  <c r="Y166" i="1"/>
  <c r="BP163" i="1"/>
  <c r="BN163" i="1"/>
  <c r="Y165" i="1"/>
  <c r="BP171" i="1"/>
  <c r="BN171" i="1"/>
  <c r="Y173" i="1"/>
  <c r="Y177" i="1"/>
  <c r="BP176" i="1"/>
  <c r="BN176" i="1"/>
  <c r="Y195" i="1"/>
  <c r="BP194" i="1"/>
  <c r="BN194" i="1"/>
  <c r="BP227" i="1"/>
  <c r="BN227" i="1"/>
  <c r="Y229" i="1"/>
  <c r="BP234" i="1"/>
  <c r="BN234" i="1"/>
  <c r="Y247" i="1"/>
  <c r="BP246" i="1"/>
  <c r="BN246" i="1"/>
  <c r="Y257" i="1"/>
  <c r="BP256" i="1"/>
  <c r="BN256" i="1"/>
  <c r="BP280" i="1"/>
  <c r="BN280" i="1"/>
  <c r="BP281" i="1"/>
  <c r="BN281" i="1"/>
  <c r="BP283" i="1"/>
  <c r="BN283" i="1"/>
  <c r="BP284" i="1"/>
  <c r="BN284" i="1"/>
  <c r="Y294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Y153" i="1"/>
  <c r="Z165" i="1"/>
  <c r="Z301" i="1" s="1"/>
  <c r="Y174" i="1"/>
  <c r="Y178" i="1"/>
  <c r="BP187" i="1"/>
  <c r="BN187" i="1"/>
  <c r="BP189" i="1"/>
  <c r="BN189" i="1"/>
  <c r="Y196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30" i="1"/>
  <c r="Y235" i="1"/>
  <c r="Y236" i="1"/>
  <c r="Y241" i="1"/>
  <c r="BP240" i="1"/>
  <c r="BN240" i="1"/>
  <c r="Y248" i="1"/>
  <c r="Y253" i="1"/>
  <c r="BP252" i="1"/>
  <c r="BN252" i="1"/>
  <c r="Y258" i="1"/>
  <c r="Y275" i="1"/>
  <c r="BP272" i="1"/>
  <c r="BN272" i="1"/>
  <c r="BP274" i="1"/>
  <c r="BN274" i="1"/>
  <c r="Y295" i="1"/>
  <c r="Y300" i="1" l="1"/>
  <c r="Y297" i="1"/>
  <c r="Y296" i="1"/>
  <c r="Y298" i="1"/>
  <c r="B309" i="1" l="1"/>
  <c r="Y299" i="1"/>
  <c r="C309" i="1"/>
  <c r="A309" i="1"/>
</calcChain>
</file>

<file path=xl/sharedStrings.xml><?xml version="1.0" encoding="utf-8"?>
<sst xmlns="http://schemas.openxmlformats.org/spreadsheetml/2006/main" count="1376" uniqueCount="457">
  <si>
    <t xml:space="preserve">  БЛАНК ЗАКАЗА </t>
  </si>
  <si>
    <t>ЗПФ</t>
  </si>
  <si>
    <t>на отгрузку продукции с ООО Трейд-Сервис с</t>
  </si>
  <si>
    <t>26.07.2025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</si>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</sst>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0" t="s">
        <v>0</v>
      </c>
      <c r="E1" s="313"/>
      <c r="F1" s="313"/>
      <c r="G1" s="12" t="s">
        <v>1</v>
      </c>
      <c r="H1" s="340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47" t="s">
        <v>8</v>
      </c>
      <c r="B5" s="322"/>
      <c r="C5" s="323"/>
      <c r="D5" s="344"/>
      <c r="E5" s="345"/>
      <c r="F5" s="468" t="s">
        <v>9</v>
      </c>
      <c r="G5" s="323"/>
      <c r="H5" s="344" t="s">
        <v>456</v>
      </c>
      <c r="I5" s="457"/>
      <c r="J5" s="457"/>
      <c r="K5" s="457"/>
      <c r="L5" s="457"/>
      <c r="M5" s="345"/>
      <c r="N5" s="61"/>
      <c r="P5" s="24" t="s">
        <v>10</v>
      </c>
      <c r="Q5" s="472">
        <v>45866</v>
      </c>
      <c r="R5" s="352"/>
      <c r="T5" s="350" t="s">
        <v>11</v>
      </c>
      <c r="U5" s="336"/>
      <c r="V5" s="351" t="s">
        <v>12</v>
      </c>
      <c r="W5" s="352"/>
      <c r="AB5" s="51"/>
      <c r="AC5" s="51"/>
      <c r="AD5" s="51"/>
      <c r="AE5" s="51"/>
    </row>
    <row r="6" spans="1:32" s="284" customFormat="1" ht="24" customHeight="1" x14ac:dyDescent="0.2">
      <c r="A6" s="347" t="s">
        <v>13</v>
      </c>
      <c r="B6" s="322"/>
      <c r="C6" s="323"/>
      <c r="D6" s="458" t="s">
        <v>14</v>
      </c>
      <c r="E6" s="459"/>
      <c r="F6" s="459"/>
      <c r="G6" s="459"/>
      <c r="H6" s="459"/>
      <c r="I6" s="459"/>
      <c r="J6" s="459"/>
      <c r="K6" s="459"/>
      <c r="L6" s="459"/>
      <c r="M6" s="352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335" t="s">
        <v>16</v>
      </c>
      <c r="U6" s="336"/>
      <c r="V6" s="420" t="s">
        <v>17</v>
      </c>
      <c r="W6" s="320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24" t="str">
        <f>IFERROR(VLOOKUP(DeliveryAddress,Table,3,0),1)</f>
        <v>1</v>
      </c>
      <c r="E7" s="325"/>
      <c r="F7" s="325"/>
      <c r="G7" s="325"/>
      <c r="H7" s="325"/>
      <c r="I7" s="325"/>
      <c r="J7" s="325"/>
      <c r="K7" s="325"/>
      <c r="L7" s="325"/>
      <c r="M7" s="326"/>
      <c r="N7" s="63"/>
      <c r="P7" s="24"/>
      <c r="Q7" s="42"/>
      <c r="R7" s="42"/>
      <c r="T7" s="297"/>
      <c r="U7" s="336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299"/>
      <c r="C8" s="300"/>
      <c r="D8" s="330" t="s">
        <v>19</v>
      </c>
      <c r="E8" s="331"/>
      <c r="F8" s="331"/>
      <c r="G8" s="331"/>
      <c r="H8" s="331"/>
      <c r="I8" s="331"/>
      <c r="J8" s="331"/>
      <c r="K8" s="331"/>
      <c r="L8" s="331"/>
      <c r="M8" s="332"/>
      <c r="N8" s="64"/>
      <c r="P8" s="24" t="s">
        <v>20</v>
      </c>
      <c r="Q8" s="353">
        <v>0.375</v>
      </c>
      <c r="R8" s="326"/>
      <c r="T8" s="297"/>
      <c r="U8" s="336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74"/>
      <c r="E9" s="375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M9" s="375"/>
      <c r="N9" s="282"/>
      <c r="P9" s="26" t="s">
        <v>21</v>
      </c>
      <c r="Q9" s="431"/>
      <c r="R9" s="432"/>
      <c r="T9" s="297"/>
      <c r="U9" s="336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74"/>
      <c r="E10" s="375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3" t="str">
        <f>IFERROR(VLOOKUP($D$10,Proxy,2,FALSE),"")</f>
        <v/>
      </c>
      <c r="I10" s="297"/>
      <c r="J10" s="297"/>
      <c r="K10" s="297"/>
      <c r="L10" s="297"/>
      <c r="M10" s="297"/>
      <c r="N10" s="283"/>
      <c r="P10" s="26" t="s">
        <v>22</v>
      </c>
      <c r="Q10" s="337"/>
      <c r="R10" s="338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3"/>
      <c r="R11" s="352"/>
      <c r="U11" s="24" t="s">
        <v>27</v>
      </c>
      <c r="V11" s="444" t="s">
        <v>28</v>
      </c>
      <c r="W11" s="432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7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3"/>
      <c r="R12" s="326"/>
      <c r="S12" s="23"/>
      <c r="U12" s="24"/>
      <c r="V12" s="313"/>
      <c r="W12" s="297"/>
      <c r="AB12" s="51"/>
      <c r="AC12" s="51"/>
      <c r="AD12" s="51"/>
      <c r="AE12" s="51"/>
    </row>
    <row r="13" spans="1:32" s="284" customFormat="1" ht="23.25" customHeight="1" x14ac:dyDescent="0.2">
      <c r="A13" s="397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44"/>
      <c r="R13" s="4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7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399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48" t="s">
        <v>35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9"/>
      <c r="Q16" s="349"/>
      <c r="R16" s="349"/>
      <c r="S16" s="349"/>
      <c r="T16" s="3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4" t="s">
        <v>36</v>
      </c>
      <c r="B17" s="294" t="s">
        <v>37</v>
      </c>
      <c r="C17" s="372" t="s">
        <v>38</v>
      </c>
      <c r="D17" s="294" t="s">
        <v>39</v>
      </c>
      <c r="E17" s="364"/>
      <c r="F17" s="294" t="s">
        <v>40</v>
      </c>
      <c r="G17" s="294" t="s">
        <v>41</v>
      </c>
      <c r="H17" s="294" t="s">
        <v>42</v>
      </c>
      <c r="I17" s="294" t="s">
        <v>43</v>
      </c>
      <c r="J17" s="294" t="s">
        <v>44</v>
      </c>
      <c r="K17" s="294" t="s">
        <v>45</v>
      </c>
      <c r="L17" s="294" t="s">
        <v>46</v>
      </c>
      <c r="M17" s="294" t="s">
        <v>47</v>
      </c>
      <c r="N17" s="294" t="s">
        <v>48</v>
      </c>
      <c r="O17" s="294" t="s">
        <v>49</v>
      </c>
      <c r="P17" s="294" t="s">
        <v>50</v>
      </c>
      <c r="Q17" s="363"/>
      <c r="R17" s="363"/>
      <c r="S17" s="363"/>
      <c r="T17" s="364"/>
      <c r="U17" s="485" t="s">
        <v>51</v>
      </c>
      <c r="V17" s="323"/>
      <c r="W17" s="294" t="s">
        <v>52</v>
      </c>
      <c r="X17" s="294" t="s">
        <v>53</v>
      </c>
      <c r="Y17" s="486" t="s">
        <v>54</v>
      </c>
      <c r="Z17" s="417" t="s">
        <v>55</v>
      </c>
      <c r="AA17" s="411" t="s">
        <v>56</v>
      </c>
      <c r="AB17" s="411" t="s">
        <v>57</v>
      </c>
      <c r="AC17" s="411" t="s">
        <v>58</v>
      </c>
      <c r="AD17" s="411" t="s">
        <v>59</v>
      </c>
      <c r="AE17" s="463"/>
      <c r="AF17" s="464"/>
      <c r="AG17" s="69"/>
      <c r="BD17" s="68" t="s">
        <v>60</v>
      </c>
    </row>
    <row r="18" spans="1:68" ht="14.25" customHeight="1" x14ac:dyDescent="0.2">
      <c r="A18" s="295"/>
      <c r="B18" s="295"/>
      <c r="C18" s="295"/>
      <c r="D18" s="365"/>
      <c r="E18" s="367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365"/>
      <c r="Q18" s="366"/>
      <c r="R18" s="366"/>
      <c r="S18" s="366"/>
      <c r="T18" s="367"/>
      <c r="U18" s="70" t="s">
        <v>61</v>
      </c>
      <c r="V18" s="70" t="s">
        <v>62</v>
      </c>
      <c r="W18" s="295"/>
      <c r="X18" s="295"/>
      <c r="Y18" s="487"/>
      <c r="Z18" s="418"/>
      <c r="AA18" s="412"/>
      <c r="AB18" s="412"/>
      <c r="AC18" s="412"/>
      <c r="AD18" s="465"/>
      <c r="AE18" s="466"/>
      <c r="AF18" s="467"/>
      <c r="AG18" s="69"/>
      <c r="BD18" s="68"/>
    </row>
    <row r="19" spans="1:68" ht="27.75" hidden="1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hidden="1" customHeight="1" x14ac:dyDescent="0.25">
      <c r="A20" s="301" t="s">
        <v>63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5"/>
      <c r="AB20" s="285"/>
      <c r="AC20" s="285"/>
    </row>
    <row r="21" spans="1:68" ht="14.25" hidden="1" customHeight="1" x14ac:dyDescent="0.25">
      <c r="A21" s="296" t="s">
        <v>64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6"/>
      <c r="AB21" s="286"/>
      <c r="AC21" s="2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02">
        <v>4607111035752</v>
      </c>
      <c r="E22" s="303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5"/>
      <c r="R22" s="305"/>
      <c r="S22" s="305"/>
      <c r="T22" s="30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8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09"/>
      <c r="P23" s="298" t="s">
        <v>73</v>
      </c>
      <c r="Q23" s="299"/>
      <c r="R23" s="299"/>
      <c r="S23" s="299"/>
      <c r="T23" s="299"/>
      <c r="U23" s="299"/>
      <c r="V23" s="300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09"/>
      <c r="P24" s="298" t="s">
        <v>73</v>
      </c>
      <c r="Q24" s="299"/>
      <c r="R24" s="299"/>
      <c r="S24" s="299"/>
      <c r="T24" s="299"/>
      <c r="U24" s="299"/>
      <c r="V24" s="300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hidden="1" customHeight="1" x14ac:dyDescent="0.25">
      <c r="A26" s="301" t="s">
        <v>76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5"/>
      <c r="AB26" s="285"/>
      <c r="AC26" s="285"/>
    </row>
    <row r="27" spans="1:68" ht="14.25" hidden="1" customHeight="1" x14ac:dyDescent="0.25">
      <c r="A27" s="296" t="s">
        <v>77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6"/>
      <c r="AB27" s="286"/>
      <c r="AC27" s="28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2">
        <v>4607111036537</v>
      </c>
      <c r="E28" s="303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5"/>
      <c r="R28" s="305"/>
      <c r="S28" s="305"/>
      <c r="T28" s="306"/>
      <c r="U28" s="34"/>
      <c r="V28" s="34"/>
      <c r="W28" s="35" t="s">
        <v>70</v>
      </c>
      <c r="X28" s="290">
        <v>182</v>
      </c>
      <c r="Y28" s="29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02">
        <v>4607111036605</v>
      </c>
      <c r="E29" s="303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5"/>
      <c r="R29" s="305"/>
      <c r="S29" s="305"/>
      <c r="T29" s="30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09"/>
      <c r="P30" s="298" t="s">
        <v>73</v>
      </c>
      <c r="Q30" s="299"/>
      <c r="R30" s="299"/>
      <c r="S30" s="299"/>
      <c r="T30" s="299"/>
      <c r="U30" s="299"/>
      <c r="V30" s="300"/>
      <c r="W30" s="37" t="s">
        <v>70</v>
      </c>
      <c r="X30" s="292">
        <f>IFERROR(SUM(X28:X29),"0")</f>
        <v>182</v>
      </c>
      <c r="Y30" s="292">
        <f>IFERROR(SUM(Y28:Y29),"0")</f>
        <v>182</v>
      </c>
      <c r="Z30" s="292">
        <f>IFERROR(IF(Z28="",0,Z28),"0")+IFERROR(IF(Z29="",0,Z29),"0")</f>
        <v>1.71262</v>
      </c>
      <c r="AA30" s="293"/>
      <c r="AB30" s="293"/>
      <c r="AC30" s="293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09"/>
      <c r="P31" s="298" t="s">
        <v>73</v>
      </c>
      <c r="Q31" s="299"/>
      <c r="R31" s="299"/>
      <c r="S31" s="299"/>
      <c r="T31" s="299"/>
      <c r="U31" s="299"/>
      <c r="V31" s="300"/>
      <c r="W31" s="37" t="s">
        <v>74</v>
      </c>
      <c r="X31" s="292">
        <f>IFERROR(SUMPRODUCT(X28:X29*H28:H29),"0")</f>
        <v>273</v>
      </c>
      <c r="Y31" s="292">
        <f>IFERROR(SUMPRODUCT(Y28:Y29*H28:H29),"0")</f>
        <v>273</v>
      </c>
      <c r="Z31" s="37"/>
      <c r="AA31" s="293"/>
      <c r="AB31" s="293"/>
      <c r="AC31" s="293"/>
    </row>
    <row r="32" spans="1:68" ht="16.5" hidden="1" customHeight="1" x14ac:dyDescent="0.25">
      <c r="A32" s="301" t="s">
        <v>85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5"/>
      <c r="AB32" s="285"/>
      <c r="AC32" s="285"/>
    </row>
    <row r="33" spans="1:68" ht="14.25" hidden="1" customHeight="1" x14ac:dyDescent="0.25">
      <c r="A33" s="296" t="s">
        <v>64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6"/>
      <c r="AB33" s="286"/>
      <c r="AC33" s="28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02">
        <v>4620207490075</v>
      </c>
      <c r="E34" s="303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5"/>
      <c r="R34" s="305"/>
      <c r="S34" s="305"/>
      <c r="T34" s="30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02">
        <v>4620207490174</v>
      </c>
      <c r="E35" s="303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5"/>
      <c r="R35" s="305"/>
      <c r="S35" s="305"/>
      <c r="T35" s="306"/>
      <c r="U35" s="34"/>
      <c r="V35" s="34"/>
      <c r="W35" s="35" t="s">
        <v>70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02">
        <v>4620207490044</v>
      </c>
      <c r="E36" s="303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5"/>
      <c r="R36" s="305"/>
      <c r="S36" s="305"/>
      <c r="T36" s="30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09"/>
      <c r="P37" s="298" t="s">
        <v>73</v>
      </c>
      <c r="Q37" s="299"/>
      <c r="R37" s="299"/>
      <c r="S37" s="299"/>
      <c r="T37" s="299"/>
      <c r="U37" s="299"/>
      <c r="V37" s="300"/>
      <c r="W37" s="37" t="s">
        <v>70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09"/>
      <c r="P38" s="298" t="s">
        <v>73</v>
      </c>
      <c r="Q38" s="299"/>
      <c r="R38" s="299"/>
      <c r="S38" s="299"/>
      <c r="T38" s="299"/>
      <c r="U38" s="299"/>
      <c r="V38" s="300"/>
      <c r="W38" s="37" t="s">
        <v>74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hidden="1" customHeight="1" x14ac:dyDescent="0.25">
      <c r="A39" s="301" t="s">
        <v>95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5"/>
      <c r="AB39" s="285"/>
      <c r="AC39" s="285"/>
    </row>
    <row r="40" spans="1:68" ht="14.25" hidden="1" customHeight="1" x14ac:dyDescent="0.25">
      <c r="A40" s="296" t="s">
        <v>64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6"/>
      <c r="AB40" s="286"/>
      <c r="AC40" s="286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2">
        <v>4607111039385</v>
      </c>
      <c r="E41" s="303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5"/>
      <c r="R41" s="305"/>
      <c r="S41" s="305"/>
      <c r="T41" s="306"/>
      <c r="U41" s="34"/>
      <c r="V41" s="34"/>
      <c r="W41" s="35" t="s">
        <v>70</v>
      </c>
      <c r="X41" s="290">
        <v>60</v>
      </c>
      <c r="Y41" s="29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02">
        <v>4607111038982</v>
      </c>
      <c r="E42" s="303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5"/>
      <c r="R42" s="305"/>
      <c r="S42" s="305"/>
      <c r="T42" s="306"/>
      <c r="U42" s="34"/>
      <c r="V42" s="34"/>
      <c r="W42" s="35" t="s">
        <v>70</v>
      </c>
      <c r="X42" s="290">
        <v>96</v>
      </c>
      <c r="Y42" s="291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302">
        <v>4607111039354</v>
      </c>
      <c r="E43" s="303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5"/>
      <c r="R43" s="305"/>
      <c r="S43" s="305"/>
      <c r="T43" s="306"/>
      <c r="U43" s="34"/>
      <c r="V43" s="34"/>
      <c r="W43" s="35" t="s">
        <v>70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02">
        <v>4607111039330</v>
      </c>
      <c r="E44" s="303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5"/>
      <c r="R44" s="305"/>
      <c r="S44" s="305"/>
      <c r="T44" s="306"/>
      <c r="U44" s="34"/>
      <c r="V44" s="34"/>
      <c r="W44" s="35" t="s">
        <v>70</v>
      </c>
      <c r="X44" s="290">
        <v>84</v>
      </c>
      <c r="Y44" s="291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08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09"/>
      <c r="P45" s="298" t="s">
        <v>73</v>
      </c>
      <c r="Q45" s="299"/>
      <c r="R45" s="299"/>
      <c r="S45" s="299"/>
      <c r="T45" s="299"/>
      <c r="U45" s="299"/>
      <c r="V45" s="300"/>
      <c r="W45" s="37" t="s">
        <v>70</v>
      </c>
      <c r="X45" s="292">
        <f>IFERROR(SUM(X41:X44),"0")</f>
        <v>252</v>
      </c>
      <c r="Y45" s="292">
        <f>IFERROR(SUM(Y41:Y44),"0")</f>
        <v>252</v>
      </c>
      <c r="Z45" s="292">
        <f>IFERROR(IF(Z41="",0,Z41),"0")+IFERROR(IF(Z42="",0,Z42),"0")+IFERROR(IF(Z43="",0,Z43),"0")+IFERROR(IF(Z44="",0,Z44),"0")</f>
        <v>3.9060000000000001</v>
      </c>
      <c r="AA45" s="293"/>
      <c r="AB45" s="293"/>
      <c r="AC45" s="293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09"/>
      <c r="P46" s="298" t="s">
        <v>73</v>
      </c>
      <c r="Q46" s="299"/>
      <c r="R46" s="299"/>
      <c r="S46" s="299"/>
      <c r="T46" s="299"/>
      <c r="U46" s="299"/>
      <c r="V46" s="300"/>
      <c r="W46" s="37" t="s">
        <v>74</v>
      </c>
      <c r="X46" s="292">
        <f>IFERROR(SUMPRODUCT(X41:X44*H41:H44),"0")</f>
        <v>1756.8</v>
      </c>
      <c r="Y46" s="292">
        <f>IFERROR(SUMPRODUCT(Y41:Y44*H41:H44),"0")</f>
        <v>1756.8</v>
      </c>
      <c r="Z46" s="37"/>
      <c r="AA46" s="293"/>
      <c r="AB46" s="293"/>
      <c r="AC46" s="293"/>
    </row>
    <row r="47" spans="1:68" ht="16.5" hidden="1" customHeight="1" x14ac:dyDescent="0.25">
      <c r="A47" s="301" t="s">
        <v>110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5"/>
      <c r="AB47" s="285"/>
      <c r="AC47" s="285"/>
    </row>
    <row r="48" spans="1:68" ht="14.25" hidden="1" customHeight="1" x14ac:dyDescent="0.25">
      <c r="A48" s="296" t="s">
        <v>64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6"/>
      <c r="AB48" s="286"/>
      <c r="AC48" s="28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02">
        <v>4620207490822</v>
      </c>
      <c r="E49" s="303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5"/>
      <c r="R49" s="305"/>
      <c r="S49" s="305"/>
      <c r="T49" s="30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8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09"/>
      <c r="P50" s="298" t="s">
        <v>73</v>
      </c>
      <c r="Q50" s="299"/>
      <c r="R50" s="299"/>
      <c r="S50" s="299"/>
      <c r="T50" s="299"/>
      <c r="U50" s="299"/>
      <c r="V50" s="300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09"/>
      <c r="P51" s="298" t="s">
        <v>73</v>
      </c>
      <c r="Q51" s="299"/>
      <c r="R51" s="299"/>
      <c r="S51" s="299"/>
      <c r="T51" s="299"/>
      <c r="U51" s="299"/>
      <c r="V51" s="300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296" t="s">
        <v>114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6"/>
      <c r="AB52" s="286"/>
      <c r="AC52" s="28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02">
        <v>4607111039743</v>
      </c>
      <c r="E53" s="303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5"/>
      <c r="R53" s="305"/>
      <c r="S53" s="305"/>
      <c r="T53" s="30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8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09"/>
      <c r="P54" s="298" t="s">
        <v>73</v>
      </c>
      <c r="Q54" s="299"/>
      <c r="R54" s="299"/>
      <c r="S54" s="299"/>
      <c r="T54" s="299"/>
      <c r="U54" s="299"/>
      <c r="V54" s="300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09"/>
      <c r="P55" s="298" t="s">
        <v>73</v>
      </c>
      <c r="Q55" s="299"/>
      <c r="R55" s="299"/>
      <c r="S55" s="299"/>
      <c r="T55" s="299"/>
      <c r="U55" s="299"/>
      <c r="V55" s="300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296" t="s">
        <v>77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6"/>
      <c r="AB56" s="286"/>
      <c r="AC56" s="28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02">
        <v>4607111039712</v>
      </c>
      <c r="E57" s="303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5"/>
      <c r="R57" s="305"/>
      <c r="S57" s="305"/>
      <c r="T57" s="30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8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09"/>
      <c r="P58" s="298" t="s">
        <v>73</v>
      </c>
      <c r="Q58" s="299"/>
      <c r="R58" s="299"/>
      <c r="S58" s="299"/>
      <c r="T58" s="299"/>
      <c r="U58" s="299"/>
      <c r="V58" s="300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09"/>
      <c r="P59" s="298" t="s">
        <v>73</v>
      </c>
      <c r="Q59" s="299"/>
      <c r="R59" s="299"/>
      <c r="S59" s="299"/>
      <c r="T59" s="299"/>
      <c r="U59" s="299"/>
      <c r="V59" s="300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296" t="s">
        <v>121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6"/>
      <c r="AB60" s="286"/>
      <c r="AC60" s="28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02">
        <v>4607111037008</v>
      </c>
      <c r="E61" s="303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5"/>
      <c r="R61" s="305"/>
      <c r="S61" s="305"/>
      <c r="T61" s="30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02">
        <v>4607111037398</v>
      </c>
      <c r="E62" s="303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5"/>
      <c r="R62" s="305"/>
      <c r="S62" s="305"/>
      <c r="T62" s="30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8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09"/>
      <c r="P63" s="298" t="s">
        <v>73</v>
      </c>
      <c r="Q63" s="299"/>
      <c r="R63" s="299"/>
      <c r="S63" s="299"/>
      <c r="T63" s="299"/>
      <c r="U63" s="299"/>
      <c r="V63" s="300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09"/>
      <c r="P64" s="298" t="s">
        <v>73</v>
      </c>
      <c r="Q64" s="299"/>
      <c r="R64" s="299"/>
      <c r="S64" s="299"/>
      <c r="T64" s="299"/>
      <c r="U64" s="299"/>
      <c r="V64" s="300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296" t="s">
        <v>127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6"/>
      <c r="AB65" s="286"/>
      <c r="AC65" s="28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02">
        <v>4607111039705</v>
      </c>
      <c r="E66" s="303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5"/>
      <c r="R66" s="305"/>
      <c r="S66" s="305"/>
      <c r="T66" s="30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302">
        <v>4607111039729</v>
      </c>
      <c r="E67" s="303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5"/>
      <c r="R67" s="305"/>
      <c r="S67" s="305"/>
      <c r="T67" s="306"/>
      <c r="U67" s="34"/>
      <c r="V67" s="34"/>
      <c r="W67" s="35" t="s">
        <v>70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302">
        <v>4620207490228</v>
      </c>
      <c r="E68" s="303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5"/>
      <c r="R68" s="305"/>
      <c r="S68" s="305"/>
      <c r="T68" s="306"/>
      <c r="U68" s="34"/>
      <c r="V68" s="34"/>
      <c r="W68" s="35" t="s">
        <v>70</v>
      </c>
      <c r="X68" s="290">
        <v>56</v>
      </c>
      <c r="Y68" s="291">
        <f>IFERROR(IF(X68="","",X68),"")</f>
        <v>56</v>
      </c>
      <c r="Z68" s="36">
        <f>IFERROR(IF(X68="","",X68*0.00941),"")</f>
        <v>0.52695999999999998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87.36</v>
      </c>
      <c r="BN68" s="67">
        <f>IFERROR(Y68*I68,"0")</f>
        <v>87.36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08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09"/>
      <c r="P69" s="298" t="s">
        <v>73</v>
      </c>
      <c r="Q69" s="299"/>
      <c r="R69" s="299"/>
      <c r="S69" s="299"/>
      <c r="T69" s="299"/>
      <c r="U69" s="299"/>
      <c r="V69" s="300"/>
      <c r="W69" s="37" t="s">
        <v>70</v>
      </c>
      <c r="X69" s="292">
        <f>IFERROR(SUM(X66:X68),"0")</f>
        <v>112</v>
      </c>
      <c r="Y69" s="292">
        <f>IFERROR(SUM(Y66:Y68),"0")</f>
        <v>112</v>
      </c>
      <c r="Z69" s="292">
        <f>IFERROR(IF(Z66="",0,Z66),"0")+IFERROR(IF(Z67="",0,Z67),"0")+IFERROR(IF(Z68="",0,Z68),"0")</f>
        <v>1.05392</v>
      </c>
      <c r="AA69" s="293"/>
      <c r="AB69" s="293"/>
      <c r="AC69" s="293"/>
    </row>
    <row r="70" spans="1:68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09"/>
      <c r="P70" s="298" t="s">
        <v>73</v>
      </c>
      <c r="Q70" s="299"/>
      <c r="R70" s="299"/>
      <c r="S70" s="299"/>
      <c r="T70" s="299"/>
      <c r="U70" s="299"/>
      <c r="V70" s="300"/>
      <c r="W70" s="37" t="s">
        <v>74</v>
      </c>
      <c r="X70" s="292">
        <f>IFERROR(SUMPRODUCT(X66:X68*H66:H68),"0")</f>
        <v>134.4</v>
      </c>
      <c r="Y70" s="292">
        <f>IFERROR(SUMPRODUCT(Y66:Y68*H66:H68),"0")</f>
        <v>134.4</v>
      </c>
      <c r="Z70" s="37"/>
      <c r="AA70" s="293"/>
      <c r="AB70" s="293"/>
      <c r="AC70" s="293"/>
    </row>
    <row r="71" spans="1:68" ht="16.5" hidden="1" customHeight="1" x14ac:dyDescent="0.25">
      <c r="A71" s="301" t="s">
        <v>135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5"/>
      <c r="AB71" s="285"/>
      <c r="AC71" s="285"/>
    </row>
    <row r="72" spans="1:68" ht="14.25" hidden="1" customHeight="1" x14ac:dyDescent="0.25">
      <c r="A72" s="296" t="s">
        <v>64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6"/>
      <c r="AB72" s="286"/>
      <c r="AC72" s="28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02">
        <v>4607111037411</v>
      </c>
      <c r="E73" s="303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5"/>
      <c r="R73" s="305"/>
      <c r="S73" s="305"/>
      <c r="T73" s="30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02">
        <v>4607111036728</v>
      </c>
      <c r="E74" s="303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5"/>
      <c r="R74" s="305"/>
      <c r="S74" s="305"/>
      <c r="T74" s="306"/>
      <c r="U74" s="34"/>
      <c r="V74" s="34"/>
      <c r="W74" s="35" t="s">
        <v>70</v>
      </c>
      <c r="X74" s="290">
        <v>300</v>
      </c>
      <c r="Y74" s="291">
        <f>IFERROR(IF(X74="","",X74),"")</f>
        <v>300</v>
      </c>
      <c r="Z74" s="36">
        <f>IFERROR(IF(X74="","",X74*0.00866),"")</f>
        <v>2.5979999999999999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1563.9599999999998</v>
      </c>
      <c r="BN74" s="67">
        <f>IFERROR(Y74*I74,"0")</f>
        <v>1563.9599999999998</v>
      </c>
      <c r="BO74" s="67">
        <f>IFERROR(X74/J74,"0")</f>
        <v>2.0833333333333335</v>
      </c>
      <c r="BP74" s="67">
        <f>IFERROR(Y74/J74,"0")</f>
        <v>2.0833333333333335</v>
      </c>
    </row>
    <row r="75" spans="1:68" x14ac:dyDescent="0.2">
      <c r="A75" s="308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09"/>
      <c r="P75" s="298" t="s">
        <v>73</v>
      </c>
      <c r="Q75" s="299"/>
      <c r="R75" s="299"/>
      <c r="S75" s="299"/>
      <c r="T75" s="299"/>
      <c r="U75" s="299"/>
      <c r="V75" s="300"/>
      <c r="W75" s="37" t="s">
        <v>70</v>
      </c>
      <c r="X75" s="292">
        <f>IFERROR(SUM(X73:X74),"0")</f>
        <v>300</v>
      </c>
      <c r="Y75" s="292">
        <f>IFERROR(SUM(Y73:Y74),"0")</f>
        <v>300</v>
      </c>
      <c r="Z75" s="292">
        <f>IFERROR(IF(Z73="",0,Z73),"0")+IFERROR(IF(Z74="",0,Z74),"0")</f>
        <v>2.5979999999999999</v>
      </c>
      <c r="AA75" s="293"/>
      <c r="AB75" s="293"/>
      <c r="AC75" s="293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09"/>
      <c r="P76" s="298" t="s">
        <v>73</v>
      </c>
      <c r="Q76" s="299"/>
      <c r="R76" s="299"/>
      <c r="S76" s="299"/>
      <c r="T76" s="299"/>
      <c r="U76" s="299"/>
      <c r="V76" s="300"/>
      <c r="W76" s="37" t="s">
        <v>74</v>
      </c>
      <c r="X76" s="292">
        <f>IFERROR(SUMPRODUCT(X73:X74*H73:H74),"0")</f>
        <v>1500</v>
      </c>
      <c r="Y76" s="292">
        <f>IFERROR(SUMPRODUCT(Y73:Y74*H73:H74),"0")</f>
        <v>1500</v>
      </c>
      <c r="Z76" s="37"/>
      <c r="AA76" s="293"/>
      <c r="AB76" s="293"/>
      <c r="AC76" s="293"/>
    </row>
    <row r="77" spans="1:68" ht="16.5" hidden="1" customHeight="1" x14ac:dyDescent="0.25">
      <c r="A77" s="301" t="s">
        <v>142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5"/>
      <c r="AB77" s="285"/>
      <c r="AC77" s="285"/>
    </row>
    <row r="78" spans="1:68" ht="14.25" hidden="1" customHeight="1" x14ac:dyDescent="0.25">
      <c r="A78" s="296" t="s">
        <v>127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6"/>
      <c r="AB78" s="286"/>
      <c r="AC78" s="28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302">
        <v>4607111033659</v>
      </c>
      <c r="E79" s="303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0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5"/>
      <c r="R79" s="305"/>
      <c r="S79" s="305"/>
      <c r="T79" s="30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146</v>
      </c>
      <c r="B80" s="54" t="s">
        <v>147</v>
      </c>
      <c r="C80" s="31">
        <v>4301135586</v>
      </c>
      <c r="D80" s="302">
        <v>4607111033659</v>
      </c>
      <c r="E80" s="303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2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5"/>
      <c r="R80" s="305"/>
      <c r="S80" s="305"/>
      <c r="T80" s="30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09"/>
      <c r="P81" s="298" t="s">
        <v>73</v>
      </c>
      <c r="Q81" s="299"/>
      <c r="R81" s="299"/>
      <c r="S81" s="299"/>
      <c r="T81" s="299"/>
      <c r="U81" s="299"/>
      <c r="V81" s="300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09"/>
      <c r="P82" s="298" t="s">
        <v>73</v>
      </c>
      <c r="Q82" s="299"/>
      <c r="R82" s="299"/>
      <c r="S82" s="299"/>
      <c r="T82" s="299"/>
      <c r="U82" s="299"/>
      <c r="V82" s="300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1" t="s">
        <v>148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5"/>
      <c r="AB83" s="285"/>
      <c r="AC83" s="285"/>
    </row>
    <row r="84" spans="1:68" ht="14.25" hidden="1" customHeight="1" x14ac:dyDescent="0.25">
      <c r="A84" s="296" t="s">
        <v>149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6"/>
      <c r="AB84" s="286"/>
      <c r="AC84" s="286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302">
        <v>4607111034120</v>
      </c>
      <c r="E85" s="303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5"/>
      <c r="R85" s="305"/>
      <c r="S85" s="305"/>
      <c r="T85" s="306"/>
      <c r="U85" s="34"/>
      <c r="V85" s="34"/>
      <c r="W85" s="35" t="s">
        <v>70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302">
        <v>4607111034137</v>
      </c>
      <c r="E86" s="303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5"/>
      <c r="R86" s="305"/>
      <c r="S86" s="305"/>
      <c r="T86" s="306"/>
      <c r="U86" s="34"/>
      <c r="V86" s="34"/>
      <c r="W86" s="35" t="s">
        <v>70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8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09"/>
      <c r="P87" s="298" t="s">
        <v>73</v>
      </c>
      <c r="Q87" s="299"/>
      <c r="R87" s="299"/>
      <c r="S87" s="299"/>
      <c r="T87" s="299"/>
      <c r="U87" s="299"/>
      <c r="V87" s="300"/>
      <c r="W87" s="37" t="s">
        <v>70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09"/>
      <c r="P88" s="298" t="s">
        <v>73</v>
      </c>
      <c r="Q88" s="299"/>
      <c r="R88" s="299"/>
      <c r="S88" s="299"/>
      <c r="T88" s="299"/>
      <c r="U88" s="299"/>
      <c r="V88" s="300"/>
      <c r="W88" s="37" t="s">
        <v>74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hidden="1" customHeight="1" x14ac:dyDescent="0.25">
      <c r="A89" s="301" t="s">
        <v>156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5"/>
      <c r="AB89" s="285"/>
      <c r="AC89" s="285"/>
    </row>
    <row r="90" spans="1:68" ht="14.25" hidden="1" customHeight="1" x14ac:dyDescent="0.25">
      <c r="A90" s="296" t="s">
        <v>127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6"/>
      <c r="AB90" s="286"/>
      <c r="AC90" s="286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302">
        <v>4620207491027</v>
      </c>
      <c r="E91" s="303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9" t="s">
        <v>159</v>
      </c>
      <c r="Q91" s="305"/>
      <c r="R91" s="305"/>
      <c r="S91" s="305"/>
      <c r="T91" s="30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302">
        <v>4620207491003</v>
      </c>
      <c r="E92" s="303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7" t="s">
        <v>162</v>
      </c>
      <c r="Q92" s="305"/>
      <c r="R92" s="305"/>
      <c r="S92" s="305"/>
      <c r="T92" s="306"/>
      <c r="U92" s="34"/>
      <c r="V92" s="34"/>
      <c r="W92" s="35" t="s">
        <v>70</v>
      </c>
      <c r="X92" s="290">
        <v>56</v>
      </c>
      <c r="Y92" s="291">
        <f t="shared" si="0"/>
        <v>56</v>
      </c>
      <c r="Z92" s="36">
        <f t="shared" si="1"/>
        <v>1.0012799999999999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hidden="1" customHeight="1" x14ac:dyDescent="0.25">
      <c r="A93" s="54" t="s">
        <v>163</v>
      </c>
      <c r="B93" s="54" t="s">
        <v>164</v>
      </c>
      <c r="C93" s="31">
        <v>4301135768</v>
      </c>
      <c r="D93" s="302">
        <v>4620207491034</v>
      </c>
      <c r="E93" s="303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5" t="s">
        <v>165</v>
      </c>
      <c r="Q93" s="305"/>
      <c r="R93" s="305"/>
      <c r="S93" s="305"/>
      <c r="T93" s="30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302">
        <v>4620207491010</v>
      </c>
      <c r="E94" s="303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9" t="s">
        <v>169</v>
      </c>
      <c r="Q94" s="305"/>
      <c r="R94" s="305"/>
      <c r="S94" s="305"/>
      <c r="T94" s="306"/>
      <c r="U94" s="34"/>
      <c r="V94" s="34"/>
      <c r="W94" s="35" t="s">
        <v>70</v>
      </c>
      <c r="X94" s="290">
        <v>56</v>
      </c>
      <c r="Y94" s="291">
        <f t="shared" si="0"/>
        <v>56</v>
      </c>
      <c r="Z94" s="36">
        <f t="shared" si="1"/>
        <v>1.0012799999999999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hidden="1" customHeight="1" x14ac:dyDescent="0.25">
      <c r="A95" s="54" t="s">
        <v>170</v>
      </c>
      <c r="B95" s="54" t="s">
        <v>171</v>
      </c>
      <c r="C95" s="31">
        <v>4301135571</v>
      </c>
      <c r="D95" s="302">
        <v>4607111035028</v>
      </c>
      <c r="E95" s="303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">
        <v>172</v>
      </c>
      <c r="Q95" s="305"/>
      <c r="R95" s="305"/>
      <c r="S95" s="305"/>
      <c r="T95" s="30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302">
        <v>4607111036407</v>
      </c>
      <c r="E96" s="303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5"/>
      <c r="R96" s="305"/>
      <c r="S96" s="305"/>
      <c r="T96" s="306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8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09"/>
      <c r="P97" s="298" t="s">
        <v>73</v>
      </c>
      <c r="Q97" s="299"/>
      <c r="R97" s="299"/>
      <c r="S97" s="299"/>
      <c r="T97" s="299"/>
      <c r="U97" s="299"/>
      <c r="V97" s="300"/>
      <c r="W97" s="37" t="s">
        <v>70</v>
      </c>
      <c r="X97" s="292">
        <f>IFERROR(SUM(X91:X96),"0")</f>
        <v>140</v>
      </c>
      <c r="Y97" s="292">
        <f>IFERROR(SUM(Y91:Y96),"0")</f>
        <v>140</v>
      </c>
      <c r="Z97" s="292">
        <f>IFERROR(IF(Z91="",0,Z91),"0")+IFERROR(IF(Z92="",0,Z92),"0")+IFERROR(IF(Z93="",0,Z93),"0")+IFERROR(IF(Z94="",0,Z94),"0")+IFERROR(IF(Z95="",0,Z95),"0")+IFERROR(IF(Z96="",0,Z96),"0")</f>
        <v>2.5031999999999996</v>
      </c>
      <c r="AA97" s="293"/>
      <c r="AB97" s="293"/>
      <c r="AC97" s="293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09"/>
      <c r="P98" s="298" t="s">
        <v>73</v>
      </c>
      <c r="Q98" s="299"/>
      <c r="R98" s="299"/>
      <c r="S98" s="299"/>
      <c r="T98" s="299"/>
      <c r="U98" s="299"/>
      <c r="V98" s="300"/>
      <c r="W98" s="37" t="s">
        <v>74</v>
      </c>
      <c r="X98" s="292">
        <f>IFERROR(SUMPRODUCT(X91:X96*H91:H96),"0")</f>
        <v>421.68</v>
      </c>
      <c r="Y98" s="292">
        <f>IFERROR(SUMPRODUCT(Y91:Y96*H91:H96),"0")</f>
        <v>421.68</v>
      </c>
      <c r="Z98" s="37"/>
      <c r="AA98" s="293"/>
      <c r="AB98" s="293"/>
      <c r="AC98" s="293"/>
    </row>
    <row r="99" spans="1:68" ht="16.5" hidden="1" customHeight="1" x14ac:dyDescent="0.25">
      <c r="A99" s="301" t="s">
        <v>176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5"/>
      <c r="AB99" s="285"/>
      <c r="AC99" s="285"/>
    </row>
    <row r="100" spans="1:68" ht="14.25" hidden="1" customHeight="1" x14ac:dyDescent="0.25">
      <c r="A100" s="296" t="s">
        <v>121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6"/>
      <c r="AB100" s="286"/>
      <c r="AC100" s="286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2">
        <v>4607025784012</v>
      </c>
      <c r="E101" s="303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5"/>
      <c r="R101" s="305"/>
      <c r="S101" s="305"/>
      <c r="T101" s="30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8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309"/>
      <c r="P102" s="298" t="s">
        <v>73</v>
      </c>
      <c r="Q102" s="299"/>
      <c r="R102" s="299"/>
      <c r="S102" s="299"/>
      <c r="T102" s="299"/>
      <c r="U102" s="299"/>
      <c r="V102" s="300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09"/>
      <c r="P103" s="298" t="s">
        <v>73</v>
      </c>
      <c r="Q103" s="299"/>
      <c r="R103" s="299"/>
      <c r="S103" s="299"/>
      <c r="T103" s="299"/>
      <c r="U103" s="299"/>
      <c r="V103" s="300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01" t="s">
        <v>180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85"/>
      <c r="AB104" s="285"/>
      <c r="AC104" s="285"/>
    </row>
    <row r="105" spans="1:68" ht="14.25" hidden="1" customHeight="1" x14ac:dyDescent="0.25">
      <c r="A105" s="296" t="s">
        <v>64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6"/>
      <c r="AB105" s="286"/>
      <c r="AC105" s="286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2">
        <v>4620207491157</v>
      </c>
      <c r="E106" s="303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5"/>
      <c r="R106" s="305"/>
      <c r="S106" s="305"/>
      <c r="T106" s="306"/>
      <c r="U106" s="34"/>
      <c r="V106" s="34"/>
      <c r="W106" s="35" t="s">
        <v>70</v>
      </c>
      <c r="X106" s="290">
        <v>48</v>
      </c>
      <c r="Y106" s="291">
        <f t="shared" ref="Y106:Y111" si="6">IFERROR(IF(X106="","",X106),"")</f>
        <v>48</v>
      </c>
      <c r="Z106" s="36">
        <f t="shared" ref="Z106:Z111" si="7">IFERROR(IF(X106="","",X106*0.0155),"")</f>
        <v>0.74399999999999999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349.44</v>
      </c>
      <c r="BN106" s="67">
        <f t="shared" ref="BN106:BN111" si="9">IFERROR(Y106*I106,"0")</f>
        <v>349.44</v>
      </c>
      <c r="BO106" s="67">
        <f t="shared" ref="BO106:BO111" si="10">IFERROR(X106/J106,"0")</f>
        <v>0.5714285714285714</v>
      </c>
      <c r="BP106" s="67">
        <f t="shared" ref="BP106:BP111" si="11">IFERROR(Y106/J106,"0")</f>
        <v>0.5714285714285714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2">
        <v>4607111039262</v>
      </c>
      <c r="E107" s="303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5"/>
      <c r="R107" s="305"/>
      <c r="S107" s="305"/>
      <c r="T107" s="306"/>
      <c r="U107" s="34"/>
      <c r="V107" s="34"/>
      <c r="W107" s="35" t="s">
        <v>70</v>
      </c>
      <c r="X107" s="290">
        <v>60</v>
      </c>
      <c r="Y107" s="291">
        <f t="shared" si="6"/>
        <v>60</v>
      </c>
      <c r="Z107" s="36">
        <f t="shared" si="7"/>
        <v>0.92999999999999994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403.17599999999999</v>
      </c>
      <c r="BN107" s="67">
        <f t="shared" si="9"/>
        <v>403.17599999999999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2">
        <v>4607111039248</v>
      </c>
      <c r="E108" s="303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5"/>
      <c r="R108" s="305"/>
      <c r="S108" s="305"/>
      <c r="T108" s="306"/>
      <c r="U108" s="34"/>
      <c r="V108" s="34"/>
      <c r="W108" s="35" t="s">
        <v>70</v>
      </c>
      <c r="X108" s="290">
        <v>144</v>
      </c>
      <c r="Y108" s="291">
        <f t="shared" si="6"/>
        <v>144</v>
      </c>
      <c r="Z108" s="36">
        <f t="shared" si="7"/>
        <v>2.2320000000000002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2">
        <v>4607111039293</v>
      </c>
      <c r="E109" s="303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5"/>
      <c r="R109" s="305"/>
      <c r="S109" s="305"/>
      <c r="T109" s="306"/>
      <c r="U109" s="34"/>
      <c r="V109" s="34"/>
      <c r="W109" s="35" t="s">
        <v>70</v>
      </c>
      <c r="X109" s="290">
        <v>60</v>
      </c>
      <c r="Y109" s="291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2">
        <v>4607111039279</v>
      </c>
      <c r="E110" s="303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5"/>
      <c r="R110" s="305"/>
      <c r="S110" s="305"/>
      <c r="T110" s="306"/>
      <c r="U110" s="34"/>
      <c r="V110" s="34"/>
      <c r="W110" s="35" t="s">
        <v>70</v>
      </c>
      <c r="X110" s="290">
        <v>204</v>
      </c>
      <c r="Y110" s="291">
        <f t="shared" si="6"/>
        <v>204</v>
      </c>
      <c r="Z110" s="36">
        <f t="shared" si="7"/>
        <v>3.1619999999999999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1489.2</v>
      </c>
      <c r="BN110" s="67">
        <f t="shared" si="9"/>
        <v>1489.2</v>
      </c>
      <c r="BO110" s="67">
        <f t="shared" si="10"/>
        <v>2.4285714285714284</v>
      </c>
      <c r="BP110" s="67">
        <f t="shared" si="11"/>
        <v>2.4285714285714284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302">
        <v>4620207491102</v>
      </c>
      <c r="E111" s="303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0" t="s">
        <v>194</v>
      </c>
      <c r="Q111" s="305"/>
      <c r="R111" s="305"/>
      <c r="S111" s="305"/>
      <c r="T111" s="30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8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09"/>
      <c r="P112" s="298" t="s">
        <v>73</v>
      </c>
      <c r="Q112" s="299"/>
      <c r="R112" s="299"/>
      <c r="S112" s="299"/>
      <c r="T112" s="299"/>
      <c r="U112" s="299"/>
      <c r="V112" s="300"/>
      <c r="W112" s="37" t="s">
        <v>70</v>
      </c>
      <c r="X112" s="292">
        <f>IFERROR(SUM(X106:X111),"0")</f>
        <v>516</v>
      </c>
      <c r="Y112" s="292">
        <f>IFERROR(SUM(Y106:Y111),"0")</f>
        <v>516</v>
      </c>
      <c r="Z112" s="292">
        <f>IFERROR(IF(Z106="",0,Z106),"0")+IFERROR(IF(Z107="",0,Z107),"0")+IFERROR(IF(Z108="",0,Z108),"0")+IFERROR(IF(Z109="",0,Z109),"0")+IFERROR(IF(Z110="",0,Z110),"0")+IFERROR(IF(Z111="",0,Z111),"0")</f>
        <v>7.9980000000000002</v>
      </c>
      <c r="AA112" s="293"/>
      <c r="AB112" s="293"/>
      <c r="AC112" s="293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09"/>
      <c r="P113" s="298" t="s">
        <v>73</v>
      </c>
      <c r="Q113" s="299"/>
      <c r="R113" s="299"/>
      <c r="S113" s="299"/>
      <c r="T113" s="299"/>
      <c r="U113" s="299"/>
      <c r="V113" s="300"/>
      <c r="W113" s="37" t="s">
        <v>74</v>
      </c>
      <c r="X113" s="292">
        <f>IFERROR(SUMPRODUCT(X106:X111*H106:H111),"0")</f>
        <v>3540</v>
      </c>
      <c r="Y113" s="292">
        <f>IFERROR(SUMPRODUCT(Y106:Y111*H106:H111),"0")</f>
        <v>3540</v>
      </c>
      <c r="Z113" s="37"/>
      <c r="AA113" s="293"/>
      <c r="AB113" s="293"/>
      <c r="AC113" s="293"/>
    </row>
    <row r="114" spans="1:68" ht="14.25" hidden="1" customHeight="1" x14ac:dyDescent="0.25">
      <c r="A114" s="296" t="s">
        <v>127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6"/>
      <c r="AB114" s="286"/>
      <c r="AC114" s="286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302">
        <v>4620207490983</v>
      </c>
      <c r="E115" s="303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9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5"/>
      <c r="R115" s="305"/>
      <c r="S115" s="305"/>
      <c r="T115" s="306"/>
      <c r="U115" s="34"/>
      <c r="V115" s="34"/>
      <c r="W115" s="35" t="s">
        <v>70</v>
      </c>
      <c r="X115" s="290">
        <v>14</v>
      </c>
      <c r="Y115" s="29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8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09"/>
      <c r="P116" s="298" t="s">
        <v>73</v>
      </c>
      <c r="Q116" s="299"/>
      <c r="R116" s="299"/>
      <c r="S116" s="299"/>
      <c r="T116" s="299"/>
      <c r="U116" s="299"/>
      <c r="V116" s="300"/>
      <c r="W116" s="37" t="s">
        <v>70</v>
      </c>
      <c r="X116" s="292">
        <f>IFERROR(SUM(X115:X115),"0")</f>
        <v>14</v>
      </c>
      <c r="Y116" s="292">
        <f>IFERROR(SUM(Y115:Y115),"0")</f>
        <v>14</v>
      </c>
      <c r="Z116" s="292">
        <f>IFERROR(IF(Z115="",0,Z115),"0")</f>
        <v>0.25031999999999999</v>
      </c>
      <c r="AA116" s="293"/>
      <c r="AB116" s="293"/>
      <c r="AC116" s="293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09"/>
      <c r="P117" s="298" t="s">
        <v>73</v>
      </c>
      <c r="Q117" s="299"/>
      <c r="R117" s="299"/>
      <c r="S117" s="299"/>
      <c r="T117" s="299"/>
      <c r="U117" s="299"/>
      <c r="V117" s="300"/>
      <c r="W117" s="37" t="s">
        <v>74</v>
      </c>
      <c r="X117" s="292">
        <f>IFERROR(SUMPRODUCT(X115:X115*H115:H115),"0")</f>
        <v>36.96</v>
      </c>
      <c r="Y117" s="292">
        <f>IFERROR(SUMPRODUCT(Y115:Y115*H115:H115),"0")</f>
        <v>36.96</v>
      </c>
      <c r="Z117" s="37"/>
      <c r="AA117" s="293"/>
      <c r="AB117" s="293"/>
      <c r="AC117" s="293"/>
    </row>
    <row r="118" spans="1:68" ht="14.25" hidden="1" customHeight="1" x14ac:dyDescent="0.25">
      <c r="A118" s="296" t="s">
        <v>199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6"/>
      <c r="AB118" s="286"/>
      <c r="AC118" s="286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302">
        <v>4620207491140</v>
      </c>
      <c r="E119" s="303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96" t="s">
        <v>202</v>
      </c>
      <c r="Q119" s="305"/>
      <c r="R119" s="305"/>
      <c r="S119" s="305"/>
      <c r="T119" s="306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8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09"/>
      <c r="P120" s="298" t="s">
        <v>73</v>
      </c>
      <c r="Q120" s="299"/>
      <c r="R120" s="299"/>
      <c r="S120" s="299"/>
      <c r="T120" s="299"/>
      <c r="U120" s="299"/>
      <c r="V120" s="300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09"/>
      <c r="P121" s="298" t="s">
        <v>73</v>
      </c>
      <c r="Q121" s="299"/>
      <c r="R121" s="299"/>
      <c r="S121" s="299"/>
      <c r="T121" s="299"/>
      <c r="U121" s="299"/>
      <c r="V121" s="300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hidden="1" customHeight="1" x14ac:dyDescent="0.25">
      <c r="A122" s="301" t="s">
        <v>205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5"/>
      <c r="AB122" s="285"/>
      <c r="AC122" s="285"/>
    </row>
    <row r="123" spans="1:68" ht="14.25" hidden="1" customHeight="1" x14ac:dyDescent="0.25">
      <c r="A123" s="296" t="s">
        <v>127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6"/>
      <c r="AB123" s="286"/>
      <c r="AC123" s="286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2">
        <v>4607111034014</v>
      </c>
      <c r="E124" s="303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5"/>
      <c r="R124" s="305"/>
      <c r="S124" s="305"/>
      <c r="T124" s="306"/>
      <c r="U124" s="34"/>
      <c r="V124" s="34"/>
      <c r="W124" s="35" t="s">
        <v>70</v>
      </c>
      <c r="X124" s="290">
        <v>98</v>
      </c>
      <c r="Y124" s="29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208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2">
        <v>4607111033994</v>
      </c>
      <c r="E125" s="303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5"/>
      <c r="R125" s="305"/>
      <c r="S125" s="305"/>
      <c r="T125" s="306"/>
      <c r="U125" s="34"/>
      <c r="V125" s="34"/>
      <c r="W125" s="35" t="s">
        <v>70</v>
      </c>
      <c r="X125" s="290">
        <v>196</v>
      </c>
      <c r="Y125" s="291">
        <f>IFERROR(IF(X125="","",X125),"")</f>
        <v>196</v>
      </c>
      <c r="Z125" s="36">
        <f>IFERROR(IF(X125="","",X125*0.01788),"")</f>
        <v>3.50448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725.90559999999994</v>
      </c>
      <c r="BN125" s="67">
        <f>IFERROR(Y125*I125,"0")</f>
        <v>725.90559999999994</v>
      </c>
      <c r="BO125" s="67">
        <f>IFERROR(X125/J125,"0")</f>
        <v>2.8</v>
      </c>
      <c r="BP125" s="67">
        <f>IFERROR(Y125/J125,"0")</f>
        <v>2.8</v>
      </c>
    </row>
    <row r="126" spans="1:68" x14ac:dyDescent="0.2">
      <c r="A126" s="308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09"/>
      <c r="P126" s="298" t="s">
        <v>73</v>
      </c>
      <c r="Q126" s="299"/>
      <c r="R126" s="299"/>
      <c r="S126" s="299"/>
      <c r="T126" s="299"/>
      <c r="U126" s="299"/>
      <c r="V126" s="300"/>
      <c r="W126" s="37" t="s">
        <v>70</v>
      </c>
      <c r="X126" s="292">
        <f>IFERROR(SUM(X124:X125),"0")</f>
        <v>294</v>
      </c>
      <c r="Y126" s="292">
        <f>IFERROR(SUM(Y124:Y125),"0")</f>
        <v>294</v>
      </c>
      <c r="Z126" s="292">
        <f>IFERROR(IF(Z124="",0,Z124),"0")+IFERROR(IF(Z125="",0,Z125),"0")</f>
        <v>5.2567199999999996</v>
      </c>
      <c r="AA126" s="293"/>
      <c r="AB126" s="293"/>
      <c r="AC126" s="293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09"/>
      <c r="P127" s="298" t="s">
        <v>73</v>
      </c>
      <c r="Q127" s="299"/>
      <c r="R127" s="299"/>
      <c r="S127" s="299"/>
      <c r="T127" s="299"/>
      <c r="U127" s="299"/>
      <c r="V127" s="300"/>
      <c r="W127" s="37" t="s">
        <v>74</v>
      </c>
      <c r="X127" s="292">
        <f>IFERROR(SUMPRODUCT(X124:X125*H124:H125),"0")</f>
        <v>882</v>
      </c>
      <c r="Y127" s="292">
        <f>IFERROR(SUMPRODUCT(Y124:Y125*H124:H125),"0")</f>
        <v>882</v>
      </c>
      <c r="Z127" s="37"/>
      <c r="AA127" s="293"/>
      <c r="AB127" s="293"/>
      <c r="AC127" s="293"/>
    </row>
    <row r="128" spans="1:68" ht="16.5" hidden="1" customHeight="1" x14ac:dyDescent="0.25">
      <c r="A128" s="301" t="s">
        <v>211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5"/>
      <c r="AB128" s="285"/>
      <c r="AC128" s="285"/>
    </row>
    <row r="129" spans="1:68" ht="14.25" hidden="1" customHeight="1" x14ac:dyDescent="0.25">
      <c r="A129" s="296" t="s">
        <v>127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6"/>
      <c r="AB129" s="286"/>
      <c r="AC129" s="286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2">
        <v>4607111039095</v>
      </c>
      <c r="E130" s="303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5"/>
      <c r="R130" s="305"/>
      <c r="S130" s="305"/>
      <c r="T130" s="306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214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2">
        <v>4607111034199</v>
      </c>
      <c r="E131" s="303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5"/>
      <c r="R131" s="305"/>
      <c r="S131" s="305"/>
      <c r="T131" s="306"/>
      <c r="U131" s="34"/>
      <c r="V131" s="34"/>
      <c r="W131" s="35" t="s">
        <v>70</v>
      </c>
      <c r="X131" s="290">
        <v>126</v>
      </c>
      <c r="Y131" s="291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08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09"/>
      <c r="P132" s="298" t="s">
        <v>73</v>
      </c>
      <c r="Q132" s="299"/>
      <c r="R132" s="299"/>
      <c r="S132" s="299"/>
      <c r="T132" s="299"/>
      <c r="U132" s="299"/>
      <c r="V132" s="300"/>
      <c r="W132" s="37" t="s">
        <v>70</v>
      </c>
      <c r="X132" s="292">
        <f>IFERROR(SUM(X130:X131),"0")</f>
        <v>140</v>
      </c>
      <c r="Y132" s="292">
        <f>IFERROR(SUM(Y130:Y131),"0")</f>
        <v>140</v>
      </c>
      <c r="Z132" s="292">
        <f>IFERROR(IF(Z130="",0,Z130),"0")+IFERROR(IF(Z131="",0,Z131),"0")</f>
        <v>2.5032000000000001</v>
      </c>
      <c r="AA132" s="293"/>
      <c r="AB132" s="293"/>
      <c r="AC132" s="293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09"/>
      <c r="P133" s="298" t="s">
        <v>73</v>
      </c>
      <c r="Q133" s="299"/>
      <c r="R133" s="299"/>
      <c r="S133" s="299"/>
      <c r="T133" s="299"/>
      <c r="U133" s="299"/>
      <c r="V133" s="300"/>
      <c r="W133" s="37" t="s">
        <v>74</v>
      </c>
      <c r="X133" s="292">
        <f>IFERROR(SUMPRODUCT(X130:X131*H130:H131),"0")</f>
        <v>420</v>
      </c>
      <c r="Y133" s="292">
        <f>IFERROR(SUMPRODUCT(Y130:Y131*H130:H131),"0")</f>
        <v>420</v>
      </c>
      <c r="Z133" s="37"/>
      <c r="AA133" s="293"/>
      <c r="AB133" s="293"/>
      <c r="AC133" s="293"/>
    </row>
    <row r="134" spans="1:68" ht="16.5" hidden="1" customHeight="1" x14ac:dyDescent="0.25">
      <c r="A134" s="301" t="s">
        <v>218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5"/>
      <c r="AB134" s="285"/>
      <c r="AC134" s="285"/>
    </row>
    <row r="135" spans="1:68" ht="14.25" hidden="1" customHeight="1" x14ac:dyDescent="0.25">
      <c r="A135" s="296" t="s">
        <v>127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6"/>
      <c r="AB135" s="286"/>
      <c r="AC135" s="286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2">
        <v>4620207490914</v>
      </c>
      <c r="E136" s="303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3" t="s">
        <v>221</v>
      </c>
      <c r="Q136" s="305"/>
      <c r="R136" s="305"/>
      <c r="S136" s="305"/>
      <c r="T136" s="306"/>
      <c r="U136" s="34"/>
      <c r="V136" s="34"/>
      <c r="W136" s="35" t="s">
        <v>70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2">
        <v>4620207490853</v>
      </c>
      <c r="E137" s="303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0" t="s">
        <v>224</v>
      </c>
      <c r="Q137" s="305"/>
      <c r="R137" s="305"/>
      <c r="S137" s="305"/>
      <c r="T137" s="306"/>
      <c r="U137" s="34"/>
      <c r="V137" s="34"/>
      <c r="W137" s="35" t="s">
        <v>70</v>
      </c>
      <c r="X137" s="290">
        <v>14</v>
      </c>
      <c r="Y137" s="29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x14ac:dyDescent="0.2">
      <c r="A138" s="308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09"/>
      <c r="P138" s="298" t="s">
        <v>73</v>
      </c>
      <c r="Q138" s="299"/>
      <c r="R138" s="299"/>
      <c r="S138" s="299"/>
      <c r="T138" s="299"/>
      <c r="U138" s="299"/>
      <c r="V138" s="300"/>
      <c r="W138" s="37" t="s">
        <v>70</v>
      </c>
      <c r="X138" s="292">
        <f>IFERROR(SUM(X136:X137),"0")</f>
        <v>42</v>
      </c>
      <c r="Y138" s="292">
        <f>IFERROR(SUM(Y136:Y137),"0")</f>
        <v>42</v>
      </c>
      <c r="Z138" s="292">
        <f>IFERROR(IF(Z136="",0,Z136),"0")+IFERROR(IF(Z137="",0,Z137),"0")</f>
        <v>0.75095999999999996</v>
      </c>
      <c r="AA138" s="293"/>
      <c r="AB138" s="293"/>
      <c r="AC138" s="293"/>
    </row>
    <row r="139" spans="1:68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09"/>
      <c r="P139" s="298" t="s">
        <v>73</v>
      </c>
      <c r="Q139" s="299"/>
      <c r="R139" s="299"/>
      <c r="S139" s="299"/>
      <c r="T139" s="299"/>
      <c r="U139" s="299"/>
      <c r="V139" s="300"/>
      <c r="W139" s="37" t="s">
        <v>74</v>
      </c>
      <c r="X139" s="292">
        <f>IFERROR(SUMPRODUCT(X136:X137*H136:H137),"0")</f>
        <v>100.80000000000001</v>
      </c>
      <c r="Y139" s="292">
        <f>IFERROR(SUMPRODUCT(Y136:Y137*H136:H137),"0")</f>
        <v>100.80000000000001</v>
      </c>
      <c r="Z139" s="37"/>
      <c r="AA139" s="293"/>
      <c r="AB139" s="293"/>
      <c r="AC139" s="293"/>
    </row>
    <row r="140" spans="1:68" ht="16.5" hidden="1" customHeight="1" x14ac:dyDescent="0.25">
      <c r="A140" s="301" t="s">
        <v>225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5"/>
      <c r="AB140" s="285"/>
      <c r="AC140" s="285"/>
    </row>
    <row r="141" spans="1:68" ht="14.25" hidden="1" customHeight="1" x14ac:dyDescent="0.25">
      <c r="A141" s="296" t="s">
        <v>127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6"/>
      <c r="AB141" s="286"/>
      <c r="AC141" s="286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2">
        <v>4607111035806</v>
      </c>
      <c r="E142" s="303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9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5"/>
      <c r="R142" s="305"/>
      <c r="S142" s="305"/>
      <c r="T142" s="30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8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09"/>
      <c r="P143" s="298" t="s">
        <v>73</v>
      </c>
      <c r="Q143" s="299"/>
      <c r="R143" s="299"/>
      <c r="S143" s="299"/>
      <c r="T143" s="299"/>
      <c r="U143" s="299"/>
      <c r="V143" s="300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09"/>
      <c r="P144" s="298" t="s">
        <v>73</v>
      </c>
      <c r="Q144" s="299"/>
      <c r="R144" s="299"/>
      <c r="S144" s="299"/>
      <c r="T144" s="299"/>
      <c r="U144" s="299"/>
      <c r="V144" s="300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hidden="1" customHeight="1" x14ac:dyDescent="0.25">
      <c r="A145" s="301" t="s">
        <v>229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5"/>
      <c r="AB145" s="285"/>
      <c r="AC145" s="285"/>
    </row>
    <row r="146" spans="1:68" ht="14.25" hidden="1" customHeight="1" x14ac:dyDescent="0.25">
      <c r="A146" s="296" t="s">
        <v>127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6"/>
      <c r="AB146" s="286"/>
      <c r="AC146" s="286"/>
    </row>
    <row r="147" spans="1:68" ht="16.5" hidden="1" customHeight="1" x14ac:dyDescent="0.25">
      <c r="A147" s="54" t="s">
        <v>230</v>
      </c>
      <c r="B147" s="54" t="s">
        <v>231</v>
      </c>
      <c r="C147" s="31">
        <v>4301135607</v>
      </c>
      <c r="D147" s="302">
        <v>4607111039613</v>
      </c>
      <c r="E147" s="303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5"/>
      <c r="R147" s="305"/>
      <c r="S147" s="305"/>
      <c r="T147" s="306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8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09"/>
      <c r="P148" s="298" t="s">
        <v>73</v>
      </c>
      <c r="Q148" s="299"/>
      <c r="R148" s="299"/>
      <c r="S148" s="299"/>
      <c r="T148" s="299"/>
      <c r="U148" s="299"/>
      <c r="V148" s="300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09"/>
      <c r="P149" s="298" t="s">
        <v>73</v>
      </c>
      <c r="Q149" s="299"/>
      <c r="R149" s="299"/>
      <c r="S149" s="299"/>
      <c r="T149" s="299"/>
      <c r="U149" s="299"/>
      <c r="V149" s="300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hidden="1" customHeight="1" x14ac:dyDescent="0.25">
      <c r="A150" s="301" t="s">
        <v>232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5"/>
      <c r="AB150" s="285"/>
      <c r="AC150" s="285"/>
    </row>
    <row r="151" spans="1:68" ht="14.25" hidden="1" customHeight="1" x14ac:dyDescent="0.25">
      <c r="A151" s="296" t="s">
        <v>199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6"/>
      <c r="AB151" s="286"/>
      <c r="AC151" s="286"/>
    </row>
    <row r="152" spans="1:68" ht="27" hidden="1" customHeight="1" x14ac:dyDescent="0.25">
      <c r="A152" s="54" t="s">
        <v>233</v>
      </c>
      <c r="B152" s="54" t="s">
        <v>234</v>
      </c>
      <c r="C152" s="31">
        <v>4301135540</v>
      </c>
      <c r="D152" s="302">
        <v>4607111035646</v>
      </c>
      <c r="E152" s="303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5"/>
      <c r="R152" s="305"/>
      <c r="S152" s="305"/>
      <c r="T152" s="30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8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09"/>
      <c r="P153" s="298" t="s">
        <v>73</v>
      </c>
      <c r="Q153" s="299"/>
      <c r="R153" s="299"/>
      <c r="S153" s="299"/>
      <c r="T153" s="299"/>
      <c r="U153" s="299"/>
      <c r="V153" s="300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09"/>
      <c r="P154" s="298" t="s">
        <v>73</v>
      </c>
      <c r="Q154" s="299"/>
      <c r="R154" s="299"/>
      <c r="S154" s="299"/>
      <c r="T154" s="299"/>
      <c r="U154" s="299"/>
      <c r="V154" s="300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hidden="1" customHeight="1" x14ac:dyDescent="0.25">
      <c r="A155" s="301" t="s">
        <v>237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5"/>
      <c r="AB155" s="285"/>
      <c r="AC155" s="285"/>
    </row>
    <row r="156" spans="1:68" ht="14.25" hidden="1" customHeight="1" x14ac:dyDescent="0.25">
      <c r="A156" s="296" t="s">
        <v>127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6"/>
      <c r="AB156" s="286"/>
      <c r="AC156" s="286"/>
    </row>
    <row r="157" spans="1:68" ht="27" hidden="1" customHeight="1" x14ac:dyDescent="0.25">
      <c r="A157" s="54" t="s">
        <v>238</v>
      </c>
      <c r="B157" s="54" t="s">
        <v>239</v>
      </c>
      <c r="C157" s="31">
        <v>4301135591</v>
      </c>
      <c r="D157" s="302">
        <v>4607111036568</v>
      </c>
      <c r="E157" s="303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5"/>
      <c r="R157" s="305"/>
      <c r="S157" s="305"/>
      <c r="T157" s="30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8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09"/>
      <c r="P158" s="298" t="s">
        <v>73</v>
      </c>
      <c r="Q158" s="299"/>
      <c r="R158" s="299"/>
      <c r="S158" s="299"/>
      <c r="T158" s="299"/>
      <c r="U158" s="299"/>
      <c r="V158" s="300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09"/>
      <c r="P159" s="298" t="s">
        <v>73</v>
      </c>
      <c r="Q159" s="299"/>
      <c r="R159" s="299"/>
      <c r="S159" s="299"/>
      <c r="T159" s="299"/>
      <c r="U159" s="299"/>
      <c r="V159" s="300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hidden="1" customHeight="1" x14ac:dyDescent="0.2">
      <c r="A160" s="341" t="s">
        <v>241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48"/>
      <c r="AB160" s="48"/>
      <c r="AC160" s="48"/>
    </row>
    <row r="161" spans="1:68" ht="16.5" hidden="1" customHeight="1" x14ac:dyDescent="0.25">
      <c r="A161" s="301" t="s">
        <v>242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5"/>
      <c r="AB161" s="285"/>
      <c r="AC161" s="285"/>
    </row>
    <row r="162" spans="1:68" ht="14.25" hidden="1" customHeight="1" x14ac:dyDescent="0.25">
      <c r="A162" s="296" t="s">
        <v>64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6"/>
      <c r="AB162" s="286"/>
      <c r="AC162" s="286"/>
    </row>
    <row r="163" spans="1:68" ht="16.5" hidden="1" customHeight="1" x14ac:dyDescent="0.25">
      <c r="A163" s="54" t="s">
        <v>243</v>
      </c>
      <c r="B163" s="54" t="s">
        <v>244</v>
      </c>
      <c r="C163" s="31">
        <v>4301071062</v>
      </c>
      <c r="D163" s="302">
        <v>4607111036384</v>
      </c>
      <c r="E163" s="303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8" t="s">
        <v>245</v>
      </c>
      <c r="Q163" s="305"/>
      <c r="R163" s="305"/>
      <c r="S163" s="305"/>
      <c r="T163" s="306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2">
        <v>4607111036216</v>
      </c>
      <c r="E164" s="303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5"/>
      <c r="R164" s="305"/>
      <c r="S164" s="305"/>
      <c r="T164" s="306"/>
      <c r="U164" s="34"/>
      <c r="V164" s="34"/>
      <c r="W164" s="35" t="s">
        <v>70</v>
      </c>
      <c r="X164" s="290">
        <v>36</v>
      </c>
      <c r="Y164" s="291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308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09"/>
      <c r="P165" s="298" t="s">
        <v>73</v>
      </c>
      <c r="Q165" s="299"/>
      <c r="R165" s="299"/>
      <c r="S165" s="299"/>
      <c r="T165" s="299"/>
      <c r="U165" s="299"/>
      <c r="V165" s="300"/>
      <c r="W165" s="37" t="s">
        <v>70</v>
      </c>
      <c r="X165" s="292">
        <f>IFERROR(SUM(X163:X164),"0")</f>
        <v>36</v>
      </c>
      <c r="Y165" s="292">
        <f>IFERROR(SUM(Y163:Y164),"0")</f>
        <v>36</v>
      </c>
      <c r="Z165" s="292">
        <f>IFERROR(IF(Z163="",0,Z163),"0")+IFERROR(IF(Z164="",0,Z164),"0")</f>
        <v>0.31175999999999998</v>
      </c>
      <c r="AA165" s="293"/>
      <c r="AB165" s="293"/>
      <c r="AC165" s="293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09"/>
      <c r="P166" s="298" t="s">
        <v>73</v>
      </c>
      <c r="Q166" s="299"/>
      <c r="R166" s="299"/>
      <c r="S166" s="299"/>
      <c r="T166" s="299"/>
      <c r="U166" s="299"/>
      <c r="V166" s="300"/>
      <c r="W166" s="37" t="s">
        <v>74</v>
      </c>
      <c r="X166" s="292">
        <f>IFERROR(SUMPRODUCT(X163:X164*H163:H164),"0")</f>
        <v>180</v>
      </c>
      <c r="Y166" s="292">
        <f>IFERROR(SUMPRODUCT(Y163:Y164*H163:H164),"0")</f>
        <v>180</v>
      </c>
      <c r="Z166" s="37"/>
      <c r="AA166" s="293"/>
      <c r="AB166" s="293"/>
      <c r="AC166" s="293"/>
    </row>
    <row r="167" spans="1:68" ht="27.75" hidden="1" customHeight="1" x14ac:dyDescent="0.2">
      <c r="A167" s="341" t="s">
        <v>250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48"/>
      <c r="AB167" s="48"/>
      <c r="AC167" s="48"/>
    </row>
    <row r="168" spans="1:68" ht="16.5" hidden="1" customHeight="1" x14ac:dyDescent="0.25">
      <c r="A168" s="301" t="s">
        <v>251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5"/>
      <c r="AB168" s="285"/>
      <c r="AC168" s="285"/>
    </row>
    <row r="169" spans="1:68" ht="14.25" hidden="1" customHeight="1" x14ac:dyDescent="0.25">
      <c r="A169" s="296" t="s">
        <v>77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6"/>
      <c r="AB169" s="286"/>
      <c r="AC169" s="286"/>
    </row>
    <row r="170" spans="1:68" ht="16.5" customHeight="1" x14ac:dyDescent="0.25">
      <c r="A170" s="54" t="s">
        <v>252</v>
      </c>
      <c r="B170" s="54" t="s">
        <v>253</v>
      </c>
      <c r="C170" s="31">
        <v>4301132179</v>
      </c>
      <c r="D170" s="302">
        <v>4607111035691</v>
      </c>
      <c r="E170" s="303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8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5"/>
      <c r="R170" s="305"/>
      <c r="S170" s="305"/>
      <c r="T170" s="306"/>
      <c r="U170" s="34"/>
      <c r="V170" s="34"/>
      <c r="W170" s="35" t="s">
        <v>70</v>
      </c>
      <c r="X170" s="290">
        <v>154</v>
      </c>
      <c r="Y170" s="291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254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255</v>
      </c>
      <c r="B171" s="54" t="s">
        <v>256</v>
      </c>
      <c r="C171" s="31">
        <v>4301132182</v>
      </c>
      <c r="D171" s="302">
        <v>4607111035721</v>
      </c>
      <c r="E171" s="303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5"/>
      <c r="R171" s="305"/>
      <c r="S171" s="305"/>
      <c r="T171" s="306"/>
      <c r="U171" s="34"/>
      <c r="V171" s="34"/>
      <c r="W171" s="35" t="s">
        <v>70</v>
      </c>
      <c r="X171" s="290">
        <v>140</v>
      </c>
      <c r="Y171" s="29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257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258</v>
      </c>
      <c r="B172" s="54" t="s">
        <v>259</v>
      </c>
      <c r="C172" s="31">
        <v>4301132170</v>
      </c>
      <c r="D172" s="302">
        <v>4607111038487</v>
      </c>
      <c r="E172" s="303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6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5"/>
      <c r="R172" s="305"/>
      <c r="S172" s="305"/>
      <c r="T172" s="306"/>
      <c r="U172" s="34"/>
      <c r="V172" s="34"/>
      <c r="W172" s="35" t="s">
        <v>70</v>
      </c>
      <c r="X172" s="290">
        <v>112</v>
      </c>
      <c r="Y172" s="29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260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308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09"/>
      <c r="P173" s="298" t="s">
        <v>73</v>
      </c>
      <c r="Q173" s="299"/>
      <c r="R173" s="299"/>
      <c r="S173" s="299"/>
      <c r="T173" s="299"/>
      <c r="U173" s="299"/>
      <c r="V173" s="300"/>
      <c r="W173" s="37" t="s">
        <v>70</v>
      </c>
      <c r="X173" s="292">
        <f>IFERROR(SUM(X170:X172),"0")</f>
        <v>406</v>
      </c>
      <c r="Y173" s="292">
        <f>IFERROR(SUM(Y170:Y172),"0")</f>
        <v>406</v>
      </c>
      <c r="Z173" s="292">
        <f>IFERROR(IF(Z170="",0,Z170),"0")+IFERROR(IF(Z171="",0,Z171),"0")+IFERROR(IF(Z172="",0,Z172),"0")</f>
        <v>7.2592799999999995</v>
      </c>
      <c r="AA173" s="293"/>
      <c r="AB173" s="293"/>
      <c r="AC173" s="293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09"/>
      <c r="P174" s="298" t="s">
        <v>73</v>
      </c>
      <c r="Q174" s="299"/>
      <c r="R174" s="299"/>
      <c r="S174" s="299"/>
      <c r="T174" s="299"/>
      <c r="U174" s="299"/>
      <c r="V174" s="300"/>
      <c r="W174" s="37" t="s">
        <v>74</v>
      </c>
      <c r="X174" s="292">
        <f>IFERROR(SUMPRODUCT(X170:X172*H170:H172),"0")</f>
        <v>1218</v>
      </c>
      <c r="Y174" s="292">
        <f>IFERROR(SUMPRODUCT(Y170:Y172*H170:H172),"0")</f>
        <v>1218</v>
      </c>
      <c r="Z174" s="37"/>
      <c r="AA174" s="293"/>
      <c r="AB174" s="293"/>
      <c r="AC174" s="293"/>
    </row>
    <row r="175" spans="1:68" ht="14.25" hidden="1" customHeight="1" x14ac:dyDescent="0.25">
      <c r="A175" s="296" t="s">
        <v>261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6"/>
      <c r="AB175" s="286"/>
      <c r="AC175" s="286"/>
    </row>
    <row r="176" spans="1:68" ht="27" hidden="1" customHeight="1" x14ac:dyDescent="0.25">
      <c r="A176" s="54" t="s">
        <v>262</v>
      </c>
      <c r="B176" s="54" t="s">
        <v>263</v>
      </c>
      <c r="C176" s="31">
        <v>4301051855</v>
      </c>
      <c r="D176" s="302">
        <v>4680115885875</v>
      </c>
      <c r="E176" s="303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264</v>
      </c>
      <c r="L176" s="32" t="s">
        <v>68</v>
      </c>
      <c r="M176" s="33" t="s">
        <v>265</v>
      </c>
      <c r="N176" s="33"/>
      <c r="O176" s="32">
        <v>365</v>
      </c>
      <c r="P176" s="446" t="s">
        <v>266</v>
      </c>
      <c r="Q176" s="305"/>
      <c r="R176" s="305"/>
      <c r="S176" s="305"/>
      <c r="T176" s="30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267</v>
      </c>
      <c r="AG176" s="67"/>
      <c r="AJ176" s="71" t="s">
        <v>72</v>
      </c>
      <c r="AK176" s="71">
        <v>1</v>
      </c>
      <c r="BB176" s="181" t="s">
        <v>268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8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09"/>
      <c r="P177" s="298" t="s">
        <v>73</v>
      </c>
      <c r="Q177" s="299"/>
      <c r="R177" s="299"/>
      <c r="S177" s="299"/>
      <c r="T177" s="299"/>
      <c r="U177" s="299"/>
      <c r="V177" s="300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09"/>
      <c r="P178" s="298" t="s">
        <v>73</v>
      </c>
      <c r="Q178" s="299"/>
      <c r="R178" s="299"/>
      <c r="S178" s="299"/>
      <c r="T178" s="299"/>
      <c r="U178" s="299"/>
      <c r="V178" s="300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hidden="1" customHeight="1" x14ac:dyDescent="0.2">
      <c r="A179" s="341" t="s">
        <v>269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48"/>
      <c r="AB179" s="48"/>
      <c r="AC179" s="48"/>
    </row>
    <row r="180" spans="1:68" ht="16.5" hidden="1" customHeight="1" x14ac:dyDescent="0.25">
      <c r="A180" s="301" t="s">
        <v>270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5"/>
      <c r="AB180" s="285"/>
      <c r="AC180" s="285"/>
    </row>
    <row r="181" spans="1:68" ht="14.25" hidden="1" customHeight="1" x14ac:dyDescent="0.25">
      <c r="A181" s="296" t="s">
        <v>77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6"/>
      <c r="AB181" s="286"/>
      <c r="AC181" s="286"/>
    </row>
    <row r="182" spans="1:68" ht="27" customHeight="1" x14ac:dyDescent="0.25">
      <c r="A182" s="54" t="s">
        <v>271</v>
      </c>
      <c r="B182" s="54" t="s">
        <v>272</v>
      </c>
      <c r="C182" s="31">
        <v>4301132227</v>
      </c>
      <c r="D182" s="302">
        <v>4620207491133</v>
      </c>
      <c r="E182" s="303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94" t="s">
        <v>273</v>
      </c>
      <c r="Q182" s="305"/>
      <c r="R182" s="305"/>
      <c r="S182" s="305"/>
      <c r="T182" s="306"/>
      <c r="U182" s="34"/>
      <c r="V182" s="34"/>
      <c r="W182" s="35" t="s">
        <v>70</v>
      </c>
      <c r="X182" s="290">
        <v>14</v>
      </c>
      <c r="Y182" s="29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274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8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09"/>
      <c r="P183" s="298" t="s">
        <v>73</v>
      </c>
      <c r="Q183" s="299"/>
      <c r="R183" s="299"/>
      <c r="S183" s="299"/>
      <c r="T183" s="299"/>
      <c r="U183" s="299"/>
      <c r="V183" s="300"/>
      <c r="W183" s="37" t="s">
        <v>70</v>
      </c>
      <c r="X183" s="292">
        <f>IFERROR(SUM(X182:X182),"0")</f>
        <v>14</v>
      </c>
      <c r="Y183" s="292">
        <f>IFERROR(SUM(Y182:Y182),"0")</f>
        <v>14</v>
      </c>
      <c r="Z183" s="292">
        <f>IFERROR(IF(Z182="",0,Z182),"0")</f>
        <v>0.25031999999999999</v>
      </c>
      <c r="AA183" s="293"/>
      <c r="AB183" s="293"/>
      <c r="AC183" s="293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09"/>
      <c r="P184" s="298" t="s">
        <v>73</v>
      </c>
      <c r="Q184" s="299"/>
      <c r="R184" s="299"/>
      <c r="S184" s="299"/>
      <c r="T184" s="299"/>
      <c r="U184" s="299"/>
      <c r="V184" s="300"/>
      <c r="W184" s="37" t="s">
        <v>74</v>
      </c>
      <c r="X184" s="292">
        <f>IFERROR(SUMPRODUCT(X182:X182*H182:H182),"0")</f>
        <v>38.64</v>
      </c>
      <c r="Y184" s="292">
        <f>IFERROR(SUMPRODUCT(Y182:Y182*H182:H182),"0")</f>
        <v>38.64</v>
      </c>
      <c r="Z184" s="37"/>
      <c r="AA184" s="293"/>
      <c r="AB184" s="293"/>
      <c r="AC184" s="293"/>
    </row>
    <row r="185" spans="1:68" ht="14.25" hidden="1" customHeight="1" x14ac:dyDescent="0.25">
      <c r="A185" s="296" t="s">
        <v>127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6"/>
      <c r="AB185" s="286"/>
      <c r="AC185" s="286"/>
    </row>
    <row r="186" spans="1:68" ht="27" customHeight="1" x14ac:dyDescent="0.25">
      <c r="A186" s="54" t="s">
        <v>275</v>
      </c>
      <c r="B186" s="54" t="s">
        <v>276</v>
      </c>
      <c r="C186" s="31">
        <v>4301135707</v>
      </c>
      <c r="D186" s="302">
        <v>4620207490198</v>
      </c>
      <c r="E186" s="303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7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5"/>
      <c r="R186" s="305"/>
      <c r="S186" s="305"/>
      <c r="T186" s="306"/>
      <c r="U186" s="34"/>
      <c r="V186" s="34"/>
      <c r="W186" s="35" t="s">
        <v>70</v>
      </c>
      <c r="X186" s="290">
        <v>14</v>
      </c>
      <c r="Y186" s="29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277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43.450400000000002</v>
      </c>
      <c r="BN186" s="67">
        <f>IFERROR(Y186*I186,"0")</f>
        <v>43.450400000000002</v>
      </c>
      <c r="BO186" s="67">
        <f>IFERROR(X186/J186,"0")</f>
        <v>0.2</v>
      </c>
      <c r="BP186" s="67">
        <f>IFERROR(Y186/J186,"0")</f>
        <v>0.2</v>
      </c>
    </row>
    <row r="187" spans="1:68" ht="27" customHeight="1" x14ac:dyDescent="0.25">
      <c r="A187" s="54" t="s">
        <v>278</v>
      </c>
      <c r="B187" s="54" t="s">
        <v>279</v>
      </c>
      <c r="C187" s="31">
        <v>4301135696</v>
      </c>
      <c r="D187" s="302">
        <v>4620207490235</v>
      </c>
      <c r="E187" s="303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5"/>
      <c r="R187" s="305"/>
      <c r="S187" s="305"/>
      <c r="T187" s="306"/>
      <c r="U187" s="34"/>
      <c r="V187" s="34"/>
      <c r="W187" s="35" t="s">
        <v>70</v>
      </c>
      <c r="X187" s="290">
        <v>28</v>
      </c>
      <c r="Y187" s="29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280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hidden="1" customHeight="1" x14ac:dyDescent="0.25">
      <c r="A188" s="54" t="s">
        <v>281</v>
      </c>
      <c r="B188" s="54" t="s">
        <v>282</v>
      </c>
      <c r="C188" s="31">
        <v>4301135697</v>
      </c>
      <c r="D188" s="302">
        <v>4620207490259</v>
      </c>
      <c r="E188" s="303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5"/>
      <c r="R188" s="305"/>
      <c r="S188" s="305"/>
      <c r="T188" s="306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277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283</v>
      </c>
      <c r="B189" s="54" t="s">
        <v>284</v>
      </c>
      <c r="C189" s="31">
        <v>4301135681</v>
      </c>
      <c r="D189" s="302">
        <v>4620207490143</v>
      </c>
      <c r="E189" s="303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5"/>
      <c r="R189" s="305"/>
      <c r="S189" s="305"/>
      <c r="T189" s="30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285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8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09"/>
      <c r="P190" s="298" t="s">
        <v>73</v>
      </c>
      <c r="Q190" s="299"/>
      <c r="R190" s="299"/>
      <c r="S190" s="299"/>
      <c r="T190" s="299"/>
      <c r="U190" s="299"/>
      <c r="V190" s="300"/>
      <c r="W190" s="37" t="s">
        <v>70</v>
      </c>
      <c r="X190" s="292">
        <f>IFERROR(SUM(X186:X189),"0")</f>
        <v>42</v>
      </c>
      <c r="Y190" s="292">
        <f>IFERROR(SUM(Y186:Y189),"0")</f>
        <v>42</v>
      </c>
      <c r="Z190" s="292">
        <f>IFERROR(IF(Z186="",0,Z186),"0")+IFERROR(IF(Z187="",0,Z187),"0")+IFERROR(IF(Z188="",0,Z188),"0")+IFERROR(IF(Z189="",0,Z189),"0")</f>
        <v>0.75095999999999996</v>
      </c>
      <c r="AA190" s="293"/>
      <c r="AB190" s="293"/>
      <c r="AC190" s="293"/>
    </row>
    <row r="191" spans="1:68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09"/>
      <c r="P191" s="298" t="s">
        <v>73</v>
      </c>
      <c r="Q191" s="299"/>
      <c r="R191" s="299"/>
      <c r="S191" s="299"/>
      <c r="T191" s="299"/>
      <c r="U191" s="299"/>
      <c r="V191" s="300"/>
      <c r="W191" s="37" t="s">
        <v>74</v>
      </c>
      <c r="X191" s="292">
        <f>IFERROR(SUMPRODUCT(X186:X189*H186:H189),"0")</f>
        <v>100.80000000000001</v>
      </c>
      <c r="Y191" s="292">
        <f>IFERROR(SUMPRODUCT(Y186:Y189*H186:H189),"0")</f>
        <v>100.80000000000001</v>
      </c>
      <c r="Z191" s="37"/>
      <c r="AA191" s="293"/>
      <c r="AB191" s="293"/>
      <c r="AC191" s="293"/>
    </row>
    <row r="192" spans="1:68" ht="16.5" hidden="1" customHeight="1" x14ac:dyDescent="0.25">
      <c r="A192" s="301" t="s">
        <v>286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5"/>
      <c r="AB192" s="285"/>
      <c r="AC192" s="285"/>
    </row>
    <row r="193" spans="1:68" ht="14.25" hidden="1" customHeight="1" x14ac:dyDescent="0.25">
      <c r="A193" s="296" t="s">
        <v>64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6"/>
      <c r="AB193" s="286"/>
      <c r="AC193" s="286"/>
    </row>
    <row r="194" spans="1:68" ht="27" customHeight="1" x14ac:dyDescent="0.25">
      <c r="A194" s="54" t="s">
        <v>287</v>
      </c>
      <c r="B194" s="54" t="s">
        <v>288</v>
      </c>
      <c r="C194" s="31">
        <v>4301070966</v>
      </c>
      <c r="D194" s="302">
        <v>4607111038135</v>
      </c>
      <c r="E194" s="303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05"/>
      <c r="R194" s="305"/>
      <c r="S194" s="305"/>
      <c r="T194" s="306"/>
      <c r="U194" s="34"/>
      <c r="V194" s="34"/>
      <c r="W194" s="35" t="s">
        <v>70</v>
      </c>
      <c r="X194" s="290">
        <v>12</v>
      </c>
      <c r="Y194" s="291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289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70.44</v>
      </c>
      <c r="BN194" s="67">
        <f>IFERROR(Y194*I194,"0")</f>
        <v>70.44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x14ac:dyDescent="0.2">
      <c r="A195" s="308"/>
      <c r="B195" s="297"/>
      <c r="C195" s="297"/>
      <c r="D195" s="297"/>
      <c r="E195" s="297"/>
      <c r="F195" s="297"/>
      <c r="G195" s="297"/>
      <c r="H195" s="297"/>
      <c r="I195" s="297"/>
      <c r="J195" s="297"/>
      <c r="K195" s="297"/>
      <c r="L195" s="297"/>
      <c r="M195" s="297"/>
      <c r="N195" s="297"/>
      <c r="O195" s="309"/>
      <c r="P195" s="298" t="s">
        <v>73</v>
      </c>
      <c r="Q195" s="299"/>
      <c r="R195" s="299"/>
      <c r="S195" s="299"/>
      <c r="T195" s="299"/>
      <c r="U195" s="299"/>
      <c r="V195" s="300"/>
      <c r="W195" s="37" t="s">
        <v>70</v>
      </c>
      <c r="X195" s="292">
        <f>IFERROR(SUM(X194:X194),"0")</f>
        <v>12</v>
      </c>
      <c r="Y195" s="292">
        <f>IFERROR(SUM(Y194:Y194),"0")</f>
        <v>12</v>
      </c>
      <c r="Z195" s="292">
        <f>IFERROR(IF(Z194="",0,Z194),"0")</f>
        <v>0.186</v>
      </c>
      <c r="AA195" s="293"/>
      <c r="AB195" s="293"/>
      <c r="AC195" s="293"/>
    </row>
    <row r="196" spans="1:68" x14ac:dyDescent="0.2">
      <c r="A196" s="297"/>
      <c r="B196" s="297"/>
      <c r="C196" s="297"/>
      <c r="D196" s="297"/>
      <c r="E196" s="297"/>
      <c r="F196" s="297"/>
      <c r="G196" s="297"/>
      <c r="H196" s="297"/>
      <c r="I196" s="297"/>
      <c r="J196" s="297"/>
      <c r="K196" s="297"/>
      <c r="L196" s="297"/>
      <c r="M196" s="297"/>
      <c r="N196" s="297"/>
      <c r="O196" s="309"/>
      <c r="P196" s="298" t="s">
        <v>73</v>
      </c>
      <c r="Q196" s="299"/>
      <c r="R196" s="299"/>
      <c r="S196" s="299"/>
      <c r="T196" s="299"/>
      <c r="U196" s="299"/>
      <c r="V196" s="300"/>
      <c r="W196" s="37" t="s">
        <v>74</v>
      </c>
      <c r="X196" s="292">
        <f>IFERROR(SUMPRODUCT(X194:X194*H194:H194),"0")</f>
        <v>67.199999999999989</v>
      </c>
      <c r="Y196" s="292">
        <f>IFERROR(SUMPRODUCT(Y194:Y194*H194:H194),"0")</f>
        <v>67.199999999999989</v>
      </c>
      <c r="Z196" s="37"/>
      <c r="AA196" s="293"/>
      <c r="AB196" s="293"/>
      <c r="AC196" s="293"/>
    </row>
    <row r="197" spans="1:68" ht="16.5" hidden="1" customHeight="1" x14ac:dyDescent="0.25">
      <c r="A197" s="301" t="s">
        <v>290</v>
      </c>
      <c r="B197" s="297"/>
      <c r="C197" s="297"/>
      <c r="D197" s="297"/>
      <c r="E197" s="297"/>
      <c r="F197" s="297"/>
      <c r="G197" s="297"/>
      <c r="H197" s="297"/>
      <c r="I197" s="297"/>
      <c r="J197" s="297"/>
      <c r="K197" s="297"/>
      <c r="L197" s="297"/>
      <c r="M197" s="297"/>
      <c r="N197" s="297"/>
      <c r="O197" s="297"/>
      <c r="P197" s="297"/>
      <c r="Q197" s="297"/>
      <c r="R197" s="297"/>
      <c r="S197" s="297"/>
      <c r="T197" s="297"/>
      <c r="U197" s="297"/>
      <c r="V197" s="297"/>
      <c r="W197" s="297"/>
      <c r="X197" s="297"/>
      <c r="Y197" s="297"/>
      <c r="Z197" s="297"/>
      <c r="AA197" s="285"/>
      <c r="AB197" s="285"/>
      <c r="AC197" s="285"/>
    </row>
    <row r="198" spans="1:68" ht="14.25" hidden="1" customHeight="1" x14ac:dyDescent="0.25">
      <c r="A198" s="296" t="s">
        <v>64</v>
      </c>
      <c r="B198" s="297"/>
      <c r="C198" s="297"/>
      <c r="D198" s="297"/>
      <c r="E198" s="297"/>
      <c r="F198" s="297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/>
      <c r="Q198" s="297"/>
      <c r="R198" s="297"/>
      <c r="S198" s="297"/>
      <c r="T198" s="297"/>
      <c r="U198" s="297"/>
      <c r="V198" s="297"/>
      <c r="W198" s="297"/>
      <c r="X198" s="297"/>
      <c r="Y198" s="297"/>
      <c r="Z198" s="297"/>
      <c r="AA198" s="286"/>
      <c r="AB198" s="286"/>
      <c r="AC198" s="286"/>
    </row>
    <row r="199" spans="1:68" ht="27" hidden="1" customHeight="1" x14ac:dyDescent="0.25">
      <c r="A199" s="54" t="s">
        <v>291</v>
      </c>
      <c r="B199" s="54" t="s">
        <v>292</v>
      </c>
      <c r="C199" s="31">
        <v>4301070996</v>
      </c>
      <c r="D199" s="302">
        <v>4607111038654</v>
      </c>
      <c r="E199" s="303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05"/>
      <c r="R199" s="305"/>
      <c r="S199" s="305"/>
      <c r="T199" s="30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293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4301070997</v>
      </c>
      <c r="D200" s="302">
        <v>4607111038586</v>
      </c>
      <c r="E200" s="303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05"/>
      <c r="R200" s="305"/>
      <c r="S200" s="305"/>
      <c r="T200" s="306"/>
      <c r="U200" s="34"/>
      <c r="V200" s="34"/>
      <c r="W200" s="35" t="s">
        <v>70</v>
      </c>
      <c r="X200" s="290">
        <v>0</v>
      </c>
      <c r="Y200" s="291">
        <f t="shared" si="12"/>
        <v>0</v>
      </c>
      <c r="Z200" s="36">
        <f t="shared" si="13"/>
        <v>0</v>
      </c>
      <c r="AA200" s="56"/>
      <c r="AB200" s="57"/>
      <c r="AC200" s="196" t="s">
        <v>293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296</v>
      </c>
      <c r="B201" s="54" t="s">
        <v>297</v>
      </c>
      <c r="C201" s="31">
        <v>4301070962</v>
      </c>
      <c r="D201" s="302">
        <v>4607111038609</v>
      </c>
      <c r="E201" s="303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05"/>
      <c r="R201" s="305"/>
      <c r="S201" s="305"/>
      <c r="T201" s="30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298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4301070963</v>
      </c>
      <c r="D202" s="302">
        <v>4607111038630</v>
      </c>
      <c r="E202" s="303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8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05"/>
      <c r="R202" s="305"/>
      <c r="S202" s="305"/>
      <c r="T202" s="30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298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4301070959</v>
      </c>
      <c r="D203" s="302">
        <v>4607111038616</v>
      </c>
      <c r="E203" s="303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05"/>
      <c r="R203" s="305"/>
      <c r="S203" s="305"/>
      <c r="T203" s="30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hidden="1" customHeight="1" x14ac:dyDescent="0.25">
      <c r="A204" s="54" t="s">
        <v>303</v>
      </c>
      <c r="B204" s="54" t="s">
        <v>304</v>
      </c>
      <c r="C204" s="31">
        <v>4301070960</v>
      </c>
      <c r="D204" s="302">
        <v>4607111038623</v>
      </c>
      <c r="E204" s="303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05"/>
      <c r="R204" s="305"/>
      <c r="S204" s="305"/>
      <c r="T204" s="306"/>
      <c r="U204" s="34"/>
      <c r="V204" s="34"/>
      <c r="W204" s="35" t="s">
        <v>70</v>
      </c>
      <c r="X204" s="290">
        <v>0</v>
      </c>
      <c r="Y204" s="291">
        <f t="shared" si="12"/>
        <v>0</v>
      </c>
      <c r="Z204" s="36">
        <f t="shared" si="13"/>
        <v>0</v>
      </c>
      <c r="AA204" s="56"/>
      <c r="AB204" s="57"/>
      <c r="AC204" s="204" t="s">
        <v>293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0</v>
      </c>
      <c r="BN204" s="67">
        <f t="shared" si="15"/>
        <v>0</v>
      </c>
      <c r="BO204" s="67">
        <f t="shared" si="16"/>
        <v>0</v>
      </c>
      <c r="BP204" s="67">
        <f t="shared" si="17"/>
        <v>0</v>
      </c>
    </row>
    <row r="205" spans="1:68" hidden="1" x14ac:dyDescent="0.2">
      <c r="A205" s="308"/>
      <c r="B205" s="297"/>
      <c r="C205" s="297"/>
      <c r="D205" s="297"/>
      <c r="E205" s="297"/>
      <c r="F205" s="297"/>
      <c r="G205" s="297"/>
      <c r="H205" s="297"/>
      <c r="I205" s="297"/>
      <c r="J205" s="297"/>
      <c r="K205" s="297"/>
      <c r="L205" s="297"/>
      <c r="M205" s="297"/>
      <c r="N205" s="297"/>
      <c r="O205" s="309"/>
      <c r="P205" s="298" t="s">
        <v>73</v>
      </c>
      <c r="Q205" s="299"/>
      <c r="R205" s="299"/>
      <c r="S205" s="299"/>
      <c r="T205" s="299"/>
      <c r="U205" s="299"/>
      <c r="V205" s="300"/>
      <c r="W205" s="37" t="s">
        <v>70</v>
      </c>
      <c r="X205" s="292">
        <f>IFERROR(SUM(X199:X204),"0")</f>
        <v>0</v>
      </c>
      <c r="Y205" s="292">
        <f>IFERROR(SUM(Y199:Y204),"0")</f>
        <v>0</v>
      </c>
      <c r="Z205" s="292">
        <f>IFERROR(IF(Z199="",0,Z199),"0")+IFERROR(IF(Z200="",0,Z200),"0")+IFERROR(IF(Z201="",0,Z201),"0")+IFERROR(IF(Z202="",0,Z202),"0")+IFERROR(IF(Z203="",0,Z203),"0")+IFERROR(IF(Z204="",0,Z204),"0")</f>
        <v>0</v>
      </c>
      <c r="AA205" s="293"/>
      <c r="AB205" s="293"/>
      <c r="AC205" s="293"/>
    </row>
    <row r="206" spans="1:68" hidden="1" x14ac:dyDescent="0.2">
      <c r="A206" s="297"/>
      <c r="B206" s="297"/>
      <c r="C206" s="297"/>
      <c r="D206" s="297"/>
      <c r="E206" s="297"/>
      <c r="F206" s="297"/>
      <c r="G206" s="297"/>
      <c r="H206" s="297"/>
      <c r="I206" s="297"/>
      <c r="J206" s="297"/>
      <c r="K206" s="297"/>
      <c r="L206" s="297"/>
      <c r="M206" s="297"/>
      <c r="N206" s="297"/>
      <c r="O206" s="309"/>
      <c r="P206" s="298" t="s">
        <v>73</v>
      </c>
      <c r="Q206" s="299"/>
      <c r="R206" s="299"/>
      <c r="S206" s="299"/>
      <c r="T206" s="299"/>
      <c r="U206" s="299"/>
      <c r="V206" s="300"/>
      <c r="W206" s="37" t="s">
        <v>74</v>
      </c>
      <c r="X206" s="292">
        <f>IFERROR(SUMPRODUCT(X199:X204*H199:H204),"0")</f>
        <v>0</v>
      </c>
      <c r="Y206" s="292">
        <f>IFERROR(SUMPRODUCT(Y199:Y204*H199:H204),"0")</f>
        <v>0</v>
      </c>
      <c r="Z206" s="37"/>
      <c r="AA206" s="293"/>
      <c r="AB206" s="293"/>
      <c r="AC206" s="293"/>
    </row>
    <row r="207" spans="1:68" ht="16.5" hidden="1" customHeight="1" x14ac:dyDescent="0.25">
      <c r="A207" s="301" t="s">
        <v>305</v>
      </c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  <c r="S207" s="297"/>
      <c r="T207" s="297"/>
      <c r="U207" s="297"/>
      <c r="V207" s="297"/>
      <c r="W207" s="297"/>
      <c r="X207" s="297"/>
      <c r="Y207" s="297"/>
      <c r="Z207" s="297"/>
      <c r="AA207" s="285"/>
      <c r="AB207" s="285"/>
      <c r="AC207" s="285"/>
    </row>
    <row r="208" spans="1:68" ht="14.25" hidden="1" customHeight="1" x14ac:dyDescent="0.25">
      <c r="A208" s="296" t="s">
        <v>64</v>
      </c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  <c r="Z208" s="297"/>
      <c r="AA208" s="286"/>
      <c r="AB208" s="286"/>
      <c r="AC208" s="286"/>
    </row>
    <row r="209" spans="1:68" ht="27" hidden="1" customHeight="1" x14ac:dyDescent="0.25">
      <c r="A209" s="54" t="s">
        <v>306</v>
      </c>
      <c r="B209" s="54" t="s">
        <v>307</v>
      </c>
      <c r="C209" s="31">
        <v>4301070917</v>
      </c>
      <c r="D209" s="302">
        <v>4607111035912</v>
      </c>
      <c r="E209" s="303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05"/>
      <c r="R209" s="305"/>
      <c r="S209" s="305"/>
      <c r="T209" s="30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308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309</v>
      </c>
      <c r="B210" s="54" t="s">
        <v>310</v>
      </c>
      <c r="C210" s="31">
        <v>4301070920</v>
      </c>
      <c r="D210" s="302">
        <v>4607111035929</v>
      </c>
      <c r="E210" s="303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05"/>
      <c r="R210" s="305"/>
      <c r="S210" s="305"/>
      <c r="T210" s="306"/>
      <c r="U210" s="34"/>
      <c r="V210" s="34"/>
      <c r="W210" s="35" t="s">
        <v>70</v>
      </c>
      <c r="X210" s="290">
        <v>48</v>
      </c>
      <c r="Y210" s="291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08" t="s">
        <v>308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358.56</v>
      </c>
      <c r="BN210" s="67">
        <f>IFERROR(Y210*I210,"0")</f>
        <v>358.56</v>
      </c>
      <c r="BO210" s="67">
        <f>IFERROR(X210/J210,"0")</f>
        <v>0.5714285714285714</v>
      </c>
      <c r="BP210" s="67">
        <f>IFERROR(Y210/J210,"0")</f>
        <v>0.5714285714285714</v>
      </c>
    </row>
    <row r="211" spans="1:68" ht="27" hidden="1" customHeight="1" x14ac:dyDescent="0.25">
      <c r="A211" s="54" t="s">
        <v>311</v>
      </c>
      <c r="B211" s="54" t="s">
        <v>312</v>
      </c>
      <c r="C211" s="31">
        <v>4301070915</v>
      </c>
      <c r="D211" s="302">
        <v>4607111035882</v>
      </c>
      <c r="E211" s="303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05"/>
      <c r="R211" s="305"/>
      <c r="S211" s="305"/>
      <c r="T211" s="30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313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314</v>
      </c>
      <c r="B212" s="54" t="s">
        <v>315</v>
      </c>
      <c r="C212" s="31">
        <v>4301070921</v>
      </c>
      <c r="D212" s="302">
        <v>4607111035905</v>
      </c>
      <c r="E212" s="303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05"/>
      <c r="R212" s="305"/>
      <c r="S212" s="305"/>
      <c r="T212" s="30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313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8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09"/>
      <c r="P213" s="298" t="s">
        <v>73</v>
      </c>
      <c r="Q213" s="299"/>
      <c r="R213" s="299"/>
      <c r="S213" s="299"/>
      <c r="T213" s="299"/>
      <c r="U213" s="299"/>
      <c r="V213" s="300"/>
      <c r="W213" s="37" t="s">
        <v>70</v>
      </c>
      <c r="X213" s="292">
        <f>IFERROR(SUM(X209:X212),"0")</f>
        <v>48</v>
      </c>
      <c r="Y213" s="292">
        <f>IFERROR(SUM(Y209:Y212),"0")</f>
        <v>48</v>
      </c>
      <c r="Z213" s="292">
        <f>IFERROR(IF(Z209="",0,Z209),"0")+IFERROR(IF(Z210="",0,Z210),"0")+IFERROR(IF(Z211="",0,Z211),"0")+IFERROR(IF(Z212="",0,Z212),"0")</f>
        <v>0.74399999999999999</v>
      </c>
      <c r="AA213" s="293"/>
      <c r="AB213" s="293"/>
      <c r="AC213" s="293"/>
    </row>
    <row r="214" spans="1:68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09"/>
      <c r="P214" s="298" t="s">
        <v>73</v>
      </c>
      <c r="Q214" s="299"/>
      <c r="R214" s="299"/>
      <c r="S214" s="299"/>
      <c r="T214" s="299"/>
      <c r="U214" s="299"/>
      <c r="V214" s="300"/>
      <c r="W214" s="37" t="s">
        <v>74</v>
      </c>
      <c r="X214" s="292">
        <f>IFERROR(SUMPRODUCT(X209:X212*H209:H212),"0")</f>
        <v>345.6</v>
      </c>
      <c r="Y214" s="292">
        <f>IFERROR(SUMPRODUCT(Y209:Y212*H209:H212),"0")</f>
        <v>345.6</v>
      </c>
      <c r="Z214" s="37"/>
      <c r="AA214" s="293"/>
      <c r="AB214" s="293"/>
      <c r="AC214" s="293"/>
    </row>
    <row r="215" spans="1:68" ht="16.5" hidden="1" customHeight="1" x14ac:dyDescent="0.25">
      <c r="A215" s="301" t="s">
        <v>316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5"/>
      <c r="AB215" s="285"/>
      <c r="AC215" s="285"/>
    </row>
    <row r="216" spans="1:68" ht="14.25" hidden="1" customHeight="1" x14ac:dyDescent="0.25">
      <c r="A216" s="296" t="s">
        <v>64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6"/>
      <c r="AB216" s="286"/>
      <c r="AC216" s="286"/>
    </row>
    <row r="217" spans="1:68" ht="27" customHeight="1" x14ac:dyDescent="0.25">
      <c r="A217" s="54" t="s">
        <v>317</v>
      </c>
      <c r="B217" s="54" t="s">
        <v>318</v>
      </c>
      <c r="C217" s="31">
        <v>4301071097</v>
      </c>
      <c r="D217" s="302">
        <v>4620207491096</v>
      </c>
      <c r="E217" s="303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08" t="s">
        <v>319</v>
      </c>
      <c r="Q217" s="305"/>
      <c r="R217" s="305"/>
      <c r="S217" s="305"/>
      <c r="T217" s="306"/>
      <c r="U217" s="34"/>
      <c r="V217" s="34"/>
      <c r="W217" s="35" t="s">
        <v>70</v>
      </c>
      <c r="X217" s="290">
        <v>84</v>
      </c>
      <c r="Y217" s="291">
        <f>IFERROR(IF(X217="","",X217),"")</f>
        <v>84</v>
      </c>
      <c r="Z217" s="36">
        <f>IFERROR(IF(X217="","",X217*0.0155),"")</f>
        <v>1.302</v>
      </c>
      <c r="AA217" s="56"/>
      <c r="AB217" s="57"/>
      <c r="AC217" s="214" t="s">
        <v>320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439.32000000000005</v>
      </c>
      <c r="BN217" s="67">
        <f>IFERROR(Y217*I217,"0")</f>
        <v>439.32000000000005</v>
      </c>
      <c r="BO217" s="67">
        <f>IFERROR(X217/J217,"0")</f>
        <v>1</v>
      </c>
      <c r="BP217" s="67">
        <f>IFERROR(Y217/J217,"0")</f>
        <v>1</v>
      </c>
    </row>
    <row r="218" spans="1:68" x14ac:dyDescent="0.2">
      <c r="A218" s="308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09"/>
      <c r="P218" s="298" t="s">
        <v>73</v>
      </c>
      <c r="Q218" s="299"/>
      <c r="R218" s="299"/>
      <c r="S218" s="299"/>
      <c r="T218" s="299"/>
      <c r="U218" s="299"/>
      <c r="V218" s="300"/>
      <c r="W218" s="37" t="s">
        <v>70</v>
      </c>
      <c r="X218" s="292">
        <f>IFERROR(SUM(X217:X217),"0")</f>
        <v>84</v>
      </c>
      <c r="Y218" s="292">
        <f>IFERROR(SUM(Y217:Y217),"0")</f>
        <v>84</v>
      </c>
      <c r="Z218" s="292">
        <f>IFERROR(IF(Z217="",0,Z217),"0")</f>
        <v>1.302</v>
      </c>
      <c r="AA218" s="293"/>
      <c r="AB218" s="293"/>
      <c r="AC218" s="293"/>
    </row>
    <row r="219" spans="1:68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09"/>
      <c r="P219" s="298" t="s">
        <v>73</v>
      </c>
      <c r="Q219" s="299"/>
      <c r="R219" s="299"/>
      <c r="S219" s="299"/>
      <c r="T219" s="299"/>
      <c r="U219" s="299"/>
      <c r="V219" s="300"/>
      <c r="W219" s="37" t="s">
        <v>74</v>
      </c>
      <c r="X219" s="292">
        <f>IFERROR(SUMPRODUCT(X217:X217*H217:H217),"0")</f>
        <v>420</v>
      </c>
      <c r="Y219" s="292">
        <f>IFERROR(SUMPRODUCT(Y217:Y217*H217:H217),"0")</f>
        <v>420</v>
      </c>
      <c r="Z219" s="37"/>
      <c r="AA219" s="293"/>
      <c r="AB219" s="293"/>
      <c r="AC219" s="293"/>
    </row>
    <row r="220" spans="1:68" ht="16.5" hidden="1" customHeight="1" x14ac:dyDescent="0.25">
      <c r="A220" s="301" t="s">
        <v>321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5"/>
      <c r="AB220" s="285"/>
      <c r="AC220" s="285"/>
    </row>
    <row r="221" spans="1:68" ht="14.25" hidden="1" customHeight="1" x14ac:dyDescent="0.25">
      <c r="A221" s="296" t="s">
        <v>64</v>
      </c>
      <c r="B221" s="297"/>
      <c r="C221" s="297"/>
      <c r="D221" s="297"/>
      <c r="E221" s="297"/>
      <c r="F221" s="297"/>
      <c r="G221" s="297"/>
      <c r="H221" s="297"/>
      <c r="I221" s="297"/>
      <c r="J221" s="297"/>
      <c r="K221" s="297"/>
      <c r="L221" s="297"/>
      <c r="M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  <c r="AA221" s="286"/>
      <c r="AB221" s="286"/>
      <c r="AC221" s="286"/>
    </row>
    <row r="222" spans="1:68" ht="27" hidden="1" customHeight="1" x14ac:dyDescent="0.25">
      <c r="A222" s="54" t="s">
        <v>322</v>
      </c>
      <c r="B222" s="54" t="s">
        <v>323</v>
      </c>
      <c r="C222" s="31">
        <v>4301071093</v>
      </c>
      <c r="D222" s="302">
        <v>4620207490709</v>
      </c>
      <c r="E222" s="303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05"/>
      <c r="R222" s="305"/>
      <c r="S222" s="305"/>
      <c r="T222" s="306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324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08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309"/>
      <c r="P223" s="298" t="s">
        <v>73</v>
      </c>
      <c r="Q223" s="299"/>
      <c r="R223" s="299"/>
      <c r="S223" s="299"/>
      <c r="T223" s="299"/>
      <c r="U223" s="299"/>
      <c r="V223" s="300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hidden="1" x14ac:dyDescent="0.2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09"/>
      <c r="P224" s="298" t="s">
        <v>73</v>
      </c>
      <c r="Q224" s="299"/>
      <c r="R224" s="299"/>
      <c r="S224" s="299"/>
      <c r="T224" s="299"/>
      <c r="U224" s="299"/>
      <c r="V224" s="300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hidden="1" customHeight="1" x14ac:dyDescent="0.25">
      <c r="A225" s="296" t="s">
        <v>127</v>
      </c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86"/>
      <c r="AB225" s="286"/>
      <c r="AC225" s="286"/>
    </row>
    <row r="226" spans="1:68" ht="27" hidden="1" customHeight="1" x14ac:dyDescent="0.25">
      <c r="A226" s="54" t="s">
        <v>325</v>
      </c>
      <c r="B226" s="54" t="s">
        <v>326</v>
      </c>
      <c r="C226" s="31">
        <v>4301135692</v>
      </c>
      <c r="D226" s="302">
        <v>4620207490570</v>
      </c>
      <c r="E226" s="303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05"/>
      <c r="R226" s="305"/>
      <c r="S226" s="305"/>
      <c r="T226" s="30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327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328</v>
      </c>
      <c r="B227" s="54" t="s">
        <v>329</v>
      </c>
      <c r="C227" s="31">
        <v>4301135691</v>
      </c>
      <c r="D227" s="302">
        <v>4620207490549</v>
      </c>
      <c r="E227" s="303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6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05"/>
      <c r="R227" s="305"/>
      <c r="S227" s="305"/>
      <c r="T227" s="30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327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330</v>
      </c>
      <c r="B228" s="54" t="s">
        <v>331</v>
      </c>
      <c r="C228" s="31">
        <v>4301135694</v>
      </c>
      <c r="D228" s="302">
        <v>4620207490501</v>
      </c>
      <c r="E228" s="303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05"/>
      <c r="R228" s="305"/>
      <c r="S228" s="305"/>
      <c r="T228" s="30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327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08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309"/>
      <c r="P229" s="298" t="s">
        <v>73</v>
      </c>
      <c r="Q229" s="299"/>
      <c r="R229" s="299"/>
      <c r="S229" s="299"/>
      <c r="T229" s="299"/>
      <c r="U229" s="299"/>
      <c r="V229" s="300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hidden="1" x14ac:dyDescent="0.2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09"/>
      <c r="P230" s="298" t="s">
        <v>73</v>
      </c>
      <c r="Q230" s="299"/>
      <c r="R230" s="299"/>
      <c r="S230" s="299"/>
      <c r="T230" s="299"/>
      <c r="U230" s="299"/>
      <c r="V230" s="300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hidden="1" customHeight="1" x14ac:dyDescent="0.25">
      <c r="A231" s="301" t="s">
        <v>332</v>
      </c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  <c r="AA231" s="285"/>
      <c r="AB231" s="285"/>
      <c r="AC231" s="285"/>
    </row>
    <row r="232" spans="1:68" ht="14.25" hidden="1" customHeight="1" x14ac:dyDescent="0.25">
      <c r="A232" s="296" t="s">
        <v>64</v>
      </c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86"/>
      <c r="AB232" s="286"/>
      <c r="AC232" s="286"/>
    </row>
    <row r="233" spans="1:68" ht="16.5" hidden="1" customHeight="1" x14ac:dyDescent="0.25">
      <c r="A233" s="54" t="s">
        <v>333</v>
      </c>
      <c r="B233" s="54" t="s">
        <v>334</v>
      </c>
      <c r="C233" s="31">
        <v>4301071063</v>
      </c>
      <c r="D233" s="302">
        <v>4607111039019</v>
      </c>
      <c r="E233" s="303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05"/>
      <c r="R233" s="305"/>
      <c r="S233" s="305"/>
      <c r="T233" s="30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335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336</v>
      </c>
      <c r="B234" s="54" t="s">
        <v>337</v>
      </c>
      <c r="C234" s="31">
        <v>4301071000</v>
      </c>
      <c r="D234" s="302">
        <v>4607111038708</v>
      </c>
      <c r="E234" s="303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05"/>
      <c r="R234" s="305"/>
      <c r="S234" s="305"/>
      <c r="T234" s="306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335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08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309"/>
      <c r="P235" s="298" t="s">
        <v>73</v>
      </c>
      <c r="Q235" s="299"/>
      <c r="R235" s="299"/>
      <c r="S235" s="299"/>
      <c r="T235" s="299"/>
      <c r="U235" s="299"/>
      <c r="V235" s="300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hidden="1" x14ac:dyDescent="0.2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09"/>
      <c r="P236" s="298" t="s">
        <v>73</v>
      </c>
      <c r="Q236" s="299"/>
      <c r="R236" s="299"/>
      <c r="S236" s="299"/>
      <c r="T236" s="299"/>
      <c r="U236" s="299"/>
      <c r="V236" s="300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hidden="1" customHeight="1" x14ac:dyDescent="0.2">
      <c r="A237" s="341" t="s">
        <v>338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48"/>
      <c r="AB237" s="48"/>
      <c r="AC237" s="48"/>
    </row>
    <row r="238" spans="1:68" ht="16.5" hidden="1" customHeight="1" x14ac:dyDescent="0.25">
      <c r="A238" s="301" t="s">
        <v>339</v>
      </c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85"/>
      <c r="AB238" s="285"/>
      <c r="AC238" s="285"/>
    </row>
    <row r="239" spans="1:68" ht="14.25" hidden="1" customHeight="1" x14ac:dyDescent="0.25">
      <c r="A239" s="296" t="s">
        <v>64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6"/>
      <c r="AB239" s="286"/>
      <c r="AC239" s="286"/>
    </row>
    <row r="240" spans="1:68" ht="27" hidden="1" customHeight="1" x14ac:dyDescent="0.25">
      <c r="A240" s="54" t="s">
        <v>340</v>
      </c>
      <c r="B240" s="54" t="s">
        <v>341</v>
      </c>
      <c r="C240" s="31">
        <v>4301071036</v>
      </c>
      <c r="D240" s="302">
        <v>4607111036162</v>
      </c>
      <c r="E240" s="303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05"/>
      <c r="R240" s="305"/>
      <c r="S240" s="305"/>
      <c r="T240" s="30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342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08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309"/>
      <c r="P241" s="298" t="s">
        <v>73</v>
      </c>
      <c r="Q241" s="299"/>
      <c r="R241" s="299"/>
      <c r="S241" s="299"/>
      <c r="T241" s="299"/>
      <c r="U241" s="299"/>
      <c r="V241" s="300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hidden="1" x14ac:dyDescent="0.2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09"/>
      <c r="P242" s="298" t="s">
        <v>73</v>
      </c>
      <c r="Q242" s="299"/>
      <c r="R242" s="299"/>
      <c r="S242" s="299"/>
      <c r="T242" s="299"/>
      <c r="U242" s="299"/>
      <c r="V242" s="300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hidden="1" customHeight="1" x14ac:dyDescent="0.2">
      <c r="A243" s="341" t="s">
        <v>343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48"/>
      <c r="AB243" s="48"/>
      <c r="AC243" s="48"/>
    </row>
    <row r="244" spans="1:68" ht="16.5" hidden="1" customHeight="1" x14ac:dyDescent="0.25">
      <c r="A244" s="301" t="s">
        <v>344</v>
      </c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85"/>
      <c r="AB244" s="285"/>
      <c r="AC244" s="285"/>
    </row>
    <row r="245" spans="1:68" ht="14.25" hidden="1" customHeight="1" x14ac:dyDescent="0.25">
      <c r="A245" s="296" t="s">
        <v>64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6"/>
      <c r="AB245" s="286"/>
      <c r="AC245" s="286"/>
    </row>
    <row r="246" spans="1:68" ht="27" customHeight="1" x14ac:dyDescent="0.25">
      <c r="A246" s="54" t="s">
        <v>345</v>
      </c>
      <c r="B246" s="54" t="s">
        <v>346</v>
      </c>
      <c r="C246" s="31">
        <v>4301071029</v>
      </c>
      <c r="D246" s="302">
        <v>4607111035899</v>
      </c>
      <c r="E246" s="303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4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05"/>
      <c r="R246" s="305"/>
      <c r="S246" s="305"/>
      <c r="T246" s="306"/>
      <c r="U246" s="34"/>
      <c r="V246" s="34"/>
      <c r="W246" s="35" t="s">
        <v>70</v>
      </c>
      <c r="X246" s="290">
        <v>36</v>
      </c>
      <c r="Y246" s="291">
        <f>IFERROR(IF(X246="","",X246),"")</f>
        <v>36</v>
      </c>
      <c r="Z246" s="36">
        <f>IFERROR(IF(X246="","",X246*0.0155),"")</f>
        <v>0.55800000000000005</v>
      </c>
      <c r="AA246" s="56"/>
      <c r="AB246" s="57"/>
      <c r="AC246" s="230" t="s">
        <v>249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189.43199999999999</v>
      </c>
      <c r="BN246" s="67">
        <f>IFERROR(Y246*I246,"0")</f>
        <v>189.43199999999999</v>
      </c>
      <c r="BO246" s="67">
        <f>IFERROR(X246/J246,"0")</f>
        <v>0.42857142857142855</v>
      </c>
      <c r="BP246" s="67">
        <f>IFERROR(Y246/J246,"0")</f>
        <v>0.42857142857142855</v>
      </c>
    </row>
    <row r="247" spans="1:68" x14ac:dyDescent="0.2">
      <c r="A247" s="308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309"/>
      <c r="P247" s="298" t="s">
        <v>73</v>
      </c>
      <c r="Q247" s="299"/>
      <c r="R247" s="299"/>
      <c r="S247" s="299"/>
      <c r="T247" s="299"/>
      <c r="U247" s="299"/>
      <c r="V247" s="300"/>
      <c r="W247" s="37" t="s">
        <v>70</v>
      </c>
      <c r="X247" s="292">
        <f>IFERROR(SUM(X246:X246),"0")</f>
        <v>36</v>
      </c>
      <c r="Y247" s="292">
        <f>IFERROR(SUM(Y246:Y246),"0")</f>
        <v>36</v>
      </c>
      <c r="Z247" s="292">
        <f>IFERROR(IF(Z246="",0,Z246),"0")</f>
        <v>0.55800000000000005</v>
      </c>
      <c r="AA247" s="293"/>
      <c r="AB247" s="293"/>
      <c r="AC247" s="293"/>
    </row>
    <row r="248" spans="1:68" x14ac:dyDescent="0.2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09"/>
      <c r="P248" s="298" t="s">
        <v>73</v>
      </c>
      <c r="Q248" s="299"/>
      <c r="R248" s="299"/>
      <c r="S248" s="299"/>
      <c r="T248" s="299"/>
      <c r="U248" s="299"/>
      <c r="V248" s="300"/>
      <c r="W248" s="37" t="s">
        <v>74</v>
      </c>
      <c r="X248" s="292">
        <f>IFERROR(SUMPRODUCT(X246:X246*H246:H246),"0")</f>
        <v>180</v>
      </c>
      <c r="Y248" s="292">
        <f>IFERROR(SUMPRODUCT(Y246:Y246*H246:H246),"0")</f>
        <v>180</v>
      </c>
      <c r="Z248" s="37"/>
      <c r="AA248" s="293"/>
      <c r="AB248" s="293"/>
      <c r="AC248" s="293"/>
    </row>
    <row r="249" spans="1:68" ht="27.75" hidden="1" customHeight="1" x14ac:dyDescent="0.2">
      <c r="A249" s="341" t="s">
        <v>347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hidden="1" customHeight="1" x14ac:dyDescent="0.25">
      <c r="A250" s="301" t="s">
        <v>348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5"/>
      <c r="AB250" s="285"/>
      <c r="AC250" s="285"/>
    </row>
    <row r="251" spans="1:68" ht="14.25" hidden="1" customHeight="1" x14ac:dyDescent="0.25">
      <c r="A251" s="296" t="s">
        <v>349</v>
      </c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  <c r="AA251" s="286"/>
      <c r="AB251" s="286"/>
      <c r="AC251" s="286"/>
    </row>
    <row r="252" spans="1:68" ht="27" hidden="1" customHeight="1" x14ac:dyDescent="0.25">
      <c r="A252" s="54" t="s">
        <v>350</v>
      </c>
      <c r="B252" s="54" t="s">
        <v>351</v>
      </c>
      <c r="C252" s="31">
        <v>4301133004</v>
      </c>
      <c r="D252" s="302">
        <v>4607111039774</v>
      </c>
      <c r="E252" s="303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1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05"/>
      <c r="R252" s="305"/>
      <c r="S252" s="305"/>
      <c r="T252" s="30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352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8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09"/>
      <c r="P253" s="298" t="s">
        <v>73</v>
      </c>
      <c r="Q253" s="299"/>
      <c r="R253" s="299"/>
      <c r="S253" s="299"/>
      <c r="T253" s="299"/>
      <c r="U253" s="299"/>
      <c r="V253" s="300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297"/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309"/>
      <c r="P254" s="298" t="s">
        <v>73</v>
      </c>
      <c r="Q254" s="299"/>
      <c r="R254" s="299"/>
      <c r="S254" s="299"/>
      <c r="T254" s="299"/>
      <c r="U254" s="299"/>
      <c r="V254" s="300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hidden="1" customHeight="1" x14ac:dyDescent="0.25">
      <c r="A255" s="296" t="s">
        <v>127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6"/>
      <c r="AB255" s="286"/>
      <c r="AC255" s="286"/>
    </row>
    <row r="256" spans="1:68" ht="37.5" hidden="1" customHeight="1" x14ac:dyDescent="0.25">
      <c r="A256" s="54" t="s">
        <v>353</v>
      </c>
      <c r="B256" s="54" t="s">
        <v>354</v>
      </c>
      <c r="C256" s="31">
        <v>4301135400</v>
      </c>
      <c r="D256" s="302">
        <v>4607111039361</v>
      </c>
      <c r="E256" s="303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05"/>
      <c r="R256" s="305"/>
      <c r="S256" s="305"/>
      <c r="T256" s="30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352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8"/>
      <c r="B257" s="297"/>
      <c r="C257" s="297"/>
      <c r="D257" s="297"/>
      <c r="E257" s="297"/>
      <c r="F257" s="297"/>
      <c r="G257" s="297"/>
      <c r="H257" s="297"/>
      <c r="I257" s="297"/>
      <c r="J257" s="297"/>
      <c r="K257" s="297"/>
      <c r="L257" s="297"/>
      <c r="M257" s="297"/>
      <c r="N257" s="297"/>
      <c r="O257" s="309"/>
      <c r="P257" s="298" t="s">
        <v>73</v>
      </c>
      <c r="Q257" s="299"/>
      <c r="R257" s="299"/>
      <c r="S257" s="299"/>
      <c r="T257" s="299"/>
      <c r="U257" s="299"/>
      <c r="V257" s="300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97"/>
      <c r="L258" s="297"/>
      <c r="M258" s="297"/>
      <c r="N258" s="297"/>
      <c r="O258" s="309"/>
      <c r="P258" s="298" t="s">
        <v>73</v>
      </c>
      <c r="Q258" s="299"/>
      <c r="R258" s="299"/>
      <c r="S258" s="299"/>
      <c r="T258" s="299"/>
      <c r="U258" s="299"/>
      <c r="V258" s="300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hidden="1" customHeight="1" x14ac:dyDescent="0.2">
      <c r="A259" s="341" t="s">
        <v>355</v>
      </c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48"/>
      <c r="AB259" s="48"/>
      <c r="AC259" s="48"/>
    </row>
    <row r="260" spans="1:68" ht="16.5" hidden="1" customHeight="1" x14ac:dyDescent="0.25">
      <c r="A260" s="301" t="s">
        <v>355</v>
      </c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85"/>
      <c r="AB260" s="285"/>
      <c r="AC260" s="285"/>
    </row>
    <row r="261" spans="1:68" ht="14.25" hidden="1" customHeight="1" x14ac:dyDescent="0.25">
      <c r="A261" s="296" t="s">
        <v>64</v>
      </c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86"/>
      <c r="AB261" s="286"/>
      <c r="AC261" s="286"/>
    </row>
    <row r="262" spans="1:68" ht="27" hidden="1" customHeight="1" x14ac:dyDescent="0.25">
      <c r="A262" s="54" t="s">
        <v>356</v>
      </c>
      <c r="B262" s="54" t="s">
        <v>357</v>
      </c>
      <c r="C262" s="31">
        <v>4301071014</v>
      </c>
      <c r="D262" s="302">
        <v>4640242181264</v>
      </c>
      <c r="E262" s="303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5" t="s">
        <v>358</v>
      </c>
      <c r="Q262" s="305"/>
      <c r="R262" s="305"/>
      <c r="S262" s="305"/>
      <c r="T262" s="30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359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4301071021</v>
      </c>
      <c r="D263" s="302">
        <v>4640242181325</v>
      </c>
      <c r="E263" s="303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55" t="s">
        <v>362</v>
      </c>
      <c r="Q263" s="305"/>
      <c r="R263" s="305"/>
      <c r="S263" s="305"/>
      <c r="T263" s="30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359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363</v>
      </c>
      <c r="B264" s="54" t="s">
        <v>364</v>
      </c>
      <c r="C264" s="31">
        <v>4301070993</v>
      </c>
      <c r="D264" s="302">
        <v>4640242180670</v>
      </c>
      <c r="E264" s="303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91" t="s">
        <v>365</v>
      </c>
      <c r="Q264" s="305"/>
      <c r="R264" s="305"/>
      <c r="S264" s="305"/>
      <c r="T264" s="30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366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8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09"/>
      <c r="P265" s="298" t="s">
        <v>73</v>
      </c>
      <c r="Q265" s="299"/>
      <c r="R265" s="299"/>
      <c r="S265" s="299"/>
      <c r="T265" s="299"/>
      <c r="U265" s="299"/>
      <c r="V265" s="300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hidden="1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09"/>
      <c r="P266" s="298" t="s">
        <v>73</v>
      </c>
      <c r="Q266" s="299"/>
      <c r="R266" s="299"/>
      <c r="S266" s="299"/>
      <c r="T266" s="299"/>
      <c r="U266" s="299"/>
      <c r="V266" s="300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hidden="1" customHeight="1" x14ac:dyDescent="0.25">
      <c r="A267" s="296" t="s">
        <v>77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6"/>
      <c r="AB267" s="286"/>
      <c r="AC267" s="286"/>
    </row>
    <row r="268" spans="1:68" ht="27" customHeight="1" x14ac:dyDescent="0.25">
      <c r="A268" s="54" t="s">
        <v>367</v>
      </c>
      <c r="B268" s="54" t="s">
        <v>368</v>
      </c>
      <c r="C268" s="31">
        <v>4301132080</v>
      </c>
      <c r="D268" s="302">
        <v>4640242180397</v>
      </c>
      <c r="E268" s="303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05"/>
      <c r="R268" s="305"/>
      <c r="S268" s="305"/>
      <c r="T268" s="306"/>
      <c r="U268" s="34"/>
      <c r="V268" s="34"/>
      <c r="W268" s="35" t="s">
        <v>70</v>
      </c>
      <c r="X268" s="290">
        <v>228</v>
      </c>
      <c r="Y268" s="291">
        <f>IFERROR(IF(X268="","",X268),"")</f>
        <v>228</v>
      </c>
      <c r="Z268" s="36">
        <f>IFERROR(IF(X268="","",X268*0.0155),"")</f>
        <v>3.5339999999999998</v>
      </c>
      <c r="AA268" s="56"/>
      <c r="AB268" s="57"/>
      <c r="AC268" s="242" t="s">
        <v>369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1427.28</v>
      </c>
      <c r="BN268" s="67">
        <f>IFERROR(Y268*I268,"0")</f>
        <v>1427.28</v>
      </c>
      <c r="BO268" s="67">
        <f>IFERROR(X268/J268,"0")</f>
        <v>2.7142857142857144</v>
      </c>
      <c r="BP268" s="67">
        <f>IFERROR(Y268/J268,"0")</f>
        <v>2.7142857142857144</v>
      </c>
    </row>
    <row r="269" spans="1:68" x14ac:dyDescent="0.2">
      <c r="A269" s="308"/>
      <c r="B269" s="297"/>
      <c r="C269" s="297"/>
      <c r="D269" s="297"/>
      <c r="E269" s="297"/>
      <c r="F269" s="297"/>
      <c r="G269" s="297"/>
      <c r="H269" s="297"/>
      <c r="I269" s="297"/>
      <c r="J269" s="297"/>
      <c r="K269" s="297"/>
      <c r="L269" s="297"/>
      <c r="M269" s="297"/>
      <c r="N269" s="297"/>
      <c r="O269" s="309"/>
      <c r="P269" s="298" t="s">
        <v>73</v>
      </c>
      <c r="Q269" s="299"/>
      <c r="R269" s="299"/>
      <c r="S269" s="299"/>
      <c r="T269" s="299"/>
      <c r="U269" s="299"/>
      <c r="V269" s="300"/>
      <c r="W269" s="37" t="s">
        <v>70</v>
      </c>
      <c r="X269" s="292">
        <f>IFERROR(SUM(X268:X268),"0")</f>
        <v>228</v>
      </c>
      <c r="Y269" s="292">
        <f>IFERROR(SUM(Y268:Y268),"0")</f>
        <v>228</v>
      </c>
      <c r="Z269" s="292">
        <f>IFERROR(IF(Z268="",0,Z268),"0")</f>
        <v>3.5339999999999998</v>
      </c>
      <c r="AA269" s="293"/>
      <c r="AB269" s="293"/>
      <c r="AC269" s="293"/>
    </row>
    <row r="270" spans="1:68" x14ac:dyDescent="0.2">
      <c r="A270" s="297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309"/>
      <c r="P270" s="298" t="s">
        <v>73</v>
      </c>
      <c r="Q270" s="299"/>
      <c r="R270" s="299"/>
      <c r="S270" s="299"/>
      <c r="T270" s="299"/>
      <c r="U270" s="299"/>
      <c r="V270" s="300"/>
      <c r="W270" s="37" t="s">
        <v>74</v>
      </c>
      <c r="X270" s="292">
        <f>IFERROR(SUMPRODUCT(X268:X268*H268:H268),"0")</f>
        <v>1368</v>
      </c>
      <c r="Y270" s="292">
        <f>IFERROR(SUMPRODUCT(Y268:Y268*H268:H268),"0")</f>
        <v>1368</v>
      </c>
      <c r="Z270" s="37"/>
      <c r="AA270" s="293"/>
      <c r="AB270" s="293"/>
      <c r="AC270" s="293"/>
    </row>
    <row r="271" spans="1:68" ht="14.25" hidden="1" customHeight="1" x14ac:dyDescent="0.25">
      <c r="A271" s="296" t="s">
        <v>121</v>
      </c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  <c r="AA271" s="286"/>
      <c r="AB271" s="286"/>
      <c r="AC271" s="286"/>
    </row>
    <row r="272" spans="1:68" ht="27" hidden="1" customHeight="1" x14ac:dyDescent="0.25">
      <c r="A272" s="54" t="s">
        <v>370</v>
      </c>
      <c r="B272" s="54" t="s">
        <v>371</v>
      </c>
      <c r="C272" s="31">
        <v>4301136051</v>
      </c>
      <c r="D272" s="302">
        <v>4640242180304</v>
      </c>
      <c r="E272" s="303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83" t="s">
        <v>372</v>
      </c>
      <c r="Q272" s="305"/>
      <c r="R272" s="305"/>
      <c r="S272" s="305"/>
      <c r="T272" s="30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373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4301136053</v>
      </c>
      <c r="D273" s="302">
        <v>4640242180236</v>
      </c>
      <c r="E273" s="303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05"/>
      <c r="R273" s="305"/>
      <c r="S273" s="305"/>
      <c r="T273" s="306"/>
      <c r="U273" s="34"/>
      <c r="V273" s="34"/>
      <c r="W273" s="35" t="s">
        <v>70</v>
      </c>
      <c r="X273" s="290">
        <v>36</v>
      </c>
      <c r="Y273" s="291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46" t="s">
        <v>373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188.46</v>
      </c>
      <c r="BN273" s="67">
        <f>IFERROR(Y273*I273,"0")</f>
        <v>188.46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customHeight="1" x14ac:dyDescent="0.25">
      <c r="A274" s="54" t="s">
        <v>376</v>
      </c>
      <c r="B274" s="54" t="s">
        <v>377</v>
      </c>
      <c r="C274" s="31">
        <v>4301136052</v>
      </c>
      <c r="D274" s="302">
        <v>4640242180410</v>
      </c>
      <c r="E274" s="303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05"/>
      <c r="R274" s="305"/>
      <c r="S274" s="305"/>
      <c r="T274" s="306"/>
      <c r="U274" s="34"/>
      <c r="V274" s="34"/>
      <c r="W274" s="35" t="s">
        <v>70</v>
      </c>
      <c r="X274" s="290">
        <v>28</v>
      </c>
      <c r="Y274" s="291">
        <f>IFERROR(IF(X274="","",X274),"")</f>
        <v>28</v>
      </c>
      <c r="Z274" s="36">
        <f>IFERROR(IF(X274="","",X274*0.00936),"")</f>
        <v>0.26207999999999998</v>
      </c>
      <c r="AA274" s="56"/>
      <c r="AB274" s="57"/>
      <c r="AC274" s="248" t="s">
        <v>373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68.096000000000004</v>
      </c>
      <c r="BN274" s="67">
        <f>IFERROR(Y274*I274,"0")</f>
        <v>68.096000000000004</v>
      </c>
      <c r="BO274" s="67">
        <f>IFERROR(X274/J274,"0")</f>
        <v>0.22222222222222221</v>
      </c>
      <c r="BP274" s="67">
        <f>IFERROR(Y274/J274,"0")</f>
        <v>0.22222222222222221</v>
      </c>
    </row>
    <row r="275" spans="1:68" x14ac:dyDescent="0.2">
      <c r="A275" s="308"/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309"/>
      <c r="P275" s="298" t="s">
        <v>73</v>
      </c>
      <c r="Q275" s="299"/>
      <c r="R275" s="299"/>
      <c r="S275" s="299"/>
      <c r="T275" s="299"/>
      <c r="U275" s="299"/>
      <c r="V275" s="300"/>
      <c r="W275" s="37" t="s">
        <v>70</v>
      </c>
      <c r="X275" s="292">
        <f>IFERROR(SUM(X272:X274),"0")</f>
        <v>64</v>
      </c>
      <c r="Y275" s="292">
        <f>IFERROR(SUM(Y272:Y274),"0")</f>
        <v>64</v>
      </c>
      <c r="Z275" s="292">
        <f>IFERROR(IF(Z272="",0,Z272),"0")+IFERROR(IF(Z273="",0,Z273),"0")+IFERROR(IF(Z274="",0,Z274),"0")</f>
        <v>0.82008000000000003</v>
      </c>
      <c r="AA275" s="293"/>
      <c r="AB275" s="293"/>
      <c r="AC275" s="293"/>
    </row>
    <row r="276" spans="1:68" x14ac:dyDescent="0.2">
      <c r="A276" s="297"/>
      <c r="B276" s="297"/>
      <c r="C276" s="297"/>
      <c r="D276" s="297"/>
      <c r="E276" s="297"/>
      <c r="F276" s="297"/>
      <c r="G276" s="297"/>
      <c r="H276" s="297"/>
      <c r="I276" s="297"/>
      <c r="J276" s="297"/>
      <c r="K276" s="297"/>
      <c r="L276" s="297"/>
      <c r="M276" s="297"/>
      <c r="N276" s="297"/>
      <c r="O276" s="309"/>
      <c r="P276" s="298" t="s">
        <v>73</v>
      </c>
      <c r="Q276" s="299"/>
      <c r="R276" s="299"/>
      <c r="S276" s="299"/>
      <c r="T276" s="299"/>
      <c r="U276" s="299"/>
      <c r="V276" s="300"/>
      <c r="W276" s="37" t="s">
        <v>74</v>
      </c>
      <c r="X276" s="292">
        <f>IFERROR(SUMPRODUCT(X272:X274*H272:H274),"0")</f>
        <v>242.72</v>
      </c>
      <c r="Y276" s="292">
        <f>IFERROR(SUMPRODUCT(Y272:Y274*H272:H274),"0")</f>
        <v>242.72</v>
      </c>
      <c r="Z276" s="37"/>
      <c r="AA276" s="293"/>
      <c r="AB276" s="293"/>
      <c r="AC276" s="293"/>
    </row>
    <row r="277" spans="1:68" ht="14.25" hidden="1" customHeight="1" x14ac:dyDescent="0.25">
      <c r="A277" s="296" t="s">
        <v>127</v>
      </c>
      <c r="B277" s="297"/>
      <c r="C277" s="297"/>
      <c r="D277" s="297"/>
      <c r="E277" s="297"/>
      <c r="F277" s="297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/>
      <c r="Q277" s="297"/>
      <c r="R277" s="297"/>
      <c r="S277" s="297"/>
      <c r="T277" s="297"/>
      <c r="U277" s="297"/>
      <c r="V277" s="297"/>
      <c r="W277" s="297"/>
      <c r="X277" s="297"/>
      <c r="Y277" s="297"/>
      <c r="Z277" s="297"/>
      <c r="AA277" s="286"/>
      <c r="AB277" s="286"/>
      <c r="AC277" s="286"/>
    </row>
    <row r="278" spans="1:68" ht="37.5" hidden="1" customHeight="1" x14ac:dyDescent="0.25">
      <c r="A278" s="54" t="s">
        <v>378</v>
      </c>
      <c r="B278" s="54" t="s">
        <v>379</v>
      </c>
      <c r="C278" s="31">
        <v>4301135504</v>
      </c>
      <c r="D278" s="302">
        <v>4640242181554</v>
      </c>
      <c r="E278" s="303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1" t="s">
        <v>380</v>
      </c>
      <c r="Q278" s="305"/>
      <c r="R278" s="305"/>
      <c r="S278" s="305"/>
      <c r="T278" s="30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381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382</v>
      </c>
      <c r="B279" s="54" t="s">
        <v>383</v>
      </c>
      <c r="C279" s="31">
        <v>4301135518</v>
      </c>
      <c r="D279" s="302">
        <v>4640242181561</v>
      </c>
      <c r="E279" s="303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4" t="s">
        <v>384</v>
      </c>
      <c r="Q279" s="305"/>
      <c r="R279" s="305"/>
      <c r="S279" s="305"/>
      <c r="T279" s="306"/>
      <c r="U279" s="34"/>
      <c r="V279" s="34"/>
      <c r="W279" s="35" t="s">
        <v>70</v>
      </c>
      <c r="X279" s="290">
        <v>28</v>
      </c>
      <c r="Y279" s="291">
        <f t="shared" si="18"/>
        <v>28</v>
      </c>
      <c r="Z279" s="36">
        <f>IFERROR(IF(X279="","",X279*0.00936),"")</f>
        <v>0.26207999999999998</v>
      </c>
      <c r="AA279" s="56"/>
      <c r="AB279" s="57"/>
      <c r="AC279" s="252" t="s">
        <v>385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108.976</v>
      </c>
      <c r="BN279" s="67">
        <f t="shared" si="20"/>
        <v>108.976</v>
      </c>
      <c r="BO279" s="67">
        <f t="shared" si="21"/>
        <v>0.22222222222222221</v>
      </c>
      <c r="BP279" s="67">
        <f t="shared" si="22"/>
        <v>0.22222222222222221</v>
      </c>
    </row>
    <row r="280" spans="1:68" ht="27" hidden="1" customHeight="1" x14ac:dyDescent="0.25">
      <c r="A280" s="54" t="s">
        <v>386</v>
      </c>
      <c r="B280" s="54" t="s">
        <v>387</v>
      </c>
      <c r="C280" s="31">
        <v>4301135374</v>
      </c>
      <c r="D280" s="302">
        <v>4640242181424</v>
      </c>
      <c r="E280" s="303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9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05"/>
      <c r="R280" s="305"/>
      <c r="S280" s="305"/>
      <c r="T280" s="306"/>
      <c r="U280" s="34"/>
      <c r="V280" s="34"/>
      <c r="W280" s="35" t="s">
        <v>70</v>
      </c>
      <c r="X280" s="290">
        <v>0</v>
      </c>
      <c r="Y280" s="291">
        <f t="shared" si="18"/>
        <v>0</v>
      </c>
      <c r="Z280" s="36">
        <f>IFERROR(IF(X280="","",X280*0.0155),"")</f>
        <v>0</v>
      </c>
      <c r="AA280" s="56"/>
      <c r="AB280" s="57"/>
      <c r="AC280" s="254" t="s">
        <v>381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hidden="1" customHeight="1" x14ac:dyDescent="0.25">
      <c r="A281" s="54" t="s">
        <v>388</v>
      </c>
      <c r="B281" s="54" t="s">
        <v>389</v>
      </c>
      <c r="C281" s="31">
        <v>4301135552</v>
      </c>
      <c r="D281" s="302">
        <v>4640242181431</v>
      </c>
      <c r="E281" s="303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57" t="s">
        <v>390</v>
      </c>
      <c r="Q281" s="305"/>
      <c r="R281" s="305"/>
      <c r="S281" s="305"/>
      <c r="T281" s="30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391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392</v>
      </c>
      <c r="B282" s="54" t="s">
        <v>393</v>
      </c>
      <c r="C282" s="31">
        <v>4301135405</v>
      </c>
      <c r="D282" s="302">
        <v>4640242181523</v>
      </c>
      <c r="E282" s="303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05"/>
      <c r="R282" s="305"/>
      <c r="S282" s="305"/>
      <c r="T282" s="306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385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customHeight="1" x14ac:dyDescent="0.25">
      <c r="A283" s="54" t="s">
        <v>394</v>
      </c>
      <c r="B283" s="54" t="s">
        <v>395</v>
      </c>
      <c r="C283" s="31">
        <v>4301135375</v>
      </c>
      <c r="D283" s="302">
        <v>4640242181486</v>
      </c>
      <c r="E283" s="303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8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05"/>
      <c r="R283" s="305"/>
      <c r="S283" s="305"/>
      <c r="T283" s="306"/>
      <c r="U283" s="34"/>
      <c r="V283" s="34"/>
      <c r="W283" s="35" t="s">
        <v>70</v>
      </c>
      <c r="X283" s="290">
        <v>14</v>
      </c>
      <c r="Y283" s="291">
        <f t="shared" si="18"/>
        <v>14</v>
      </c>
      <c r="Z283" s="36">
        <f t="shared" si="23"/>
        <v>0.13103999999999999</v>
      </c>
      <c r="AA283" s="56"/>
      <c r="AB283" s="57"/>
      <c r="AC283" s="260" t="s">
        <v>381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54.488</v>
      </c>
      <c r="BN283" s="67">
        <f t="shared" si="20"/>
        <v>54.488</v>
      </c>
      <c r="BO283" s="67">
        <f t="shared" si="21"/>
        <v>0.1111111111111111</v>
      </c>
      <c r="BP283" s="67">
        <f t="shared" si="22"/>
        <v>0.1111111111111111</v>
      </c>
    </row>
    <row r="284" spans="1:68" ht="37.5" hidden="1" customHeight="1" x14ac:dyDescent="0.25">
      <c r="A284" s="54" t="s">
        <v>396</v>
      </c>
      <c r="B284" s="54" t="s">
        <v>397</v>
      </c>
      <c r="C284" s="31">
        <v>4301135402</v>
      </c>
      <c r="D284" s="302">
        <v>4640242181493</v>
      </c>
      <c r="E284" s="303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2" t="s">
        <v>398</v>
      </c>
      <c r="Q284" s="305"/>
      <c r="R284" s="305"/>
      <c r="S284" s="305"/>
      <c r="T284" s="30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381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399</v>
      </c>
      <c r="B285" s="54" t="s">
        <v>400</v>
      </c>
      <c r="C285" s="31">
        <v>4301135403</v>
      </c>
      <c r="D285" s="302">
        <v>4640242181509</v>
      </c>
      <c r="E285" s="303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40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05"/>
      <c r="R285" s="305"/>
      <c r="S285" s="305"/>
      <c r="T285" s="30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381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401</v>
      </c>
      <c r="B286" s="54" t="s">
        <v>402</v>
      </c>
      <c r="C286" s="31">
        <v>4301135304</v>
      </c>
      <c r="D286" s="302">
        <v>4640242181240</v>
      </c>
      <c r="E286" s="303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9" t="s">
        <v>403</v>
      </c>
      <c r="Q286" s="305"/>
      <c r="R286" s="305"/>
      <c r="S286" s="305"/>
      <c r="T286" s="30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381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404</v>
      </c>
      <c r="B287" s="54" t="s">
        <v>405</v>
      </c>
      <c r="C287" s="31">
        <v>4301135610</v>
      </c>
      <c r="D287" s="302">
        <v>4640242181318</v>
      </c>
      <c r="E287" s="303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56" t="s">
        <v>406</v>
      </c>
      <c r="Q287" s="305"/>
      <c r="R287" s="305"/>
      <c r="S287" s="305"/>
      <c r="T287" s="30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385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407</v>
      </c>
      <c r="B288" s="54" t="s">
        <v>408</v>
      </c>
      <c r="C288" s="31">
        <v>4301135306</v>
      </c>
      <c r="D288" s="302">
        <v>4640242181387</v>
      </c>
      <c r="E288" s="303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8" t="s">
        <v>409</v>
      </c>
      <c r="Q288" s="305"/>
      <c r="R288" s="305"/>
      <c r="S288" s="305"/>
      <c r="T288" s="30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381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410</v>
      </c>
      <c r="B289" s="54" t="s">
        <v>411</v>
      </c>
      <c r="C289" s="31">
        <v>4301135305</v>
      </c>
      <c r="D289" s="302">
        <v>4640242181394</v>
      </c>
      <c r="E289" s="303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90" t="s">
        <v>412</v>
      </c>
      <c r="Q289" s="305"/>
      <c r="R289" s="305"/>
      <c r="S289" s="305"/>
      <c r="T289" s="30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381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413</v>
      </c>
      <c r="B290" s="54" t="s">
        <v>414</v>
      </c>
      <c r="C290" s="31">
        <v>4301135309</v>
      </c>
      <c r="D290" s="302">
        <v>4640242181332</v>
      </c>
      <c r="E290" s="303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5" t="s">
        <v>415</v>
      </c>
      <c r="Q290" s="305"/>
      <c r="R290" s="305"/>
      <c r="S290" s="305"/>
      <c r="T290" s="30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381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416</v>
      </c>
      <c r="B291" s="54" t="s">
        <v>417</v>
      </c>
      <c r="C291" s="31">
        <v>4301135308</v>
      </c>
      <c r="D291" s="302">
        <v>4640242181349</v>
      </c>
      <c r="E291" s="303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7" t="s">
        <v>418</v>
      </c>
      <c r="Q291" s="305"/>
      <c r="R291" s="305"/>
      <c r="S291" s="305"/>
      <c r="T291" s="30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381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419</v>
      </c>
      <c r="B292" s="54" t="s">
        <v>420</v>
      </c>
      <c r="C292" s="31">
        <v>4301135307</v>
      </c>
      <c r="D292" s="302">
        <v>4640242181370</v>
      </c>
      <c r="E292" s="303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421</v>
      </c>
      <c r="Q292" s="305"/>
      <c r="R292" s="305"/>
      <c r="S292" s="305"/>
      <c r="T292" s="30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422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423</v>
      </c>
      <c r="B293" s="54" t="s">
        <v>424</v>
      </c>
      <c r="C293" s="31">
        <v>4301135198</v>
      </c>
      <c r="D293" s="302">
        <v>4640242180663</v>
      </c>
      <c r="E293" s="303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425</v>
      </c>
      <c r="Q293" s="305"/>
      <c r="R293" s="305"/>
      <c r="S293" s="305"/>
      <c r="T293" s="30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426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8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309"/>
      <c r="P294" s="298" t="s">
        <v>73</v>
      </c>
      <c r="Q294" s="299"/>
      <c r="R294" s="299"/>
      <c r="S294" s="299"/>
      <c r="T294" s="299"/>
      <c r="U294" s="299"/>
      <c r="V294" s="300"/>
      <c r="W294" s="37" t="s">
        <v>70</v>
      </c>
      <c r="X294" s="292">
        <f>IFERROR(SUM(X278:X293),"0")</f>
        <v>56</v>
      </c>
      <c r="Y294" s="292">
        <f>IFERROR(SUM(Y278:Y293),"0")</f>
        <v>56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0.52415999999999996</v>
      </c>
      <c r="AA294" s="293"/>
      <c r="AB294" s="293"/>
      <c r="AC294" s="293"/>
    </row>
    <row r="295" spans="1:68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309"/>
      <c r="P295" s="298" t="s">
        <v>73</v>
      </c>
      <c r="Q295" s="299"/>
      <c r="R295" s="299"/>
      <c r="S295" s="299"/>
      <c r="T295" s="299"/>
      <c r="U295" s="299"/>
      <c r="V295" s="300"/>
      <c r="W295" s="37" t="s">
        <v>74</v>
      </c>
      <c r="X295" s="292">
        <f>IFERROR(SUMPRODUCT(X278:X293*H278:H293),"0")</f>
        <v>197.40000000000003</v>
      </c>
      <c r="Y295" s="292">
        <f>IFERROR(SUMPRODUCT(Y278:Y293*H278:H293),"0")</f>
        <v>197.40000000000003</v>
      </c>
      <c r="Z295" s="37"/>
      <c r="AA295" s="293"/>
      <c r="AB295" s="293"/>
      <c r="AC295" s="293"/>
    </row>
    <row r="296" spans="1:68" ht="15" customHeight="1" x14ac:dyDescent="0.2">
      <c r="A296" s="490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336"/>
      <c r="P296" s="321" t="s">
        <v>427</v>
      </c>
      <c r="Q296" s="322"/>
      <c r="R296" s="322"/>
      <c r="S296" s="322"/>
      <c r="T296" s="322"/>
      <c r="U296" s="322"/>
      <c r="V296" s="323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13781.839999999998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13781.839999999998</v>
      </c>
      <c r="Z296" s="37"/>
      <c r="AA296" s="293"/>
      <c r="AB296" s="293"/>
      <c r="AC296" s="293"/>
    </row>
    <row r="297" spans="1:68" x14ac:dyDescent="0.2">
      <c r="A297" s="297"/>
      <c r="B297" s="297"/>
      <c r="C297" s="297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336"/>
      <c r="P297" s="321" t="s">
        <v>428</v>
      </c>
      <c r="Q297" s="322"/>
      <c r="R297" s="322"/>
      <c r="S297" s="322"/>
      <c r="T297" s="322"/>
      <c r="U297" s="322"/>
      <c r="V297" s="323"/>
      <c r="W297" s="37" t="s">
        <v>74</v>
      </c>
      <c r="X297" s="292">
        <f>IFERROR(SUM(BM22:BM293),"0")</f>
        <v>15030.576399999998</v>
      </c>
      <c r="Y297" s="292">
        <f>IFERROR(SUM(BN22:BN293),"0")</f>
        <v>15030.576399999998</v>
      </c>
      <c r="Z297" s="37"/>
      <c r="AA297" s="293"/>
      <c r="AB297" s="293"/>
      <c r="AC297" s="293"/>
    </row>
    <row r="298" spans="1:68" x14ac:dyDescent="0.2">
      <c r="A298" s="297"/>
      <c r="B298" s="297"/>
      <c r="C298" s="297"/>
      <c r="D298" s="297"/>
      <c r="E298" s="297"/>
      <c r="F298" s="297"/>
      <c r="G298" s="297"/>
      <c r="H298" s="297"/>
      <c r="I298" s="297"/>
      <c r="J298" s="297"/>
      <c r="K298" s="297"/>
      <c r="L298" s="297"/>
      <c r="M298" s="297"/>
      <c r="N298" s="297"/>
      <c r="O298" s="336"/>
      <c r="P298" s="321" t="s">
        <v>429</v>
      </c>
      <c r="Q298" s="322"/>
      <c r="R298" s="322"/>
      <c r="S298" s="322"/>
      <c r="T298" s="322"/>
      <c r="U298" s="322"/>
      <c r="V298" s="323"/>
      <c r="W298" s="37" t="s">
        <v>430</v>
      </c>
      <c r="X298" s="38">
        <f>ROUNDUP(SUM(BO22:BO293),0)</f>
        <v>37</v>
      </c>
      <c r="Y298" s="38">
        <f>ROUNDUP(SUM(BP22:BP293),0)</f>
        <v>37</v>
      </c>
      <c r="Z298" s="37"/>
      <c r="AA298" s="293"/>
      <c r="AB298" s="293"/>
      <c r="AC298" s="293"/>
    </row>
    <row r="299" spans="1:68" x14ac:dyDescent="0.2">
      <c r="A299" s="297"/>
      <c r="B299" s="297"/>
      <c r="C299" s="297"/>
      <c r="D299" s="297"/>
      <c r="E299" s="297"/>
      <c r="F299" s="297"/>
      <c r="G299" s="297"/>
      <c r="H299" s="297"/>
      <c r="I299" s="297"/>
      <c r="J299" s="297"/>
      <c r="K299" s="297"/>
      <c r="L299" s="297"/>
      <c r="M299" s="297"/>
      <c r="N299" s="297"/>
      <c r="O299" s="336"/>
      <c r="P299" s="321" t="s">
        <v>431</v>
      </c>
      <c r="Q299" s="322"/>
      <c r="R299" s="322"/>
      <c r="S299" s="322"/>
      <c r="T299" s="322"/>
      <c r="U299" s="322"/>
      <c r="V299" s="323"/>
      <c r="W299" s="37" t="s">
        <v>74</v>
      </c>
      <c r="X299" s="292">
        <f>GrossWeightTotal+PalletQtyTotal*25</f>
        <v>15955.576399999998</v>
      </c>
      <c r="Y299" s="292">
        <f>GrossWeightTotalR+PalletQtyTotalR*25</f>
        <v>15955.576399999998</v>
      </c>
      <c r="Z299" s="37"/>
      <c r="AA299" s="293"/>
      <c r="AB299" s="293"/>
      <c r="AC299" s="293"/>
    </row>
    <row r="300" spans="1:68" x14ac:dyDescent="0.2">
      <c r="A300" s="297"/>
      <c r="B300" s="297"/>
      <c r="C300" s="297"/>
      <c r="D300" s="297"/>
      <c r="E300" s="297"/>
      <c r="F300" s="297"/>
      <c r="G300" s="297"/>
      <c r="H300" s="297"/>
      <c r="I300" s="297"/>
      <c r="J300" s="297"/>
      <c r="K300" s="297"/>
      <c r="L300" s="297"/>
      <c r="M300" s="297"/>
      <c r="N300" s="297"/>
      <c r="O300" s="336"/>
      <c r="P300" s="321" t="s">
        <v>432</v>
      </c>
      <c r="Q300" s="322"/>
      <c r="R300" s="322"/>
      <c r="S300" s="322"/>
      <c r="T300" s="322"/>
      <c r="U300" s="322"/>
      <c r="V300" s="323"/>
      <c r="W300" s="37" t="s">
        <v>430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3112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3112</v>
      </c>
      <c r="Z300" s="37"/>
      <c r="AA300" s="293"/>
      <c r="AB300" s="293"/>
      <c r="AC300" s="293"/>
    </row>
    <row r="301" spans="1:68" ht="14.25" hidden="1" customHeight="1" x14ac:dyDescent="0.2">
      <c r="A301" s="297"/>
      <c r="B301" s="297"/>
      <c r="C301" s="297"/>
      <c r="D301" s="297"/>
      <c r="E301" s="297"/>
      <c r="F301" s="297"/>
      <c r="G301" s="297"/>
      <c r="H301" s="297"/>
      <c r="I301" s="297"/>
      <c r="J301" s="297"/>
      <c r="K301" s="297"/>
      <c r="L301" s="297"/>
      <c r="M301" s="297"/>
      <c r="N301" s="297"/>
      <c r="O301" s="336"/>
      <c r="P301" s="321" t="s">
        <v>433</v>
      </c>
      <c r="Q301" s="322"/>
      <c r="R301" s="322"/>
      <c r="S301" s="322"/>
      <c r="T301" s="322"/>
      <c r="U301" s="322"/>
      <c r="V301" s="323"/>
      <c r="W301" s="39" t="s">
        <v>434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46.277819999999998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435</v>
      </c>
      <c r="B303" s="287" t="s">
        <v>63</v>
      </c>
      <c r="C303" s="316" t="s">
        <v>75</v>
      </c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2"/>
      <c r="U303" s="287" t="s">
        <v>241</v>
      </c>
      <c r="V303" s="287" t="s">
        <v>250</v>
      </c>
      <c r="W303" s="316" t="s">
        <v>269</v>
      </c>
      <c r="X303" s="401"/>
      <c r="Y303" s="401"/>
      <c r="Z303" s="401"/>
      <c r="AA303" s="401"/>
      <c r="AB303" s="401"/>
      <c r="AC303" s="402"/>
      <c r="AD303" s="287" t="s">
        <v>338</v>
      </c>
      <c r="AE303" s="287" t="s">
        <v>343</v>
      </c>
      <c r="AF303" s="287" t="s">
        <v>347</v>
      </c>
      <c r="AG303" s="287" t="s">
        <v>355</v>
      </c>
    </row>
    <row r="304" spans="1:68" ht="14.25" customHeight="1" thickTop="1" x14ac:dyDescent="0.2">
      <c r="A304" s="386" t="s">
        <v>436</v>
      </c>
      <c r="B304" s="316" t="s">
        <v>63</v>
      </c>
      <c r="C304" s="316" t="s">
        <v>76</v>
      </c>
      <c r="D304" s="316" t="s">
        <v>85</v>
      </c>
      <c r="E304" s="316" t="s">
        <v>95</v>
      </c>
      <c r="F304" s="316" t="s">
        <v>110</v>
      </c>
      <c r="G304" s="316" t="s">
        <v>135</v>
      </c>
      <c r="H304" s="316" t="s">
        <v>142</v>
      </c>
      <c r="I304" s="316" t="s">
        <v>148</v>
      </c>
      <c r="J304" s="316" t="s">
        <v>156</v>
      </c>
      <c r="K304" s="316" t="s">
        <v>176</v>
      </c>
      <c r="L304" s="316" t="s">
        <v>180</v>
      </c>
      <c r="M304" s="316" t="s">
        <v>205</v>
      </c>
      <c r="N304" s="288"/>
      <c r="O304" s="316" t="s">
        <v>211</v>
      </c>
      <c r="P304" s="316" t="s">
        <v>218</v>
      </c>
      <c r="Q304" s="316" t="s">
        <v>225</v>
      </c>
      <c r="R304" s="316" t="s">
        <v>229</v>
      </c>
      <c r="S304" s="316" t="s">
        <v>232</v>
      </c>
      <c r="T304" s="316" t="s">
        <v>237</v>
      </c>
      <c r="U304" s="316" t="s">
        <v>242</v>
      </c>
      <c r="V304" s="316" t="s">
        <v>251</v>
      </c>
      <c r="W304" s="316" t="s">
        <v>270</v>
      </c>
      <c r="X304" s="316" t="s">
        <v>286</v>
      </c>
      <c r="Y304" s="316" t="s">
        <v>290</v>
      </c>
      <c r="Z304" s="316" t="s">
        <v>305</v>
      </c>
      <c r="AA304" s="316" t="s">
        <v>316</v>
      </c>
      <c r="AB304" s="316" t="s">
        <v>321</v>
      </c>
      <c r="AC304" s="316" t="s">
        <v>332</v>
      </c>
      <c r="AD304" s="316" t="s">
        <v>339</v>
      </c>
      <c r="AE304" s="316" t="s">
        <v>344</v>
      </c>
      <c r="AF304" s="316" t="s">
        <v>348</v>
      </c>
      <c r="AG304" s="316" t="s">
        <v>355</v>
      </c>
    </row>
    <row r="305" spans="1:33" ht="13.5" customHeight="1" thickBot="1" x14ac:dyDescent="0.25">
      <c r="A305" s="38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288"/>
      <c r="O305" s="317"/>
      <c r="P305" s="317"/>
      <c r="Q305" s="317"/>
      <c r="R305" s="317"/>
      <c r="S305" s="317"/>
      <c r="T305" s="317"/>
      <c r="U305" s="317"/>
      <c r="V305" s="317"/>
      <c r="W305" s="317"/>
      <c r="X305" s="317"/>
      <c r="Y305" s="317"/>
      <c r="Z305" s="317"/>
      <c r="AA305" s="317"/>
      <c r="AB305" s="317"/>
      <c r="AC305" s="317"/>
      <c r="AD305" s="317"/>
      <c r="AE305" s="317"/>
      <c r="AF305" s="317"/>
      <c r="AG305" s="317"/>
    </row>
    <row r="306" spans="1:33" ht="18" customHeight="1" thickTop="1" thickBot="1" x14ac:dyDescent="0.25">
      <c r="A306" s="40" t="s">
        <v>437</v>
      </c>
      <c r="B306" s="46">
        <f>IFERROR(X22*H22,"0")</f>
        <v>0</v>
      </c>
      <c r="C306" s="46">
        <f>IFERROR(X28*H28,"0")+IFERROR(X29*H29,"0")</f>
        <v>273</v>
      </c>
      <c r="D306" s="46">
        <f>IFERROR(X34*H34,"0")+IFERROR(X35*H35,"0")+IFERROR(X36*H36,"0")</f>
        <v>134.39999999999998</v>
      </c>
      <c r="E306" s="46">
        <f>IFERROR(X41*H41,"0")+IFERROR(X42*H42,"0")+IFERROR(X43*H43,"0")+IFERROR(X44*H44,"0")</f>
        <v>1756.8</v>
      </c>
      <c r="F306" s="46">
        <f>IFERROR(X49*H49,"0")+IFERROR(X53*H53,"0")+IFERROR(X57*H57,"0")+IFERROR(X61*H61,"0")+IFERROR(X62*H62,"0")+IFERROR(X66*H66,"0")+IFERROR(X67*H67,"0")+IFERROR(X68*H68,"0")</f>
        <v>134.4</v>
      </c>
      <c r="G306" s="46">
        <f>IFERROR(X73*H73,"0")+IFERROR(X74*H74,"0")</f>
        <v>1500</v>
      </c>
      <c r="H306" s="46">
        <f>IFERROR(X79*H79,"0")+IFERROR(X80*H80,"0")</f>
        <v>50.4</v>
      </c>
      <c r="I306" s="46">
        <f>IFERROR(X85*H85,"0")+IFERROR(X86*H86,"0")</f>
        <v>100.8</v>
      </c>
      <c r="J306" s="46">
        <f>IFERROR(X91*H91,"0")+IFERROR(X92*H92,"0")+IFERROR(X93*H93,"0")+IFERROR(X94*H94,"0")+IFERROR(X95*H95,"0")+IFERROR(X96*H96,"0")</f>
        <v>421.68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3576.96</v>
      </c>
      <c r="M306" s="46">
        <f>IFERROR(X124*H124,"0")+IFERROR(X125*H125,"0")</f>
        <v>882</v>
      </c>
      <c r="N306" s="288"/>
      <c r="O306" s="46">
        <f>IFERROR(X130*H130,"0")+IFERROR(X131*H131,"0")</f>
        <v>420</v>
      </c>
      <c r="P306" s="46">
        <f>IFERROR(X136*H136,"0")+IFERROR(X137*H137,"0")</f>
        <v>100.80000000000001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180</v>
      </c>
      <c r="V306" s="46">
        <f>IFERROR(X170*H170,"0")+IFERROR(X171*H171,"0")+IFERROR(X172*H172,"0")+IFERROR(X176*H176,"0")</f>
        <v>1218</v>
      </c>
      <c r="W306" s="46">
        <f>IFERROR(X182*H182,"0")+IFERROR(X186*H186,"0")+IFERROR(X187*H187,"0")+IFERROR(X188*H188,"0")+IFERROR(X189*H189,"0")</f>
        <v>139.44</v>
      </c>
      <c r="X306" s="46">
        <f>IFERROR(X194*H194,"0")</f>
        <v>67.199999999999989</v>
      </c>
      <c r="Y306" s="46">
        <f>IFERROR(X199*H199,"0")+IFERROR(X200*H200,"0")+IFERROR(X201*H201,"0")+IFERROR(X202*H202,"0")+IFERROR(X203*H203,"0")+IFERROR(X204*H204,"0")</f>
        <v>0</v>
      </c>
      <c r="Z306" s="46">
        <f>IFERROR(X209*H209,"0")+IFERROR(X210*H210,"0")+IFERROR(X211*H211,"0")+IFERROR(X212*H212,"0")</f>
        <v>345.6</v>
      </c>
      <c r="AA306" s="46">
        <f>IFERROR(X217*H217,"0")</f>
        <v>420</v>
      </c>
      <c r="AB306" s="46">
        <f>IFERROR(X222*H222,"0")+IFERROR(X226*H226,"0")+IFERROR(X227*H227,"0")+IFERROR(X228*H228,"0")</f>
        <v>0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180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1808.12</v>
      </c>
    </row>
    <row r="307" spans="1:33" ht="13.5" customHeight="1" thickTop="1" x14ac:dyDescent="0.2">
      <c r="C307" s="288"/>
    </row>
    <row r="308" spans="1:33" ht="19.5" customHeight="1" x14ac:dyDescent="0.2">
      <c r="A308" s="58" t="s">
        <v>438</v>
      </c>
      <c r="B308" s="58" t="s">
        <v>439</v>
      </c>
      <c r="C308" s="58" t="s">
        <v>440</v>
      </c>
    </row>
    <row r="309" spans="1:33" x14ac:dyDescent="0.2">
      <c r="A309" s="59">
        <f>SUMPRODUCT(--(BB:BB="ЗПФ"),--(W:W="кор"),H:H,Y:Y)+SUMPRODUCT(--(BB:BB="ЗПФ"),--(W:W="кг"),Y:Y)</f>
        <v>8124</v>
      </c>
      <c r="B309" s="60">
        <f>SUMPRODUCT(--(BB:BB="ПГП"),--(W:W="кор"),H:H,Y:Y)+SUMPRODUCT(--(BB:BB="ПГП"),--(W:W="кг"),Y:Y)</f>
        <v>5657.84</v>
      </c>
      <c r="C309" s="60">
        <f>SUMPRODUCT(--(BB:BB="КИЗ"),--(W:W="кор"),H:H,Y:Y)+SUMPRODUCT(--(BB:BB="КИЗ"),--(W:W="кг"),Y:Y)</f>
        <v>0</v>
      </c>
    </row>
  </sheetData>
  <sheetProtection algorithmName="SHA-512" hashValue="EOG35MNLi3OMm5Fn2YLE+Ey6lQlQ7xRv17XEeagYcykNhYbU7Tc9zrjwMYXKAvI+7BWjzLDjKlHXhc4rSr6E0A==" saltValue="9Hdz4jviA4kTjYs93nEFsQ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8,00"/>
        <filter val="1 368,00"/>
        <filter val="1 500,00"/>
        <filter val="1 756,80"/>
        <filter val="100,80"/>
        <filter val="112,00"/>
        <filter val="12,00"/>
        <filter val="126,00"/>
        <filter val="13 781,84"/>
        <filter val="134,40"/>
        <filter val="14,00"/>
        <filter val="140,00"/>
        <filter val="144,00"/>
        <filter val="15 030,58"/>
        <filter val="15 955,58"/>
        <filter val="154,00"/>
        <filter val="180,00"/>
        <filter val="182,00"/>
        <filter val="196,00"/>
        <filter val="197,40"/>
        <filter val="204,00"/>
        <filter val="228,00"/>
        <filter val="24,00"/>
        <filter val="242,72"/>
        <filter val="252,00"/>
        <filter val="273,00"/>
        <filter val="28,00"/>
        <filter val="294,00"/>
        <filter val="3 112,00"/>
        <filter val="3 540,00"/>
        <filter val="30,24"/>
        <filter val="300,00"/>
        <filter val="345,60"/>
        <filter val="36,00"/>
        <filter val="36,96"/>
        <filter val="37"/>
        <filter val="38,64"/>
        <filter val="406,00"/>
        <filter val="42,00"/>
        <filter val="420,00"/>
        <filter val="421,68"/>
        <filter val="48,00"/>
        <filter val="50,40"/>
        <filter val="516,00"/>
        <filter val="56,00"/>
        <filter val="60,00"/>
        <filter val="64,00"/>
        <filter val="67,20"/>
        <filter val="84,00"/>
        <filter val="882,00"/>
        <filter val="96,00"/>
        <filter val="98,00"/>
      </filters>
    </filterColumn>
    <filterColumn colId="29" showButton="0"/>
    <filterColumn colId="30" showButton="0"/>
  </autoFilter>
  <mergeCells count="533"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E304:E305"/>
    <mergeCell ref="D268:E268"/>
    <mergeCell ref="P138:V138"/>
    <mergeCell ref="G304:G305"/>
    <mergeCell ref="A128:Z128"/>
    <mergeCell ref="P76:V76"/>
    <mergeCell ref="A255:Z255"/>
    <mergeCell ref="A10:C10"/>
    <mergeCell ref="P69:V69"/>
    <mergeCell ref="A192:Z192"/>
    <mergeCell ref="A21:Z21"/>
    <mergeCell ref="A129:Z129"/>
    <mergeCell ref="P296:V296"/>
    <mergeCell ref="A296:O301"/>
    <mergeCell ref="P293:T293"/>
    <mergeCell ref="Q6:R6"/>
    <mergeCell ref="A267:Z267"/>
    <mergeCell ref="P200:T200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D42:E42"/>
    <mergeCell ref="D17:E18"/>
    <mergeCell ref="A213:O214"/>
    <mergeCell ref="P202:T202"/>
    <mergeCell ref="X17:X18"/>
    <mergeCell ref="P304:P305"/>
    <mergeCell ref="A205:O206"/>
    <mergeCell ref="H304:H305"/>
    <mergeCell ref="D152:E152"/>
    <mergeCell ref="D279:E279"/>
    <mergeCell ref="D29:E29"/>
    <mergeCell ref="P195:V195"/>
    <mergeCell ref="P300:V300"/>
    <mergeCell ref="A20:Z20"/>
    <mergeCell ref="D252:E252"/>
    <mergeCell ref="P110:T110"/>
    <mergeCell ref="A249:Z249"/>
    <mergeCell ref="A114:Z114"/>
    <mergeCell ref="P262:T262"/>
    <mergeCell ref="D170:E170"/>
    <mergeCell ref="P132:V132"/>
    <mergeCell ref="A58:O59"/>
    <mergeCell ref="D49:E49"/>
    <mergeCell ref="P199:T199"/>
    <mergeCell ref="D278:E278"/>
    <mergeCell ref="P291:T291"/>
    <mergeCell ref="D163:E163"/>
    <mergeCell ref="D234:E234"/>
    <mergeCell ref="P288:T288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N17:N18"/>
    <mergeCell ref="F17:F18"/>
    <mergeCell ref="Q5:R5"/>
    <mergeCell ref="D107:E107"/>
    <mergeCell ref="P136:T136"/>
    <mergeCell ref="D171:E171"/>
    <mergeCell ref="A52:Z52"/>
    <mergeCell ref="D110:E110"/>
    <mergeCell ref="D44:E44"/>
    <mergeCell ref="G17:G18"/>
    <mergeCell ref="D136:E136"/>
    <mergeCell ref="AA17:AA18"/>
    <mergeCell ref="P2:W3"/>
    <mergeCell ref="A269:O270"/>
    <mergeCell ref="P218:V218"/>
    <mergeCell ref="D35:E35"/>
    <mergeCell ref="D228:E228"/>
    <mergeCell ref="A23:O24"/>
    <mergeCell ref="D10:E10"/>
    <mergeCell ref="F10:G10"/>
    <mergeCell ref="D34:E34"/>
    <mergeCell ref="P205:V205"/>
    <mergeCell ref="P263:T263"/>
    <mergeCell ref="P228:T228"/>
    <mergeCell ref="H5:M5"/>
    <mergeCell ref="A27:Z27"/>
    <mergeCell ref="P31:V31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226:T226"/>
    <mergeCell ref="M304:M305"/>
    <mergeCell ref="P116:V116"/>
    <mergeCell ref="O304:O305"/>
    <mergeCell ref="Q304:Q305"/>
    <mergeCell ref="P103:V103"/>
    <mergeCell ref="A155:Z155"/>
    <mergeCell ref="P97:V97"/>
    <mergeCell ref="Q13:R13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P49:T49"/>
    <mergeCell ref="P36:T36"/>
    <mergeCell ref="P278:T278"/>
    <mergeCell ref="P107:T107"/>
    <mergeCell ref="P101:T101"/>
    <mergeCell ref="P63:V63"/>
    <mergeCell ref="P50:V50"/>
    <mergeCell ref="M17:M18"/>
    <mergeCell ref="P282:T282"/>
    <mergeCell ref="P111:T111"/>
    <mergeCell ref="P61:T61"/>
    <mergeCell ref="D200:E200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O17:O18"/>
    <mergeCell ref="P258:V258"/>
    <mergeCell ref="P223:V223"/>
    <mergeCell ref="P174:V174"/>
    <mergeCell ref="A104:Z104"/>
    <mergeCell ref="A175:Z175"/>
    <mergeCell ref="A185:Z185"/>
    <mergeCell ref="D226:E226"/>
    <mergeCell ref="D164:E164"/>
    <mergeCell ref="P62:T62"/>
    <mergeCell ref="D286:E286"/>
    <mergeCell ref="A56:Z56"/>
    <mergeCell ref="A294:O295"/>
    <mergeCell ref="D256:E256"/>
    <mergeCell ref="P164:T164"/>
    <mergeCell ref="P93:T93"/>
    <mergeCell ref="P120:V120"/>
    <mergeCell ref="D85:E85"/>
    <mergeCell ref="F304:F305"/>
    <mergeCell ref="D222:E222"/>
    <mergeCell ref="P35:T35"/>
    <mergeCell ref="A81:O82"/>
    <mergeCell ref="P184:V184"/>
    <mergeCell ref="A167:Z167"/>
    <mergeCell ref="P242:V242"/>
    <mergeCell ref="A232:Z232"/>
    <mergeCell ref="P121:V121"/>
    <mergeCell ref="D80:E80"/>
    <mergeCell ref="P188:T188"/>
    <mergeCell ref="A207:Z207"/>
    <mergeCell ref="A169:Z169"/>
    <mergeCell ref="A225:Z225"/>
    <mergeCell ref="D288:E288"/>
    <mergeCell ref="P148:V148"/>
    <mergeCell ref="P130:T130"/>
    <mergeCell ref="A271:Z271"/>
    <mergeCell ref="A241:O242"/>
    <mergeCell ref="V6:W9"/>
    <mergeCell ref="P109:T109"/>
    <mergeCell ref="P274:T274"/>
    <mergeCell ref="D186:E186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265:V265"/>
    <mergeCell ref="A90:Z90"/>
    <mergeCell ref="A135:Z135"/>
    <mergeCell ref="J9:M9"/>
    <mergeCell ref="A14:M14"/>
    <mergeCell ref="P246:T246"/>
    <mergeCell ref="P133:V133"/>
    <mergeCell ref="Q9:R9"/>
    <mergeCell ref="A32:Z32"/>
    <mergeCell ref="A37:O38"/>
    <mergeCell ref="Q11:R11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D199:E199"/>
    <mergeCell ref="Z17:Z18"/>
    <mergeCell ref="AB17:AB18"/>
    <mergeCell ref="A277:Z277"/>
    <mergeCell ref="P30:V30"/>
    <mergeCell ref="H17:H18"/>
    <mergeCell ref="A143:O144"/>
    <mergeCell ref="A261:Z261"/>
    <mergeCell ref="D36:E36"/>
    <mergeCell ref="A259:Z259"/>
    <mergeCell ref="A12:M12"/>
    <mergeCell ref="A180:Z180"/>
    <mergeCell ref="P74:T74"/>
    <mergeCell ref="A19:Z19"/>
    <mergeCell ref="D182:E182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P96:T96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A141:Z141"/>
    <mergeCell ref="P126:V126"/>
    <mergeCell ref="P211:T211"/>
    <mergeCell ref="D172:E1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P204:T204"/>
    <mergeCell ref="D125:E125"/>
    <mergeCell ref="A198:Z198"/>
    <mergeCell ref="A54:O55"/>
    <mergeCell ref="W303:AC303"/>
    <mergeCell ref="AA304:AA305"/>
    <mergeCell ref="AC304:AC305"/>
    <mergeCell ref="Z304:Z305"/>
    <mergeCell ref="AB304:AB305"/>
    <mergeCell ref="P212:T212"/>
    <mergeCell ref="D304:D305"/>
    <mergeCell ref="A251:Z251"/>
    <mergeCell ref="P297:V297"/>
    <mergeCell ref="P43:T43"/>
    <mergeCell ref="P285:T285"/>
    <mergeCell ref="D157:E157"/>
    <mergeCell ref="D280:E280"/>
    <mergeCell ref="P163:T163"/>
    <mergeCell ref="D109:E109"/>
    <mergeCell ref="D119:E119"/>
    <mergeCell ref="D246:E246"/>
    <mergeCell ref="P203:T203"/>
    <mergeCell ref="P294:V294"/>
    <mergeCell ref="A48:Z48"/>
    <mergeCell ref="D282:E282"/>
    <mergeCell ref="D233:E233"/>
    <mergeCell ref="D111:E111"/>
    <mergeCell ref="P289:T289"/>
    <mergeCell ref="P264:T264"/>
    <mergeCell ref="P68:T68"/>
    <mergeCell ref="A247:O248"/>
    <mergeCell ref="A69:O70"/>
    <mergeCell ref="P142:T142"/>
    <mergeCell ref="A253:O254"/>
    <mergeCell ref="D115:E115"/>
    <mergeCell ref="P182:T182"/>
    <mergeCell ref="P280:T280"/>
    <mergeCell ref="P196:V196"/>
    <mergeCell ref="P119:T119"/>
    <mergeCell ref="P183:V183"/>
    <mergeCell ref="T304:T305"/>
    <mergeCell ref="P253:V253"/>
    <mergeCell ref="P82:V82"/>
    <mergeCell ref="A134:Z134"/>
    <mergeCell ref="P75:V75"/>
    <mergeCell ref="D96:E96"/>
    <mergeCell ref="A162:Z162"/>
    <mergeCell ref="A138:O139"/>
    <mergeCell ref="A132:O133"/>
    <mergeCell ref="S304:S305"/>
    <mergeCell ref="A275:O276"/>
    <mergeCell ref="U304:U305"/>
    <mergeCell ref="D91:E91"/>
    <mergeCell ref="P272:T272"/>
    <mergeCell ref="P210:T210"/>
    <mergeCell ref="D106:E106"/>
    <mergeCell ref="P283:T283"/>
    <mergeCell ref="D264:E264"/>
    <mergeCell ref="D93:E93"/>
    <mergeCell ref="I304:I305"/>
    <mergeCell ref="K304:K305"/>
    <mergeCell ref="A304:A305"/>
    <mergeCell ref="C304:C305"/>
    <mergeCell ref="A161:Z161"/>
    <mergeCell ref="Q12:R12"/>
    <mergeCell ref="P64:V64"/>
    <mergeCell ref="P51:V51"/>
    <mergeCell ref="A17:A18"/>
    <mergeCell ref="K17:K18"/>
    <mergeCell ref="C17:C18"/>
    <mergeCell ref="P66:T66"/>
    <mergeCell ref="D9:E9"/>
    <mergeCell ref="P53:T53"/>
    <mergeCell ref="F9:G9"/>
    <mergeCell ref="H9:I9"/>
    <mergeCell ref="P24:V24"/>
    <mergeCell ref="P28:T28"/>
    <mergeCell ref="AE304:AE305"/>
    <mergeCell ref="D211:E211"/>
    <mergeCell ref="P59:V59"/>
    <mergeCell ref="AG304:AG305"/>
    <mergeCell ref="P190:V190"/>
    <mergeCell ref="A71:Z71"/>
    <mergeCell ref="P46:V46"/>
    <mergeCell ref="D1:F1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P187:T187"/>
    <mergeCell ref="AF304:AF305"/>
    <mergeCell ref="J304:J305"/>
    <mergeCell ref="L304:L305"/>
    <mergeCell ref="P177:V177"/>
    <mergeCell ref="P269:V269"/>
    <mergeCell ref="A216:Z216"/>
    <mergeCell ref="P273:T273"/>
    <mergeCell ref="D272:E272"/>
    <mergeCell ref="D210:E210"/>
    <mergeCell ref="D209:E209"/>
    <mergeCell ref="D274:E274"/>
    <mergeCell ref="B304:B305"/>
    <mergeCell ref="A229:O230"/>
    <mergeCell ref="D287:E287"/>
    <mergeCell ref="P298:V298"/>
    <mergeCell ref="A250:Z250"/>
    <mergeCell ref="A237:Z237"/>
    <mergeCell ref="P191:V191"/>
    <mergeCell ref="A238:Z238"/>
    <mergeCell ref="P295:V295"/>
    <mergeCell ref="P178:V178"/>
    <mergeCell ref="A177:O178"/>
    <mergeCell ref="P276:V276"/>
    <mergeCell ref="A239:Z239"/>
    <mergeCell ref="P270:V270"/>
    <mergeCell ref="P301:V301"/>
    <mergeCell ref="P234:T234"/>
    <mergeCell ref="P154:V154"/>
    <mergeCell ref="A150:Z150"/>
    <mergeCell ref="D142:E142"/>
    <mergeCell ref="A215:Z215"/>
    <mergeCell ref="A120:O121"/>
    <mergeCell ref="A208:Z208"/>
    <mergeCell ref="D281:E281"/>
    <mergeCell ref="P153:V153"/>
    <mergeCell ref="D263:E263"/>
    <mergeCell ref="P157:T157"/>
    <mergeCell ref="P172:T172"/>
    <mergeCell ref="A158:O159"/>
    <mergeCell ref="A218:O219"/>
    <mergeCell ref="D189:E189"/>
    <mergeCell ref="P127:V127"/>
    <mergeCell ref="A123:Z123"/>
    <mergeCell ref="P137:T137"/>
    <mergeCell ref="P214:V214"/>
    <mergeCell ref="A195:O196"/>
    <mergeCell ref="A183:O184"/>
    <mergeCell ref="D290:E290"/>
    <mergeCell ref="P240:T240"/>
    <mergeCell ref="H1:Q1"/>
    <mergeCell ref="A243:Z243"/>
    <mergeCell ref="A99:Z99"/>
    <mergeCell ref="D284:E284"/>
    <mergeCell ref="D28:E28"/>
    <mergeCell ref="P257:V257"/>
    <mergeCell ref="P171:T171"/>
    <mergeCell ref="D92:E92"/>
    <mergeCell ref="D67:E67"/>
    <mergeCell ref="A140:Z140"/>
    <mergeCell ref="D5:E5"/>
    <mergeCell ref="P42:T42"/>
    <mergeCell ref="A89:Z89"/>
    <mergeCell ref="A26:Z26"/>
    <mergeCell ref="I17:I18"/>
    <mergeCell ref="A6:C6"/>
    <mergeCell ref="A5:C5"/>
    <mergeCell ref="A47:Z47"/>
    <mergeCell ref="P15:T16"/>
    <mergeCell ref="T5:U5"/>
    <mergeCell ref="V5:W5"/>
    <mergeCell ref="Q8:R8"/>
    <mergeCell ref="A257:O258"/>
    <mergeCell ref="P254:V254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P38:V38"/>
    <mergeCell ref="T6:U9"/>
    <mergeCell ref="A30:O31"/>
    <mergeCell ref="Q10:R10"/>
    <mergeCell ref="D41:E41"/>
    <mergeCell ref="D43:E43"/>
    <mergeCell ref="P88:V88"/>
    <mergeCell ref="A78:Z78"/>
    <mergeCell ref="A65:Z65"/>
    <mergeCell ref="A45:O46"/>
    <mergeCell ref="P86:T86"/>
    <mergeCell ref="A87:O88"/>
    <mergeCell ref="D66:E66"/>
    <mergeCell ref="R1:T1"/>
    <mergeCell ref="P229:V229"/>
    <mergeCell ref="P152:T152"/>
    <mergeCell ref="D73:E73"/>
    <mergeCell ref="P166:V166"/>
    <mergeCell ref="P290:T290"/>
    <mergeCell ref="W304:W305"/>
    <mergeCell ref="Y304:Y305"/>
    <mergeCell ref="P206:V206"/>
    <mergeCell ref="P37:V37"/>
    <mergeCell ref="P230:V230"/>
    <mergeCell ref="A63:O64"/>
    <mergeCell ref="B17:B18"/>
    <mergeCell ref="P143:V143"/>
    <mergeCell ref="P248:V248"/>
    <mergeCell ref="D131:E131"/>
    <mergeCell ref="A260:Z260"/>
    <mergeCell ref="P235:V235"/>
    <mergeCell ref="A60:Z60"/>
    <mergeCell ref="P252:T252"/>
    <mergeCell ref="D124:E124"/>
    <mergeCell ref="A197:Z197"/>
    <mergeCell ref="V10:W10"/>
    <mergeCell ref="P299:V299"/>
    <mergeCell ref="D289:E289"/>
    <mergeCell ref="P79:T79"/>
    <mergeCell ref="P73:T73"/>
    <mergeCell ref="D187:E187"/>
    <mergeCell ref="A190:O191"/>
    <mergeCell ref="A165:O166"/>
    <mergeCell ref="P87:V87"/>
    <mergeCell ref="A83:Z83"/>
    <mergeCell ref="P224:V224"/>
    <mergeCell ref="P159:V159"/>
    <mergeCell ref="P209:T209"/>
    <mergeCell ref="P147:T147"/>
    <mergeCell ref="A105:Z105"/>
    <mergeCell ref="P268:T268"/>
    <mergeCell ref="D108:E108"/>
    <mergeCell ref="A168:Z168"/>
    <mergeCell ref="P139:V139"/>
    <mergeCell ref="P189:T189"/>
    <mergeCell ref="P287:T287"/>
    <mergeCell ref="P281:T281"/>
    <mergeCell ref="P102:V102"/>
    <mergeCell ref="D94:E94"/>
    <mergeCell ref="P98:V98"/>
    <mergeCell ref="A118:Z118"/>
    <mergeCell ref="W17:W18"/>
    <mergeCell ref="A151:Z151"/>
    <mergeCell ref="P149:V149"/>
    <mergeCell ref="A145:Z145"/>
    <mergeCell ref="D137:E137"/>
    <mergeCell ref="D74:E74"/>
    <mergeCell ref="D130:E130"/>
    <mergeCell ref="D201:E201"/>
    <mergeCell ref="D68:E68"/>
    <mergeCell ref="D188:E188"/>
    <mergeCell ref="P113:V113"/>
    <mergeCell ref="D53:E53"/>
    <mergeCell ref="A84:Z84"/>
    <mergeCell ref="D147:E147"/>
    <mergeCell ref="A173:O174"/>
    <mergeCell ref="P170:T17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6 X111 X115 X119 X131 X136:X137 X142 X147 X152 X157 X163 X170:X172 X176 X182 X189 X199 X201:X203 X209 X211:X212 X217 X222 X226:X228 X233 X240 X252 X256 X278 X281 X284 X290 X292:X29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6 X268 X273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7 X109 X130 X164 X186:X188 X194 X200 X204 X210 X234 X262:X264 X272 X274 X279:X280 X282:X283 X285:X289 X291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441</v>
      </c>
      <c r="H1" s="52"/>
    </row>
    <row r="3" spans="2:8" x14ac:dyDescent="0.2">
      <c r="B3" s="47" t="s">
        <v>442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443</v>
      </c>
      <c r="D6" s="47" t="s">
        <v>444</v>
      </c>
      <c r="E6" s="47"/>
    </row>
    <row r="8" spans="2:8" x14ac:dyDescent="0.2">
      <c r="B8" s="47" t="s">
        <v>19</v>
      </c>
      <c r="C8" s="47" t="s">
        <v>443</v>
      </c>
      <c r="D8" s="47"/>
      <c r="E8" s="47"/>
    </row>
    <row r="10" spans="2:8" x14ac:dyDescent="0.2">
      <c r="B10" s="47" t="s">
        <v>445</v>
      </c>
      <c r="C10" s="47"/>
      <c r="D10" s="47"/>
      <c r="E10" s="47"/>
    </row>
    <row r="11" spans="2:8" x14ac:dyDescent="0.2">
      <c r="B11" s="47" t="s">
        <v>446</v>
      </c>
      <c r="C11" s="47"/>
      <c r="D11" s="47"/>
      <c r="E11" s="47"/>
    </row>
    <row r="12" spans="2:8" x14ac:dyDescent="0.2">
      <c r="B12" s="47" t="s">
        <v>447</v>
      </c>
      <c r="C12" s="47"/>
      <c r="D12" s="47"/>
      <c r="E12" s="47"/>
    </row>
    <row r="13" spans="2:8" x14ac:dyDescent="0.2">
      <c r="B13" s="47" t="s">
        <v>448</v>
      </c>
      <c r="C13" s="47"/>
      <c r="D13" s="47"/>
      <c r="E13" s="47"/>
    </row>
    <row r="14" spans="2:8" x14ac:dyDescent="0.2">
      <c r="B14" s="47" t="s">
        <v>449</v>
      </c>
      <c r="C14" s="47"/>
      <c r="D14" s="47"/>
      <c r="E14" s="47"/>
    </row>
    <row r="15" spans="2:8" x14ac:dyDescent="0.2">
      <c r="B15" s="47" t="s">
        <v>450</v>
      </c>
      <c r="C15" s="47"/>
      <c r="D15" s="47"/>
      <c r="E15" s="47"/>
    </row>
    <row r="16" spans="2:8" x14ac:dyDescent="0.2">
      <c r="B16" s="47" t="s">
        <v>451</v>
      </c>
      <c r="C16" s="47"/>
      <c r="D16" s="47"/>
      <c r="E16" s="47"/>
    </row>
    <row r="17" spans="2:5" x14ac:dyDescent="0.2">
      <c r="B17" s="47" t="s">
        <v>452</v>
      </c>
      <c r="C17" s="47"/>
      <c r="D17" s="47"/>
      <c r="E17" s="47"/>
    </row>
    <row r="18" spans="2:5" x14ac:dyDescent="0.2">
      <c r="B18" s="47" t="s">
        <v>453</v>
      </c>
      <c r="C18" s="47"/>
      <c r="D18" s="47"/>
      <c r="E18" s="47"/>
    </row>
    <row r="19" spans="2:5" x14ac:dyDescent="0.2">
      <c r="B19" s="47" t="s">
        <v>454</v>
      </c>
      <c r="C19" s="47"/>
      <c r="D19" s="47"/>
      <c r="E19" s="47"/>
    </row>
    <row r="20" spans="2:5" x14ac:dyDescent="0.2">
      <c r="B20" s="47" t="s">
        <v>455</v>
      </c>
      <c r="C20" s="47"/>
      <c r="D20" s="47"/>
      <c r="E20" s="47"/>
    </row>
  </sheetData>
  <sheetProtection algorithmName="SHA-512" hashValue="uL8kCXhTg2KfKOUXhZ1iIyZJ8q8EBUnAgz7aFw7R9z7mHcBTbtcYM+uc4UxCvp8hKBql/c6fhp0vG6DkaqGJUg==" saltValue="VmBl1UYC/OVCDMWZoRrm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