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5EB06E4-F5A9-4DF9-8C59-613F84134B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3" i="1" s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X205" i="1"/>
  <c r="X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Y101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0" i="1" s="1"/>
  <c r="X23" i="1"/>
  <c r="BO22" i="1"/>
  <c r="BM22" i="1"/>
  <c r="Y22" i="1"/>
  <c r="Y23" i="1" s="1"/>
  <c r="H10" i="1"/>
  <c r="A9" i="1"/>
  <c r="F10" i="1" s="1"/>
  <c r="D7" i="1"/>
  <c r="Q6" i="1"/>
  <c r="P2" i="1"/>
  <c r="Z28" i="1" l="1"/>
  <c r="BN28" i="1"/>
  <c r="Z55" i="1"/>
  <c r="BN55" i="1"/>
  <c r="Z69" i="1"/>
  <c r="BN69" i="1"/>
  <c r="Y81" i="1"/>
  <c r="Z83" i="1"/>
  <c r="BN83" i="1"/>
  <c r="Z97" i="1"/>
  <c r="BN97" i="1"/>
  <c r="Z112" i="1"/>
  <c r="BN112" i="1"/>
  <c r="Z137" i="1"/>
  <c r="BN137" i="1"/>
  <c r="Z166" i="1"/>
  <c r="BN166" i="1"/>
  <c r="Z187" i="1"/>
  <c r="BN187" i="1"/>
  <c r="Z197" i="1"/>
  <c r="BN197" i="1"/>
  <c r="Z207" i="1"/>
  <c r="BN207" i="1"/>
  <c r="Z215" i="1"/>
  <c r="BN215" i="1"/>
  <c r="Z230" i="1"/>
  <c r="BN230" i="1"/>
  <c r="Z255" i="1"/>
  <c r="BN255" i="1"/>
  <c r="Y266" i="1"/>
  <c r="Z293" i="1"/>
  <c r="BN293" i="1"/>
  <c r="Z305" i="1"/>
  <c r="BN305" i="1"/>
  <c r="Z327" i="1"/>
  <c r="BN327" i="1"/>
  <c r="Z340" i="1"/>
  <c r="BN340" i="1"/>
  <c r="Z350" i="1"/>
  <c r="BN350" i="1"/>
  <c r="Z373" i="1"/>
  <c r="BN373" i="1"/>
  <c r="Z397" i="1"/>
  <c r="BN397" i="1"/>
  <c r="Z418" i="1"/>
  <c r="BN418" i="1"/>
  <c r="Z441" i="1"/>
  <c r="BN441" i="1"/>
  <c r="Z448" i="1"/>
  <c r="BN448" i="1"/>
  <c r="Z464" i="1"/>
  <c r="BN464" i="1"/>
  <c r="Z491" i="1"/>
  <c r="BN491" i="1"/>
  <c r="BP491" i="1"/>
  <c r="Z492" i="1"/>
  <c r="BN492" i="1"/>
  <c r="Y493" i="1"/>
  <c r="BP199" i="1"/>
  <c r="BN199" i="1"/>
  <c r="Z199" i="1"/>
  <c r="BP209" i="1"/>
  <c r="BN209" i="1"/>
  <c r="Z209" i="1"/>
  <c r="BP219" i="1"/>
  <c r="BN219" i="1"/>
  <c r="Z219" i="1"/>
  <c r="BP236" i="1"/>
  <c r="BN236" i="1"/>
  <c r="Z236" i="1"/>
  <c r="BP246" i="1"/>
  <c r="BN246" i="1"/>
  <c r="Z246" i="1"/>
  <c r="BP257" i="1"/>
  <c r="BN257" i="1"/>
  <c r="Z257" i="1"/>
  <c r="BP265" i="1"/>
  <c r="BN265" i="1"/>
  <c r="Z265" i="1"/>
  <c r="BP270" i="1"/>
  <c r="BN270" i="1"/>
  <c r="Z270" i="1"/>
  <c r="BP295" i="1"/>
  <c r="BN295" i="1"/>
  <c r="Z295" i="1"/>
  <c r="BP311" i="1"/>
  <c r="BN311" i="1"/>
  <c r="Z311" i="1"/>
  <c r="Y329" i="1"/>
  <c r="BP324" i="1"/>
  <c r="BN324" i="1"/>
  <c r="Z324" i="1"/>
  <c r="Y328" i="1"/>
  <c r="S520" i="1"/>
  <c r="BP338" i="1"/>
  <c r="BN338" i="1"/>
  <c r="Z338" i="1"/>
  <c r="Y341" i="1"/>
  <c r="Z22" i="1"/>
  <c r="Z23" i="1" s="1"/>
  <c r="BN22" i="1"/>
  <c r="BP22" i="1"/>
  <c r="Z26" i="1"/>
  <c r="BN26" i="1"/>
  <c r="BP26" i="1"/>
  <c r="Z30" i="1"/>
  <c r="BN30" i="1"/>
  <c r="C520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BN95" i="1"/>
  <c r="BP95" i="1"/>
  <c r="Z99" i="1"/>
  <c r="BN99" i="1"/>
  <c r="F520" i="1"/>
  <c r="Z108" i="1"/>
  <c r="BN108" i="1"/>
  <c r="Y116" i="1"/>
  <c r="Z114" i="1"/>
  <c r="BN114" i="1"/>
  <c r="Y115" i="1"/>
  <c r="Z118" i="1"/>
  <c r="BN118" i="1"/>
  <c r="Z126" i="1"/>
  <c r="BN126" i="1"/>
  <c r="Z131" i="1"/>
  <c r="BN131" i="1"/>
  <c r="Z141" i="1"/>
  <c r="BN141" i="1"/>
  <c r="BP141" i="1"/>
  <c r="Z164" i="1"/>
  <c r="BN164" i="1"/>
  <c r="Z168" i="1"/>
  <c r="BN168" i="1"/>
  <c r="Z176" i="1"/>
  <c r="BN176" i="1"/>
  <c r="BP191" i="1"/>
  <c r="BN191" i="1"/>
  <c r="Z191" i="1"/>
  <c r="BP203" i="1"/>
  <c r="BN203" i="1"/>
  <c r="Z203" i="1"/>
  <c r="BP213" i="1"/>
  <c r="BN213" i="1"/>
  <c r="Z213" i="1"/>
  <c r="BP228" i="1"/>
  <c r="BN228" i="1"/>
  <c r="Z228" i="1"/>
  <c r="BP253" i="1"/>
  <c r="BN253" i="1"/>
  <c r="Z253" i="1"/>
  <c r="BP264" i="1"/>
  <c r="BN264" i="1"/>
  <c r="Z264" i="1"/>
  <c r="P520" i="1"/>
  <c r="Y278" i="1"/>
  <c r="BP277" i="1"/>
  <c r="BN277" i="1"/>
  <c r="Z277" i="1"/>
  <c r="Z278" i="1" s="1"/>
  <c r="Y283" i="1"/>
  <c r="Y282" i="1"/>
  <c r="BP281" i="1"/>
  <c r="BN281" i="1"/>
  <c r="Z281" i="1"/>
  <c r="Z282" i="1" s="1"/>
  <c r="Q520" i="1"/>
  <c r="Y287" i="1"/>
  <c r="BP286" i="1"/>
  <c r="BN286" i="1"/>
  <c r="Z286" i="1"/>
  <c r="Z287" i="1" s="1"/>
  <c r="BP291" i="1"/>
  <c r="BN291" i="1"/>
  <c r="Z291" i="1"/>
  <c r="BP303" i="1"/>
  <c r="BN303" i="1"/>
  <c r="Z303" i="1"/>
  <c r="BP319" i="1"/>
  <c r="BN319" i="1"/>
  <c r="Z319" i="1"/>
  <c r="BP325" i="1"/>
  <c r="BN325" i="1"/>
  <c r="Z325" i="1"/>
  <c r="BP352" i="1"/>
  <c r="BN352" i="1"/>
  <c r="Z352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BP331" i="1"/>
  <c r="BN331" i="1"/>
  <c r="Z331" i="1"/>
  <c r="BP348" i="1"/>
  <c r="BN348" i="1"/>
  <c r="Z348" i="1"/>
  <c r="BP362" i="1"/>
  <c r="BN362" i="1"/>
  <c r="Z362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Y358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BP271" i="1"/>
  <c r="BN271" i="1"/>
  <c r="Z271" i="1"/>
  <c r="O520" i="1"/>
  <c r="Y273" i="1"/>
  <c r="BP347" i="1"/>
  <c r="BN347" i="1"/>
  <c r="Z347" i="1"/>
  <c r="Y353" i="1"/>
  <c r="BP351" i="1"/>
  <c r="BN351" i="1"/>
  <c r="Z351" i="1"/>
  <c r="H9" i="1"/>
  <c r="A10" i="1"/>
  <c r="Y33" i="1"/>
  <c r="Y37" i="1"/>
  <c r="Y45" i="1"/>
  <c r="Y49" i="1"/>
  <c r="Y58" i="1"/>
  <c r="Y66" i="1"/>
  <c r="Y72" i="1"/>
  <c r="Y80" i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BP132" i="1"/>
  <c r="BN132" i="1"/>
  <c r="Z132" i="1"/>
  <c r="Z133" i="1" s="1"/>
  <c r="Y134" i="1"/>
  <c r="Y139" i="1"/>
  <c r="BP136" i="1"/>
  <c r="BN136" i="1"/>
  <c r="Z136" i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F9" i="1"/>
  <c r="J9" i="1"/>
  <c r="B520" i="1"/>
  <c r="X511" i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BN84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BP332" i="1"/>
  <c r="BN332" i="1"/>
  <c r="Z332" i="1"/>
  <c r="Z334" i="1" s="1"/>
  <c r="Y334" i="1"/>
  <c r="BP372" i="1"/>
  <c r="BN372" i="1"/>
  <c r="Z372" i="1"/>
  <c r="Y376" i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Z258" i="1" s="1"/>
  <c r="Y258" i="1"/>
  <c r="BP263" i="1"/>
  <c r="BN263" i="1"/>
  <c r="Z263" i="1"/>
  <c r="Z266" i="1" s="1"/>
  <c r="Y274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Z341" i="1"/>
  <c r="BP339" i="1"/>
  <c r="BN339" i="1"/>
  <c r="Z339" i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32" i="1" l="1"/>
  <c r="Z188" i="1"/>
  <c r="Z115" i="1"/>
  <c r="Z109" i="1"/>
  <c r="Z85" i="1"/>
  <c r="Z138" i="1"/>
  <c r="Z122" i="1"/>
  <c r="Z273" i="1"/>
  <c r="Z493" i="1"/>
  <c r="Z375" i="1"/>
  <c r="Z65" i="1"/>
  <c r="Y512" i="1"/>
  <c r="Y514" i="1"/>
  <c r="Z353" i="1"/>
  <c r="Z481" i="1"/>
  <c r="Z403" i="1"/>
  <c r="Z297" i="1"/>
  <c r="Z315" i="1"/>
  <c r="Z101" i="1"/>
  <c r="Z80" i="1"/>
  <c r="Z44" i="1"/>
  <c r="Y511" i="1"/>
  <c r="Y513" i="1" s="1"/>
  <c r="Z216" i="1"/>
  <c r="Z503" i="1"/>
  <c r="Z488" i="1"/>
  <c r="Z466" i="1"/>
  <c r="Z321" i="1"/>
  <c r="Y510" i="1"/>
  <c r="Z204" i="1"/>
  <c r="Z178" i="1"/>
  <c r="Z92" i="1"/>
  <c r="Z498" i="1"/>
  <c r="Z450" i="1"/>
  <c r="Z307" i="1"/>
  <c r="Z154" i="1"/>
  <c r="Z71" i="1"/>
  <c r="Z58" i="1"/>
  <c r="X513" i="1"/>
  <c r="Z232" i="1"/>
  <c r="Z172" i="1"/>
  <c r="Z249" i="1"/>
  <c r="Z515" i="1" l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<sst xmlns="http://schemas.openxmlformats.org/spreadsheetml/2006/main" count="2283" uniqueCount="831">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</sst>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45866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Понедельник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4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9</v>
      </c>
      <c r="Y52" s="56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9.3495535714285722</v>
      </c>
      <c r="BN52" s="64">
        <f t="shared" ref="BN52:BN57" si="8">IFERROR(Y52*I52/H52,"0")</f>
        <v>11.635</v>
      </c>
      <c r="BO52" s="64">
        <f t="shared" ref="BO52:BO57" si="9">IFERROR(1/J52*(X52/H52),"0")</f>
        <v>1.2555803571428572E-2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0.8035714285714286</v>
      </c>
      <c r="Y58" s="569">
        <f>IFERROR(Y52/H52,"0")+IFERROR(Y53/H53,"0")+IFERROR(Y54/H54,"0")+IFERROR(Y55/H55,"0")+IFERROR(Y56/H56,"0")+IFERROR(Y57/H57,"0")</f>
        <v>1</v>
      </c>
      <c r="Z58" s="569">
        <f>IFERROR(IF(Z52="",0,Z52),"0")+IFERROR(IF(Z53="",0,Z53),"0")+IFERROR(IF(Z54="",0,Z54),"0")+IFERROR(IF(Z55="",0,Z55),"0")+IFERROR(IF(Z56="",0,Z56),"0")+IFERROR(IF(Z57="",0,Z57),"0")</f>
        <v>1.898E-2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9</v>
      </c>
      <c r="Y59" s="569">
        <f>IFERROR(SUM(Y52:Y57),"0")</f>
        <v>11.2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4</v>
      </c>
      <c r="Y61" s="568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4.1611111111111105</v>
      </c>
      <c r="BN61" s="64">
        <f>IFERROR(Y61*I61/H61,"0")</f>
        <v>11.234999999999999</v>
      </c>
      <c r="BO61" s="64">
        <f>IFERROR(1/J61*(X61/H61),"0")</f>
        <v>5.7870370370370367E-3</v>
      </c>
      <c r="BP61" s="64">
        <f>IFERROR(1/J61*(Y61/H61),"0")</f>
        <v>1.5625E-2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0.37037037037037035</v>
      </c>
      <c r="Y65" s="569">
        <f>IFERROR(Y61/H61,"0")+IFERROR(Y62/H62,"0")+IFERROR(Y63/H63,"0")+IFERROR(Y64/H64,"0")</f>
        <v>1</v>
      </c>
      <c r="Z65" s="569">
        <f>IFERROR(IF(Z61="",0,Z61),"0")+IFERROR(IF(Z62="",0,Z62),"0")+IFERROR(IF(Z63="",0,Z63),"0")+IFERROR(IF(Z64="",0,Z64),"0")</f>
        <v>1.898E-2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4</v>
      </c>
      <c r="Y66" s="569">
        <f>IFERROR(SUM(Y61:Y64),"0")</f>
        <v>10.8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18</v>
      </c>
      <c r="Y69" s="568">
        <f>IFERROR(IF(X69="",0,CEILING((X69/$H69),1)*$H69),"")</f>
        <v>18</v>
      </c>
      <c r="Z69" s="36">
        <f>IFERROR(IF(Y69=0,"",ROUNDUP(Y69/H69,0)*0.00502),"")</f>
        <v>5.0200000000000002E-2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18.999999999999996</v>
      </c>
      <c r="BN69" s="64">
        <f>IFERROR(Y69*I69/H69,"0")</f>
        <v>18.999999999999996</v>
      </c>
      <c r="BO69" s="64">
        <f>IFERROR(1/J69*(X69/H69),"0")</f>
        <v>4.2735042735042736E-2</v>
      </c>
      <c r="BP69" s="64">
        <f>IFERROR(1/J69*(Y69/H69),"0")</f>
        <v>4.2735042735042736E-2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38</v>
      </c>
      <c r="Y70" s="568">
        <f>IFERROR(IF(X70="",0,CEILING((X70/$H70),1)*$H70),"")</f>
        <v>39.6</v>
      </c>
      <c r="Z70" s="36">
        <f>IFERROR(IF(Y70=0,"",ROUNDUP(Y70/H70,0)*0.00502),"")</f>
        <v>0.11044000000000001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40.111111111111114</v>
      </c>
      <c r="BN70" s="64">
        <f>IFERROR(Y70*I70/H70,"0")</f>
        <v>41.8</v>
      </c>
      <c r="BO70" s="64">
        <f>IFERROR(1/J70*(X70/H70),"0")</f>
        <v>9.0218423551756896E-2</v>
      </c>
      <c r="BP70" s="64">
        <f>IFERROR(1/J70*(Y70/H70),"0")</f>
        <v>9.401709401709403E-2</v>
      </c>
    </row>
    <row r="71" spans="1:68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31.111111111111111</v>
      </c>
      <c r="Y71" s="569">
        <f>IFERROR(Y68/H68,"0")+IFERROR(Y69/H69,"0")+IFERROR(Y70/H70,"0")</f>
        <v>32</v>
      </c>
      <c r="Z71" s="569">
        <f>IFERROR(IF(Z68="",0,Z68),"0")+IFERROR(IF(Z69="",0,Z69),"0")+IFERROR(IF(Z70="",0,Z70),"0")</f>
        <v>0.16064000000000001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56</v>
      </c>
      <c r="Y72" s="569">
        <f>IFERROR(SUM(Y68:Y70),"0")</f>
        <v>57.6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22</v>
      </c>
      <c r="Y83" s="56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23.226923076923075</v>
      </c>
      <c r="BN83" s="64">
        <f>IFERROR(Y83*I83/H83,"0")</f>
        <v>24.704999999999998</v>
      </c>
      <c r="BO83" s="64">
        <f>IFERROR(1/J83*(X83/H83),"0")</f>
        <v>4.4070512820512824E-2</v>
      </c>
      <c r="BP83" s="64">
        <f>IFERROR(1/J83*(Y83/H83),"0")</f>
        <v>4.6875E-2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2.8205128205128207</v>
      </c>
      <c r="Y85" s="569">
        <f>IFERROR(Y83/H83,"0")+IFERROR(Y84/H84,"0")</f>
        <v>3</v>
      </c>
      <c r="Z85" s="569">
        <f>IFERROR(IF(Z83="",0,Z83),"0")+IFERROR(IF(Z84="",0,Z84),"0")</f>
        <v>5.6940000000000004E-2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22</v>
      </c>
      <c r="Y86" s="569">
        <f>IFERROR(SUM(Y83:Y84),"0")</f>
        <v>23.4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17</v>
      </c>
      <c r="Y89" s="568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17.68472222222222</v>
      </c>
      <c r="BN89" s="64">
        <f>IFERROR(Y89*I89/H89,"0")</f>
        <v>22.47</v>
      </c>
      <c r="BO89" s="64">
        <f>IFERROR(1/J89*(X89/H89),"0")</f>
        <v>2.4594907407407406E-2</v>
      </c>
      <c r="BP89" s="64">
        <f>IFERROR(1/J89*(Y89/H89),"0")</f>
        <v>3.125E-2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1.574074074074074</v>
      </c>
      <c r="Y92" s="569">
        <f>IFERROR(Y89/H89,"0")+IFERROR(Y90/H90,"0")+IFERROR(Y91/H91,"0")</f>
        <v>2</v>
      </c>
      <c r="Z92" s="569">
        <f>IFERROR(IF(Z89="",0,Z89),"0")+IFERROR(IF(Z90="",0,Z90),"0")+IFERROR(IF(Z91="",0,Z91),"0")</f>
        <v>3.7960000000000001E-2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17</v>
      </c>
      <c r="Y93" s="569">
        <f>IFERROR(SUM(Y89:Y91),"0")</f>
        <v>21.6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107</v>
      </c>
      <c r="Y95" s="568">
        <f t="shared" ref="Y95:Y100" si="16">IFERROR(IF(X95="",0,CEILING((X95/$H95),1)*$H95),"")</f>
        <v>113.39999999999999</v>
      </c>
      <c r="Z95" s="36">
        <f>IFERROR(IF(Y95=0,"",ROUNDUP(Y95/H95,0)*0.01898),"")</f>
        <v>0.26572000000000001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113.85592592592593</v>
      </c>
      <c r="BN95" s="64">
        <f t="shared" ref="BN95:BN100" si="18">IFERROR(Y95*I95/H95,"0")</f>
        <v>120.66599999999998</v>
      </c>
      <c r="BO95" s="64">
        <f t="shared" ref="BO95:BO100" si="19">IFERROR(1/J95*(X95/H95),"0")</f>
        <v>0.20640432098765432</v>
      </c>
      <c r="BP95" s="64">
        <f t="shared" ref="BP95:BP100" si="20">IFERROR(1/J95*(Y95/H95),"0")</f>
        <v>0.21875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75</v>
      </c>
      <c r="Y99" s="568">
        <f t="shared" si="16"/>
        <v>75.600000000000009</v>
      </c>
      <c r="Z99" s="36">
        <f>IFERROR(IF(Y99=0,"",ROUNDUP(Y99/H99,0)*0.00651),"")</f>
        <v>0.18228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82</v>
      </c>
      <c r="BN99" s="64">
        <f t="shared" si="18"/>
        <v>82.656000000000006</v>
      </c>
      <c r="BO99" s="64">
        <f t="shared" si="19"/>
        <v>0.15262515262515261</v>
      </c>
      <c r="BP99" s="64">
        <f t="shared" si="20"/>
        <v>0.15384615384615385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40.987654320987652</v>
      </c>
      <c r="Y101" s="569">
        <f>IFERROR(Y95/H95,"0")+IFERROR(Y96/H96,"0")+IFERROR(Y97/H97,"0")+IFERROR(Y98/H98,"0")+IFERROR(Y99/H99,"0")+IFERROR(Y100/H100,"0")</f>
        <v>42</v>
      </c>
      <c r="Z101" s="569">
        <f>IFERROR(IF(Z95="",0,Z95),"0")+IFERROR(IF(Z96="",0,Z96),"0")+IFERROR(IF(Z97="",0,Z97),"0")+IFERROR(IF(Z98="",0,Z98),"0")+IFERROR(IF(Z99="",0,Z99),"0")+IFERROR(IF(Z100="",0,Z100),"0")</f>
        <v>0.44800000000000001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182</v>
      </c>
      <c r="Y102" s="569">
        <f>IFERROR(SUM(Y95:Y100),"0")</f>
        <v>189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47</v>
      </c>
      <c r="Y105" s="568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48.893055555555549</v>
      </c>
      <c r="BN105" s="64">
        <f>IFERROR(Y105*I105/H105,"0")</f>
        <v>56.17499999999999</v>
      </c>
      <c r="BO105" s="64">
        <f>IFERROR(1/J105*(X105/H105),"0")</f>
        <v>6.7997685185185175E-2</v>
      </c>
      <c r="BP105" s="64">
        <f>IFERROR(1/J105*(Y105/H105),"0")</f>
        <v>7.8125E-2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57</v>
      </c>
      <c r="Y107" s="568">
        <f>IFERROR(IF(X107="",0,CEILING((X107/$H107),1)*$H107),"")</f>
        <v>58.5</v>
      </c>
      <c r="Z107" s="36">
        <f>IFERROR(IF(Y107=0,"",ROUNDUP(Y107/H107,0)*0.00902),"")</f>
        <v>0.11726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59.66</v>
      </c>
      <c r="BN107" s="64">
        <f>IFERROR(Y107*I107/H107,"0")</f>
        <v>61.230000000000004</v>
      </c>
      <c r="BO107" s="64">
        <f>IFERROR(1/J107*(X107/H107),"0")</f>
        <v>9.5959595959595953E-2</v>
      </c>
      <c r="BP107" s="64">
        <f>IFERROR(1/J107*(Y107/H107),"0")</f>
        <v>9.8484848484848481E-2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17.018518518518519</v>
      </c>
      <c r="Y109" s="569">
        <f>IFERROR(Y105/H105,"0")+IFERROR(Y106/H106,"0")+IFERROR(Y107/H107,"0")+IFERROR(Y108/H108,"0")</f>
        <v>18</v>
      </c>
      <c r="Z109" s="569">
        <f>IFERROR(IF(Z105="",0,Z105),"0")+IFERROR(IF(Z106="",0,Z106),"0")+IFERROR(IF(Z107="",0,Z107),"0")+IFERROR(IF(Z108="",0,Z108),"0")</f>
        <v>0.21216000000000002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104</v>
      </c>
      <c r="Y110" s="569">
        <f>IFERROR(SUM(Y105:Y108),"0")</f>
        <v>112.5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4</v>
      </c>
      <c r="Y112" s="568">
        <f>IFERROR(IF(X112="",0,CEILING((X112/$H112),1)*$H112),"")</f>
        <v>10.8</v>
      </c>
      <c r="Z112" s="36">
        <f>IFERROR(IF(Y112=0,"",ROUNDUP(Y112/H112,0)*0.01898),"")</f>
        <v>1.898E-2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4.1611111111111105</v>
      </c>
      <c r="BN112" s="64">
        <f>IFERROR(Y112*I112/H112,"0")</f>
        <v>11.234999999999999</v>
      </c>
      <c r="BO112" s="64">
        <f>IFERROR(1/J112*(X112/H112),"0")</f>
        <v>5.7870370370370367E-3</v>
      </c>
      <c r="BP112" s="64">
        <f>IFERROR(1/J112*(Y112/H112),"0")</f>
        <v>1.5625E-2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27</v>
      </c>
      <c r="Y114" s="568">
        <f>IFERROR(IF(X114="",0,CEILING((X114/$H114),1)*$H114),"")</f>
        <v>28.799999999999997</v>
      </c>
      <c r="Z114" s="36">
        <f>IFERROR(IF(Y114=0,"",ROUNDUP(Y114/H114,0)*0.00651),"")</f>
        <v>7.8119999999999995E-2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29.024999999999999</v>
      </c>
      <c r="BN114" s="64">
        <f>IFERROR(Y114*I114/H114,"0")</f>
        <v>30.959999999999997</v>
      </c>
      <c r="BO114" s="64">
        <f>IFERROR(1/J114*(X114/H114),"0")</f>
        <v>6.1813186813186816E-2</v>
      </c>
      <c r="BP114" s="64">
        <f>IFERROR(1/J114*(Y114/H114),"0")</f>
        <v>6.5934065934065936E-2</v>
      </c>
    </row>
    <row r="115" spans="1:68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11.62037037037037</v>
      </c>
      <c r="Y115" s="569">
        <f>IFERROR(Y112/H112,"0")+IFERROR(Y113/H113,"0")+IFERROR(Y114/H114,"0")</f>
        <v>13</v>
      </c>
      <c r="Z115" s="569">
        <f>IFERROR(IF(Z112="",0,Z112),"0")+IFERROR(IF(Z113="",0,Z113),"0")+IFERROR(IF(Z114="",0,Z114),"0")</f>
        <v>9.7099999999999992E-2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31</v>
      </c>
      <c r="Y116" s="569">
        <f>IFERROR(SUM(Y112:Y114),"0")</f>
        <v>39.599999999999994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22</v>
      </c>
      <c r="Y118" s="568">
        <f>IFERROR(IF(X118="",0,CEILING((X118/$H118),1)*$H118),"")</f>
        <v>24.299999999999997</v>
      </c>
      <c r="Z118" s="36">
        <f>IFERROR(IF(Y118=0,"",ROUNDUP(Y118/H118,0)*0.01898),"")</f>
        <v>5.6940000000000004E-2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23.393333333333334</v>
      </c>
      <c r="BN118" s="64">
        <f>IFERROR(Y118*I118/H118,"0")</f>
        <v>25.838999999999995</v>
      </c>
      <c r="BO118" s="64">
        <f>IFERROR(1/J118*(X118/H118),"0")</f>
        <v>4.2438271604938273E-2</v>
      </c>
      <c r="BP118" s="64">
        <f>IFERROR(1/J118*(Y118/H118),"0")</f>
        <v>4.6875E-2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5</v>
      </c>
      <c r="Y120" s="568">
        <f>IFERROR(IF(X120="",0,CEILING((X120/$H120),1)*$H120),"")</f>
        <v>5.4</v>
      </c>
      <c r="Z120" s="36">
        <f>IFERROR(IF(Y120=0,"",ROUNDUP(Y120/H120,0)*0.00651),"")</f>
        <v>1.302E-2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5.4666666666666659</v>
      </c>
      <c r="BN120" s="64">
        <f>IFERROR(Y120*I120/H120,"0")</f>
        <v>5.9039999999999999</v>
      </c>
      <c r="BO120" s="64">
        <f>IFERROR(1/J120*(X120/H120),"0")</f>
        <v>1.0175010175010175E-2</v>
      </c>
      <c r="BP120" s="64">
        <f>IFERROR(1/J120*(Y120/H120),"0")</f>
        <v>1.098901098901099E-2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4.5679012345679011</v>
      </c>
      <c r="Y122" s="569">
        <f>IFERROR(Y118/H118,"0")+IFERROR(Y119/H119,"0")+IFERROR(Y120/H120,"0")+IFERROR(Y121/H121,"0")</f>
        <v>5</v>
      </c>
      <c r="Z122" s="569">
        <f>IFERROR(IF(Z118="",0,Z118),"0")+IFERROR(IF(Z119="",0,Z119),"0")+IFERROR(IF(Z120="",0,Z120),"0")+IFERROR(IF(Z121="",0,Z121),"0")</f>
        <v>6.9960000000000008E-2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27</v>
      </c>
      <c r="Y123" s="569">
        <f>IFERROR(SUM(Y118:Y121),"0")</f>
        <v>29.699999999999996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20</v>
      </c>
      <c r="Y163" s="568">
        <f t="shared" ref="Y163:Y171" si="21">IFERROR(IF(X163="",0,CEILING((X163/$H163),1)*$H163),"")</f>
        <v>21</v>
      </c>
      <c r="Z163" s="36">
        <f>IFERROR(IF(Y163=0,"",ROUNDUP(Y163/H163,0)*0.00902),"")</f>
        <v>4.5100000000000001E-2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21.285714285714281</v>
      </c>
      <c r="BN163" s="64">
        <f t="shared" ref="BN163:BN171" si="23">IFERROR(Y163*I163/H163,"0")</f>
        <v>22.349999999999998</v>
      </c>
      <c r="BO163" s="64">
        <f t="shared" ref="BO163:BO171" si="24">IFERROR(1/J163*(X163/H163),"0")</f>
        <v>3.6075036075036072E-2</v>
      </c>
      <c r="BP163" s="64">
        <f t="shared" ref="BP163:BP171" si="25">IFERROR(1/J163*(Y163/H163),"0")</f>
        <v>3.787878787878788E-2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75</v>
      </c>
      <c r="Y166" s="568">
        <f t="shared" si="21"/>
        <v>75.600000000000009</v>
      </c>
      <c r="Z166" s="36">
        <f>IFERROR(IF(Y166=0,"",ROUNDUP(Y166/H166,0)*0.00502),"")</f>
        <v>0.18071999999999999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79.642857142857139</v>
      </c>
      <c r="BN166" s="64">
        <f t="shared" si="23"/>
        <v>80.28</v>
      </c>
      <c r="BO166" s="64">
        <f t="shared" si="24"/>
        <v>0.15262515262515264</v>
      </c>
      <c r="BP166" s="64">
        <f t="shared" si="25"/>
        <v>0.15384615384615385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40.476190476190474</v>
      </c>
      <c r="Y172" s="569">
        <f>IFERROR(Y163/H163,"0")+IFERROR(Y164/H164,"0")+IFERROR(Y165/H165,"0")+IFERROR(Y166/H166,"0")+IFERROR(Y167/H167,"0")+IFERROR(Y168/H168,"0")+IFERROR(Y169/H169,"0")+IFERROR(Y170/H170,"0")+IFERROR(Y171/H171,"0")</f>
        <v>41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0.22581999999999999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95</v>
      </c>
      <c r="Y173" s="569">
        <f>IFERROR(SUM(Y163:Y171),"0")</f>
        <v>96.600000000000009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44</v>
      </c>
      <c r="Y197" s="568">
        <f t="shared" si="26"/>
        <v>48.6</v>
      </c>
      <c r="Z197" s="36">
        <f>IFERROR(IF(Y197=0,"",ROUNDUP(Y197/H197,0)*0.00902),"")</f>
        <v>8.1180000000000002E-2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45.711111111111109</v>
      </c>
      <c r="BN197" s="64">
        <f t="shared" si="28"/>
        <v>50.49</v>
      </c>
      <c r="BO197" s="64">
        <f t="shared" si="29"/>
        <v>6.1728395061728392E-2</v>
      </c>
      <c r="BP197" s="64">
        <f t="shared" si="30"/>
        <v>6.8181818181818177E-2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41</v>
      </c>
      <c r="Y200" s="568">
        <f t="shared" si="26"/>
        <v>41.4</v>
      </c>
      <c r="Z200" s="36">
        <f>IFERROR(IF(Y200=0,"",ROUNDUP(Y200/H200,0)*0.00502),"")</f>
        <v>0.11546000000000001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43.961111111111109</v>
      </c>
      <c r="BN200" s="64">
        <f t="shared" si="28"/>
        <v>44.39</v>
      </c>
      <c r="BO200" s="64">
        <f t="shared" si="29"/>
        <v>9.7340930674264026E-2</v>
      </c>
      <c r="BP200" s="64">
        <f t="shared" si="30"/>
        <v>9.8290598290598302E-2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9</v>
      </c>
      <c r="Y203" s="568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9.4999999999999982</v>
      </c>
      <c r="BN203" s="64">
        <f t="shared" si="28"/>
        <v>9.4999999999999982</v>
      </c>
      <c r="BO203" s="64">
        <f t="shared" si="29"/>
        <v>2.1367521367521368E-2</v>
      </c>
      <c r="BP203" s="64">
        <f t="shared" si="30"/>
        <v>2.1367521367521368E-2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35.925925925925924</v>
      </c>
      <c r="Y204" s="569">
        <f>IFERROR(Y196/H196,"0")+IFERROR(Y197/H197,"0")+IFERROR(Y198/H198,"0")+IFERROR(Y199/H199,"0")+IFERROR(Y200/H200,"0")+IFERROR(Y201/H201,"0")+IFERROR(Y202/H202,"0")+IFERROR(Y203/H203,"0")</f>
        <v>37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0.22174000000000002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94</v>
      </c>
      <c r="Y205" s="569">
        <f>IFERROR(SUM(Y196:Y203),"0")</f>
        <v>99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104</v>
      </c>
      <c r="Y210" s="568">
        <f t="shared" si="31"/>
        <v>105.6</v>
      </c>
      <c r="Z210" s="36">
        <f t="shared" ref="Z210:Z215" si="36">IFERROR(IF(Y210=0,"",ROUNDUP(Y210/H210,0)*0.00651),"")</f>
        <v>0.28644000000000003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115.7</v>
      </c>
      <c r="BN210" s="64">
        <f t="shared" si="33"/>
        <v>117.48</v>
      </c>
      <c r="BO210" s="64">
        <f t="shared" si="34"/>
        <v>0.23809523809523814</v>
      </c>
      <c r="BP210" s="64">
        <f t="shared" si="35"/>
        <v>0.24175824175824179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79</v>
      </c>
      <c r="Y212" s="568">
        <f t="shared" si="31"/>
        <v>79.2</v>
      </c>
      <c r="Z212" s="36">
        <f t="shared" si="36"/>
        <v>0.21482999999999999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87.295000000000002</v>
      </c>
      <c r="BN212" s="64">
        <f t="shared" si="33"/>
        <v>87.51600000000002</v>
      </c>
      <c r="BO212" s="64">
        <f t="shared" si="34"/>
        <v>0.18086080586080591</v>
      </c>
      <c r="BP212" s="64">
        <f t="shared" si="35"/>
        <v>0.18131868131868134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60</v>
      </c>
      <c r="Y214" s="568">
        <f t="shared" si="31"/>
        <v>60</v>
      </c>
      <c r="Z214" s="36">
        <f t="shared" si="36"/>
        <v>0.16275000000000001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66.300000000000011</v>
      </c>
      <c r="BN214" s="64">
        <f t="shared" si="33"/>
        <v>66.300000000000011</v>
      </c>
      <c r="BO214" s="64">
        <f t="shared" si="34"/>
        <v>0.13736263736263737</v>
      </c>
      <c r="BP214" s="64">
        <f t="shared" si="35"/>
        <v>0.13736263736263737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76</v>
      </c>
      <c r="Y215" s="568">
        <f t="shared" si="31"/>
        <v>76.8</v>
      </c>
      <c r="Z215" s="36">
        <f t="shared" si="36"/>
        <v>0.20832000000000001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84.17</v>
      </c>
      <c r="BN215" s="64">
        <f t="shared" si="33"/>
        <v>85.055999999999997</v>
      </c>
      <c r="BO215" s="64">
        <f t="shared" si="34"/>
        <v>0.17399267399267401</v>
      </c>
      <c r="BP215" s="64">
        <f t="shared" si="35"/>
        <v>0.17582417582417584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132.91666666666666</v>
      </c>
      <c r="Y216" s="569">
        <f>IFERROR(Y207/H207,"0")+IFERROR(Y208/H208,"0")+IFERROR(Y209/H209,"0")+IFERROR(Y210/H210,"0")+IFERROR(Y211/H211,"0")+IFERROR(Y212/H212,"0")+IFERROR(Y213/H213,"0")+IFERROR(Y214/H214,"0")+IFERROR(Y215/H215,"0")</f>
        <v>134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0.87234000000000012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319</v>
      </c>
      <c r="Y217" s="569">
        <f>IFERROR(SUM(Y207:Y215),"0")</f>
        <v>321.60000000000002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48</v>
      </c>
      <c r="Y219" s="568">
        <f>IFERROR(IF(X219="",0,CEILING((X219/$H219),1)*$H219),"")</f>
        <v>48</v>
      </c>
      <c r="Z219" s="36">
        <f>IFERROR(IF(Y219=0,"",ROUNDUP(Y219/H219,0)*0.00651),"")</f>
        <v>0.13020000000000001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53.040000000000006</v>
      </c>
      <c r="BN219" s="64">
        <f>IFERROR(Y219*I219/H219,"0")</f>
        <v>53.040000000000006</v>
      </c>
      <c r="BO219" s="64">
        <f>IFERROR(1/J219*(X219/H219),"0")</f>
        <v>0.1098901098901099</v>
      </c>
      <c r="BP219" s="64">
        <f>IFERROR(1/J219*(Y219/H219),"0")</f>
        <v>0.1098901098901099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21</v>
      </c>
      <c r="Y220" s="568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23.205000000000002</v>
      </c>
      <c r="BN220" s="64">
        <f>IFERROR(Y220*I220/H220,"0")</f>
        <v>23.868000000000002</v>
      </c>
      <c r="BO220" s="64">
        <f>IFERROR(1/J220*(X220/H220),"0")</f>
        <v>4.807692307692308E-2</v>
      </c>
      <c r="BP220" s="64">
        <f>IFERROR(1/J220*(Y220/H220),"0")</f>
        <v>4.9450549450549455E-2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28.75</v>
      </c>
      <c r="Y221" s="569">
        <f>IFERROR(Y219/H219,"0")+IFERROR(Y220/H220,"0")</f>
        <v>29</v>
      </c>
      <c r="Z221" s="569">
        <f>IFERROR(IF(Z219="",0,Z219),"0")+IFERROR(IF(Z220="",0,Z220),"0")</f>
        <v>0.18879000000000001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69</v>
      </c>
      <c r="Y222" s="569">
        <f>IFERROR(SUM(Y219:Y220),"0")</f>
        <v>69.599999999999994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9</v>
      </c>
      <c r="Y228" s="568">
        <f t="shared" si="37"/>
        <v>12</v>
      </c>
      <c r="Z228" s="36">
        <f>IFERROR(IF(Y228=0,"",ROUNDUP(Y228/H228,0)*0.00902),"")</f>
        <v>2.7060000000000001E-2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9.4725000000000001</v>
      </c>
      <c r="BN228" s="64">
        <f t="shared" si="39"/>
        <v>12.629999999999999</v>
      </c>
      <c r="BO228" s="64">
        <f t="shared" si="40"/>
        <v>1.7045454545454544E-2</v>
      </c>
      <c r="BP228" s="64">
        <f t="shared" si="41"/>
        <v>2.2727272727272728E-2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2.25</v>
      </c>
      <c r="Y232" s="569">
        <f>IFERROR(Y225/H225,"0")+IFERROR(Y226/H226,"0")+IFERROR(Y227/H227,"0")+IFERROR(Y228/H228,"0")+IFERROR(Y229/H229,"0")+IFERROR(Y230/H230,"0")+IFERROR(Y231/H231,"0")</f>
        <v>3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2.7060000000000001E-2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9</v>
      </c>
      <c r="Y233" s="569">
        <f>IFERROR(SUM(Y225:Y231),"0")</f>
        <v>12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68</v>
      </c>
      <c r="Y272" s="568">
        <f>IFERROR(IF(X272="",0,CEILING((X272/$H272),1)*$H272),"")</f>
        <v>69.599999999999994</v>
      </c>
      <c r="Z272" s="36">
        <f>IFERROR(IF(Y272=0,"",ROUNDUP(Y272/H272,0)*0.00651),"")</f>
        <v>0.18879000000000001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73.100000000000009</v>
      </c>
      <c r="BN272" s="64">
        <f>IFERROR(Y272*I272/H272,"0")</f>
        <v>74.819999999999993</v>
      </c>
      <c r="BO272" s="64">
        <f>IFERROR(1/J272*(X272/H272),"0")</f>
        <v>0.15567765567765571</v>
      </c>
      <c r="BP272" s="64">
        <f>IFERROR(1/J272*(Y272/H272),"0")</f>
        <v>0.15934065934065936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28.333333333333336</v>
      </c>
      <c r="Y273" s="569">
        <f>IFERROR(Y270/H270,"0")+IFERROR(Y271/H271,"0")+IFERROR(Y272/H272,"0")</f>
        <v>29</v>
      </c>
      <c r="Z273" s="569">
        <f>IFERROR(IF(Z270="",0,Z270),"0")+IFERROR(IF(Z271="",0,Z271),"0")+IFERROR(IF(Z272="",0,Z272),"0")</f>
        <v>0.18879000000000001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68</v>
      </c>
      <c r="Y274" s="569">
        <f>IFERROR(SUM(Y270:Y272),"0")</f>
        <v>69.599999999999994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idden="1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hidden="1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hidden="1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2</v>
      </c>
      <c r="Y327" s="568">
        <f>IFERROR(IF(X327="",0,CEILING((X327/$H327),1)*$H327),"")</f>
        <v>2.5499999999999998</v>
      </c>
      <c r="Z327" s="36">
        <f>IFERROR(IF(Y327=0,"",ROUNDUP(Y327/H327,0)*0.00651),"")</f>
        <v>6.5100000000000002E-3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2.2588235294117647</v>
      </c>
      <c r="BN327" s="64">
        <f>IFERROR(Y327*I327/H327,"0")</f>
        <v>2.88</v>
      </c>
      <c r="BO327" s="64">
        <f>IFERROR(1/J327*(X327/H327),"0")</f>
        <v>4.3094160741219576E-3</v>
      </c>
      <c r="BP327" s="64">
        <f>IFERROR(1/J327*(Y327/H327),"0")</f>
        <v>5.4945054945054949E-3</v>
      </c>
    </row>
    <row r="328" spans="1:68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0.78431372549019618</v>
      </c>
      <c r="Y328" s="569">
        <f>IFERROR(Y324/H324,"0")+IFERROR(Y325/H325,"0")+IFERROR(Y326/H326,"0")+IFERROR(Y327/H327,"0")</f>
        <v>1</v>
      </c>
      <c r="Z328" s="569">
        <f>IFERROR(IF(Z324="",0,Z324),"0")+IFERROR(IF(Z325="",0,Z325),"0")+IFERROR(IF(Z326="",0,Z326),"0")+IFERROR(IF(Z327="",0,Z327),"0")</f>
        <v>6.5100000000000002E-3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2</v>
      </c>
      <c r="Y329" s="569">
        <f>IFERROR(SUM(Y324:Y327),"0")</f>
        <v>2.5499999999999998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181</v>
      </c>
      <c r="Y346" s="568">
        <f t="shared" ref="Y346:Y352" si="52">IFERROR(IF(X346="",0,CEILING((X346/$H346),1)*$H346),"")</f>
        <v>195</v>
      </c>
      <c r="Z346" s="36">
        <f>IFERROR(IF(Y346=0,"",ROUNDUP(Y346/H346,0)*0.02175),"")</f>
        <v>0.28275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186.792</v>
      </c>
      <c r="BN346" s="64">
        <f t="shared" ref="BN346:BN352" si="54">IFERROR(Y346*I346/H346,"0")</f>
        <v>201.23999999999998</v>
      </c>
      <c r="BO346" s="64">
        <f t="shared" ref="BO346:BO352" si="55">IFERROR(1/J346*(X346/H346),"0")</f>
        <v>0.25138888888888888</v>
      </c>
      <c r="BP346" s="64">
        <f t="shared" ref="BP346:BP352" si="56">IFERROR(1/J346*(Y346/H346),"0")</f>
        <v>0.27083333333333331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228</v>
      </c>
      <c r="Y347" s="568">
        <f t="shared" si="52"/>
        <v>240</v>
      </c>
      <c r="Z347" s="36">
        <f>IFERROR(IF(Y347=0,"",ROUNDUP(Y347/H347,0)*0.02175),"")</f>
        <v>0.34799999999999998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235.29599999999999</v>
      </c>
      <c r="BN347" s="64">
        <f t="shared" si="54"/>
        <v>247.68</v>
      </c>
      <c r="BO347" s="64">
        <f t="shared" si="55"/>
        <v>0.31666666666666665</v>
      </c>
      <c r="BP347" s="64">
        <f t="shared" si="56"/>
        <v>0.33333333333333331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147</v>
      </c>
      <c r="Y348" s="568">
        <f t="shared" si="52"/>
        <v>150</v>
      </c>
      <c r="Z348" s="36">
        <f>IFERROR(IF(Y348=0,"",ROUNDUP(Y348/H348,0)*0.02175),"")</f>
        <v>0.21749999999999997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151.70400000000001</v>
      </c>
      <c r="BN348" s="64">
        <f t="shared" si="54"/>
        <v>154.80000000000001</v>
      </c>
      <c r="BO348" s="64">
        <f t="shared" si="55"/>
        <v>0.20416666666666666</v>
      </c>
      <c r="BP348" s="64">
        <f t="shared" si="56"/>
        <v>0.20833333333333331</v>
      </c>
    </row>
    <row r="349" spans="1:68" ht="37.5" hidden="1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37.066666666666663</v>
      </c>
      <c r="Y353" s="569">
        <f>IFERROR(Y346/H346,"0")+IFERROR(Y347/H347,"0")+IFERROR(Y348/H348,"0")+IFERROR(Y349/H349,"0")+IFERROR(Y350/H350,"0")+IFERROR(Y351/H351,"0")+IFERROR(Y352/H352,"0")</f>
        <v>39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0.84824999999999995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556</v>
      </c>
      <c r="Y354" s="569">
        <f>IFERROR(SUM(Y346:Y352),"0")</f>
        <v>585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228</v>
      </c>
      <c r="Y356" s="568">
        <f>IFERROR(IF(X356="",0,CEILING((X356/$H356),1)*$H356),"")</f>
        <v>240</v>
      </c>
      <c r="Z356" s="36">
        <f>IFERROR(IF(Y356=0,"",ROUNDUP(Y356/H356,0)*0.02175),"")</f>
        <v>0.34799999999999998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235.29599999999999</v>
      </c>
      <c r="BN356" s="64">
        <f>IFERROR(Y356*I356/H356,"0")</f>
        <v>247.68</v>
      </c>
      <c r="BO356" s="64">
        <f>IFERROR(1/J356*(X356/H356),"0")</f>
        <v>0.31666666666666665</v>
      </c>
      <c r="BP356" s="64">
        <f>IFERROR(1/J356*(Y356/H356),"0")</f>
        <v>0.33333333333333331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15.2</v>
      </c>
      <c r="Y358" s="569">
        <f>IFERROR(Y356/H356,"0")+IFERROR(Y357/H357,"0")</f>
        <v>16</v>
      </c>
      <c r="Z358" s="569">
        <f>IFERROR(IF(Z356="",0,Z356),"0")+IFERROR(IF(Z357="",0,Z357),"0")</f>
        <v>0.34799999999999998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228</v>
      </c>
      <c r="Y359" s="569">
        <f>IFERROR(SUM(Y356:Y357),"0")</f>
        <v>240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124</v>
      </c>
      <c r="Y366" s="568">
        <f>IFERROR(IF(X366="",0,CEILING((X366/$H366),1)*$H366),"")</f>
        <v>126</v>
      </c>
      <c r="Z366" s="36">
        <f>IFERROR(IF(Y366=0,"",ROUNDUP(Y366/H366,0)*0.01898),"")</f>
        <v>0.26572000000000001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131.15066666666667</v>
      </c>
      <c r="BN366" s="64">
        <f>IFERROR(Y366*I366/H366,"0")</f>
        <v>133.26599999999999</v>
      </c>
      <c r="BO366" s="64">
        <f>IFERROR(1/J366*(X366/H366),"0")</f>
        <v>0.21527777777777779</v>
      </c>
      <c r="BP366" s="64">
        <f>IFERROR(1/J366*(Y366/H366),"0")</f>
        <v>0.21875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13.777777777777779</v>
      </c>
      <c r="Y367" s="569">
        <f>IFERROR(Y366/H366,"0")</f>
        <v>14</v>
      </c>
      <c r="Z367" s="569">
        <f>IFERROR(IF(Z366="",0,Z366),"0")</f>
        <v>0.26572000000000001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124</v>
      </c>
      <c r="Y368" s="569">
        <f>IFERROR(SUM(Y366:Y366),"0")</f>
        <v>126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300</v>
      </c>
      <c r="Y382" s="568">
        <f>IFERROR(IF(X382="",0,CEILING((X382/$H382),1)*$H382),"")</f>
        <v>306</v>
      </c>
      <c r="Z382" s="36">
        <f>IFERROR(IF(Y382=0,"",ROUNDUP(Y382/H382,0)*0.01898),"")</f>
        <v>0.64532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317.29999999999995</v>
      </c>
      <c r="BN382" s="64">
        <f>IFERROR(Y382*I382/H382,"0")</f>
        <v>323.64599999999996</v>
      </c>
      <c r="BO382" s="64">
        <f>IFERROR(1/J382*(X382/H382),"0")</f>
        <v>0.52083333333333337</v>
      </c>
      <c r="BP382" s="64">
        <f>IFERROR(1/J382*(Y382/H382),"0")</f>
        <v>0.53125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33.333333333333336</v>
      </c>
      <c r="Y384" s="569">
        <f>IFERROR(Y382/H382,"0")+IFERROR(Y383/H383,"0")</f>
        <v>34</v>
      </c>
      <c r="Z384" s="569">
        <f>IFERROR(IF(Z382="",0,Z382),"0")+IFERROR(IF(Z383="",0,Z383),"0")</f>
        <v>0.64532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300</v>
      </c>
      <c r="Y385" s="569">
        <f>IFERROR(SUM(Y382:Y383),"0")</f>
        <v>306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20</v>
      </c>
      <c r="Y393" s="568">
        <f t="shared" ref="Y393:Y402" si="57">IFERROR(IF(X393="",0,CEILING((X393/$H393),1)*$H393),"")</f>
        <v>21.6</v>
      </c>
      <c r="Z393" s="36">
        <f>IFERROR(IF(Y393=0,"",ROUNDUP(Y393/H393,0)*0.00902),"")</f>
        <v>3.6080000000000001E-2</v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20.777777777777779</v>
      </c>
      <c r="BN393" s="64">
        <f t="shared" ref="BN393:BN402" si="59">IFERROR(Y393*I393/H393,"0")</f>
        <v>22.44</v>
      </c>
      <c r="BO393" s="64">
        <f t="shared" ref="BO393:BO402" si="60">IFERROR(1/J393*(X393/H393),"0")</f>
        <v>2.8058361391694722E-2</v>
      </c>
      <c r="BP393" s="64">
        <f t="shared" ref="BP393:BP402" si="61">IFERROR(1/J393*(Y393/H393),"0")</f>
        <v>3.0303030303030304E-2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2</v>
      </c>
      <c r="Y401" s="568">
        <f t="shared" si="57"/>
        <v>2.1</v>
      </c>
      <c r="Z401" s="36">
        <f t="shared" si="62"/>
        <v>5.0200000000000002E-3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2.1238095238095238</v>
      </c>
      <c r="BN401" s="64">
        <f t="shared" si="59"/>
        <v>2.23</v>
      </c>
      <c r="BO401" s="64">
        <f t="shared" si="60"/>
        <v>4.0700040700040706E-3</v>
      </c>
      <c r="BP401" s="64">
        <f t="shared" si="61"/>
        <v>4.2735042735042739E-3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4.6560846560846558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5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4.1099999999999998E-2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22</v>
      </c>
      <c r="Y404" s="569">
        <f>IFERROR(SUM(Y393:Y402),"0")</f>
        <v>23.700000000000003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6</v>
      </c>
      <c r="Y416" s="568">
        <f>IFERROR(IF(X416="",0,CEILING((X416/$H416),1)*$H416),"")</f>
        <v>10.8</v>
      </c>
      <c r="Z416" s="36">
        <f>IFERROR(IF(Y416=0,"",ROUNDUP(Y416/H416,0)*0.00902),"")</f>
        <v>1.804E-2</v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6.2333333333333334</v>
      </c>
      <c r="BN416" s="64">
        <f>IFERROR(Y416*I416/H416,"0")</f>
        <v>11.22</v>
      </c>
      <c r="BO416" s="64">
        <f>IFERROR(1/J416*(X416/H416),"0")</f>
        <v>8.4175084175084156E-3</v>
      </c>
      <c r="BP416" s="64">
        <f>IFERROR(1/J416*(Y416/H416),"0")</f>
        <v>1.5151515151515152E-2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1.1111111111111109</v>
      </c>
      <c r="Y420" s="569">
        <f>IFERROR(Y416/H416,"0")+IFERROR(Y417/H417,"0")+IFERROR(Y418/H418,"0")+IFERROR(Y419/H419,"0")</f>
        <v>2</v>
      </c>
      <c r="Z420" s="569">
        <f>IFERROR(IF(Z416="",0,Z416),"0")+IFERROR(IF(Z417="",0,Z417),"0")+IFERROR(IF(Z418="",0,Z418),"0")+IFERROR(IF(Z419="",0,Z419),"0")</f>
        <v>1.804E-2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6</v>
      </c>
      <c r="Y421" s="569">
        <f>IFERROR(SUM(Y416:Y419),"0")</f>
        <v>10.8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hidden="1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79</v>
      </c>
      <c r="Y437" s="568">
        <f t="shared" si="63"/>
        <v>79.2</v>
      </c>
      <c r="Z437" s="36">
        <f t="shared" si="64"/>
        <v>0.1794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84.386363636363626</v>
      </c>
      <c r="BN437" s="64">
        <f t="shared" si="66"/>
        <v>84.6</v>
      </c>
      <c r="BO437" s="64">
        <f t="shared" si="67"/>
        <v>0.14386655011655011</v>
      </c>
      <c r="BP437" s="64">
        <f t="shared" si="68"/>
        <v>0.14423076923076925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132</v>
      </c>
      <c r="Y440" s="568">
        <f t="shared" si="63"/>
        <v>132</v>
      </c>
      <c r="Z440" s="36">
        <f t="shared" si="64"/>
        <v>0.29899999999999999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140.99999999999997</v>
      </c>
      <c r="BN440" s="64">
        <f t="shared" si="66"/>
        <v>140.99999999999997</v>
      </c>
      <c r="BO440" s="64">
        <f t="shared" si="67"/>
        <v>0.24038461538461539</v>
      </c>
      <c r="BP440" s="64">
        <f t="shared" si="68"/>
        <v>0.24038461538461539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39.962121212121211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40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0.47839999999999999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211</v>
      </c>
      <c r="Y451" s="569">
        <f>IFERROR(SUM(Y435:Y449),"0")</f>
        <v>211.2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88</v>
      </c>
      <c r="Y453" s="568">
        <f>IFERROR(IF(X453="",0,CEILING((X453/$H453),1)*$H453),"")</f>
        <v>89.76</v>
      </c>
      <c r="Z453" s="36">
        <f>IFERROR(IF(Y453=0,"",ROUNDUP(Y453/H453,0)*0.01196),"")</f>
        <v>0.20332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94</v>
      </c>
      <c r="BN453" s="64">
        <f>IFERROR(Y453*I453/H453,"0")</f>
        <v>95.88</v>
      </c>
      <c r="BO453" s="64">
        <f>IFERROR(1/J453*(X453/H453),"0")</f>
        <v>0.16025641025641024</v>
      </c>
      <c r="BP453" s="64">
        <f>IFERROR(1/J453*(Y453/H453),"0")</f>
        <v>0.16346153846153846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16.666666666666664</v>
      </c>
      <c r="Y456" s="569">
        <f>IFERROR(Y453/H453,"0")+IFERROR(Y454/H454,"0")+IFERROR(Y455/H455,"0")</f>
        <v>17</v>
      </c>
      <c r="Z456" s="569">
        <f>IFERROR(IF(Z453="",0,Z453),"0")+IFERROR(IF(Z454="",0,Z454),"0")+IFERROR(IF(Z455="",0,Z455),"0")</f>
        <v>0.20332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88</v>
      </c>
      <c r="Y457" s="569">
        <f>IFERROR(SUM(Y453:Y455),"0")</f>
        <v>89.76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hidden="1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hidden="1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69"/>
        <v>0</v>
      </c>
      <c r="Z460" s="36" t="str">
        <f>IFERROR(IF(Y460=0,"",ROUNDUP(Y460/H460,0)*0.01196),"")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65</v>
      </c>
      <c r="Y461" s="568">
        <f t="shared" si="69"/>
        <v>68.64</v>
      </c>
      <c r="Z461" s="36">
        <f>IFERROR(IF(Y461=0,"",ROUNDUP(Y461/H461,0)*0.01196),"")</f>
        <v>0.15548000000000001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69.431818181818173</v>
      </c>
      <c r="BN461" s="64">
        <f t="shared" si="71"/>
        <v>73.319999999999993</v>
      </c>
      <c r="BO461" s="64">
        <f t="shared" si="72"/>
        <v>0.11837121212121213</v>
      </c>
      <c r="BP461" s="64">
        <f t="shared" si="73"/>
        <v>0.125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12.310606060606061</v>
      </c>
      <c r="Y466" s="569">
        <f>IFERROR(Y459/H459,"0")+IFERROR(Y460/H460,"0")+IFERROR(Y461/H461,"0")+IFERROR(Y462/H462,"0")+IFERROR(Y463/H463,"0")+IFERROR(Y464/H464,"0")+IFERROR(Y465/H465,"0")</f>
        <v>13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0.15548000000000001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65</v>
      </c>
      <c r="Y467" s="569">
        <f>IFERROR(SUM(Y459:Y465),"0")</f>
        <v>68.64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2708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2827.45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2870.1223999853623</v>
      </c>
      <c r="Y511" s="569">
        <f>IFERROR(SUM(BN22:BN507),"0")</f>
        <v>2995.1120000000005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5</v>
      </c>
      <c r="Y512" s="38">
        <f>ROUNDUP(SUM(BP22:BP507),0)</f>
        <v>6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2995.1223999853623</v>
      </c>
      <c r="Y513" s="569">
        <f>GrossWeightTotalR+PalletQtyTotalR*25</f>
        <v>3145.1120000000005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554.39488186105814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571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5.8553999999999995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103</v>
      </c>
      <c r="E520" s="46">
        <f>IFERROR(Y89*1,"0")+IFERROR(Y90*1,"0")+IFERROR(Y91*1,"0")+IFERROR(Y95*1,"0")+IFERROR(Y96*1,"0")+IFERROR(Y97*1,"0")+IFERROR(Y98*1,"0")+IFERROR(Y99*1,"0")+IFERROR(Y100*1,"0")</f>
        <v>210.60000000000002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181.79999999999998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96.600000000000009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490.20000000000005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12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69.599999999999994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2.5499999999999998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951</v>
      </c>
      <c r="U520" s="46">
        <f>IFERROR(Y371*1,"0")+IFERROR(Y372*1,"0")+IFERROR(Y373*1,"0")+IFERROR(Y374*1,"0")+IFERROR(Y378*1,"0")+IFERROR(Y382*1,"0")+IFERROR(Y383*1,"0")+IFERROR(Y387*1,"0")</f>
        <v>306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23.700000000000003</v>
      </c>
      <c r="W520" s="46">
        <f>IFERROR(Y412*1,"0")+IFERROR(Y416*1,"0")+IFERROR(Y417*1,"0")+IFERROR(Y418*1,"0")+IFERROR(Y419*1,"0")</f>
        <v>10.8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369.59999999999997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0,78"/>
        <filter val="0,80"/>
        <filter val="1,11"/>
        <filter val="1,57"/>
        <filter val="104,00"/>
        <filter val="107,00"/>
        <filter val="11,62"/>
        <filter val="12,31"/>
        <filter val="124,00"/>
        <filter val="13,78"/>
        <filter val="132,00"/>
        <filter val="132,92"/>
        <filter val="147,00"/>
        <filter val="15,20"/>
        <filter val="16,67"/>
        <filter val="17,00"/>
        <filter val="17,02"/>
        <filter val="18,00"/>
        <filter val="181,00"/>
        <filter val="182,00"/>
        <filter val="2 708,00"/>
        <filter val="2 870,12"/>
        <filter val="2 995,12"/>
        <filter val="2,00"/>
        <filter val="2,25"/>
        <filter val="2,82"/>
        <filter val="20,00"/>
        <filter val="21,00"/>
        <filter val="211,00"/>
        <filter val="22,00"/>
        <filter val="228,00"/>
        <filter val="27,00"/>
        <filter val="28,33"/>
        <filter val="28,75"/>
        <filter val="300,00"/>
        <filter val="31,00"/>
        <filter val="31,11"/>
        <filter val="319,00"/>
        <filter val="33,33"/>
        <filter val="35,93"/>
        <filter val="37,07"/>
        <filter val="38,00"/>
        <filter val="39,96"/>
        <filter val="4,00"/>
        <filter val="4,57"/>
        <filter val="4,66"/>
        <filter val="40,48"/>
        <filter val="40,99"/>
        <filter val="41,00"/>
        <filter val="44,00"/>
        <filter val="47,00"/>
        <filter val="48,00"/>
        <filter val="5"/>
        <filter val="5,00"/>
        <filter val="554,39"/>
        <filter val="556,00"/>
        <filter val="56,00"/>
        <filter val="57,00"/>
        <filter val="6,00"/>
        <filter val="60,00"/>
        <filter val="65,00"/>
        <filter val="68,00"/>
        <filter val="69,00"/>
        <filter val="75,00"/>
        <filter val="76,00"/>
        <filter val="79,00"/>
        <filter val="88,00"/>
        <filter val="9,00"/>
        <filter val="94,00"/>
        <filter val="95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