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42-05.08.25_Г+Л\"/>
    </mc:Choice>
  </mc:AlternateContent>
  <bookViews>
    <workbookView xWindow="0" yWindow="0" windowWidth="23040" windowHeight="883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X509" i="2" l="1"/>
  <c r="X508" i="2"/>
  <c r="BO507" i="2"/>
  <c r="BM507" i="2"/>
  <c r="Y507" i="2"/>
  <c r="AB520" i="2" s="1"/>
  <c r="X504" i="2"/>
  <c r="X503" i="2"/>
  <c r="BO502" i="2"/>
  <c r="BM502" i="2"/>
  <c r="Y502" i="2"/>
  <c r="BN502" i="2" s="1"/>
  <c r="BO501" i="2"/>
  <c r="BM501" i="2"/>
  <c r="Y501" i="2"/>
  <c r="BP501" i="2" s="1"/>
  <c r="X499" i="2"/>
  <c r="X498" i="2"/>
  <c r="BO497" i="2"/>
  <c r="BM497" i="2"/>
  <c r="Y497" i="2"/>
  <c r="BN497" i="2" s="1"/>
  <c r="BO496" i="2"/>
  <c r="BN496" i="2"/>
  <c r="BM496" i="2"/>
  <c r="Y496" i="2"/>
  <c r="BP496" i="2" s="1"/>
  <c r="X494" i="2"/>
  <c r="X493" i="2"/>
  <c r="BO492" i="2"/>
  <c r="BM492" i="2"/>
  <c r="Z492" i="2"/>
  <c r="Y492" i="2"/>
  <c r="BP492" i="2" s="1"/>
  <c r="BP491" i="2"/>
  <c r="BO491" i="2"/>
  <c r="BM491" i="2"/>
  <c r="Y491" i="2"/>
  <c r="BN491" i="2" s="1"/>
  <c r="X489" i="2"/>
  <c r="X488" i="2"/>
  <c r="BO487" i="2"/>
  <c r="BM487" i="2"/>
  <c r="Y487" i="2"/>
  <c r="Z487" i="2" s="1"/>
  <c r="BO486" i="2"/>
  <c r="BM486" i="2"/>
  <c r="Z486" i="2"/>
  <c r="Y486" i="2"/>
  <c r="BP486" i="2" s="1"/>
  <c r="BP485" i="2"/>
  <c r="BO485" i="2"/>
  <c r="BM485" i="2"/>
  <c r="Y485" i="2"/>
  <c r="BN485" i="2" s="1"/>
  <c r="BO484" i="2"/>
  <c r="BM484" i="2"/>
  <c r="Y484" i="2"/>
  <c r="Z484" i="2" s="1"/>
  <c r="X482" i="2"/>
  <c r="X481" i="2"/>
  <c r="BP480" i="2"/>
  <c r="BO480" i="2"/>
  <c r="BN480" i="2"/>
  <c r="BM480" i="2"/>
  <c r="Y480" i="2"/>
  <c r="Z480" i="2" s="1"/>
  <c r="BO479" i="2"/>
  <c r="BM479" i="2"/>
  <c r="Y479" i="2"/>
  <c r="BP479" i="2" s="1"/>
  <c r="BP478" i="2"/>
  <c r="BO478" i="2"/>
  <c r="BN478" i="2"/>
  <c r="BM478" i="2"/>
  <c r="Y478" i="2"/>
  <c r="Z478" i="2" s="1"/>
  <c r="BP477" i="2"/>
  <c r="BO477" i="2"/>
  <c r="BN477" i="2"/>
  <c r="BM477" i="2"/>
  <c r="Y477" i="2"/>
  <c r="AA520" i="2" s="1"/>
  <c r="X473" i="2"/>
  <c r="X472" i="2"/>
  <c r="BP471" i="2"/>
  <c r="BO471" i="2"/>
  <c r="BN471" i="2"/>
  <c r="BM471" i="2"/>
  <c r="Y471" i="2"/>
  <c r="Z471" i="2" s="1"/>
  <c r="P471" i="2"/>
  <c r="BP470" i="2"/>
  <c r="BO470" i="2"/>
  <c r="BN470" i="2"/>
  <c r="BM470" i="2"/>
  <c r="Y470" i="2"/>
  <c r="Z470" i="2" s="1"/>
  <c r="P470" i="2"/>
  <c r="BO469" i="2"/>
  <c r="BM469" i="2"/>
  <c r="Y469" i="2"/>
  <c r="Z469" i="2" s="1"/>
  <c r="Z472" i="2" s="1"/>
  <c r="P469" i="2"/>
  <c r="X467" i="2"/>
  <c r="X466" i="2"/>
  <c r="BO465" i="2"/>
  <c r="BM465" i="2"/>
  <c r="Y465" i="2"/>
  <c r="BP465" i="2" s="1"/>
  <c r="P465" i="2"/>
  <c r="BO464" i="2"/>
  <c r="BM464" i="2"/>
  <c r="Z464" i="2"/>
  <c r="Y464" i="2"/>
  <c r="BP464" i="2" s="1"/>
  <c r="P464" i="2"/>
  <c r="BO463" i="2"/>
  <c r="BN463" i="2"/>
  <c r="BM463" i="2"/>
  <c r="Y463" i="2"/>
  <c r="BP463" i="2" s="1"/>
  <c r="P463" i="2"/>
  <c r="BO462" i="2"/>
  <c r="BN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Z459" i="2" s="1"/>
  <c r="P459" i="2"/>
  <c r="Y457" i="2"/>
  <c r="X457" i="2"/>
  <c r="Y456" i="2"/>
  <c r="X456" i="2"/>
  <c r="BO455" i="2"/>
  <c r="BN455" i="2"/>
  <c r="BM455" i="2"/>
  <c r="Y455" i="2"/>
  <c r="BP455" i="2" s="1"/>
  <c r="P455" i="2"/>
  <c r="BO454" i="2"/>
  <c r="BM454" i="2"/>
  <c r="Z454" i="2"/>
  <c r="Y454" i="2"/>
  <c r="BP454" i="2" s="1"/>
  <c r="P454" i="2"/>
  <c r="BO453" i="2"/>
  <c r="BN453" i="2"/>
  <c r="BM453" i="2"/>
  <c r="Y453" i="2"/>
  <c r="BP453" i="2" s="1"/>
  <c r="P453" i="2"/>
  <c r="X451" i="2"/>
  <c r="X450" i="2"/>
  <c r="BO449" i="2"/>
  <c r="BM449" i="2"/>
  <c r="Y449" i="2"/>
  <c r="BN449" i="2" s="1"/>
  <c r="P449" i="2"/>
  <c r="BO448" i="2"/>
  <c r="BN448" i="2"/>
  <c r="BM448" i="2"/>
  <c r="Z448" i="2"/>
  <c r="Y448" i="2"/>
  <c r="BP448" i="2" s="1"/>
  <c r="P448" i="2"/>
  <c r="BO447" i="2"/>
  <c r="BN447" i="2"/>
  <c r="BM447" i="2"/>
  <c r="Y447" i="2"/>
  <c r="BP447" i="2" s="1"/>
  <c r="P447" i="2"/>
  <c r="BP446" i="2"/>
  <c r="BO446" i="2"/>
  <c r="BN446" i="2"/>
  <c r="BM446" i="2"/>
  <c r="Y446" i="2"/>
  <c r="Z446" i="2" s="1"/>
  <c r="P446" i="2"/>
  <c r="BO445" i="2"/>
  <c r="BN445" i="2"/>
  <c r="BM445" i="2"/>
  <c r="Y445" i="2"/>
  <c r="BP445" i="2" s="1"/>
  <c r="BO444" i="2"/>
  <c r="BM444" i="2"/>
  <c r="Y444" i="2"/>
  <c r="Z444" i="2" s="1"/>
  <c r="P444" i="2"/>
  <c r="BP443" i="2"/>
  <c r="BO443" i="2"/>
  <c r="BM443" i="2"/>
  <c r="Z443" i="2"/>
  <c r="Y443" i="2"/>
  <c r="BN443" i="2" s="1"/>
  <c r="P443" i="2"/>
  <c r="BP442" i="2"/>
  <c r="BO442" i="2"/>
  <c r="BN442" i="2"/>
  <c r="BM442" i="2"/>
  <c r="Z442" i="2"/>
  <c r="Y442" i="2"/>
  <c r="P442" i="2"/>
  <c r="BP441" i="2"/>
  <c r="BO441" i="2"/>
  <c r="BN441" i="2"/>
  <c r="BM441" i="2"/>
  <c r="Z441" i="2"/>
  <c r="Y441" i="2"/>
  <c r="P441" i="2"/>
  <c r="BP440" i="2"/>
  <c r="BO440" i="2"/>
  <c r="BN440" i="2"/>
  <c r="BM440" i="2"/>
  <c r="Z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P437" i="2"/>
  <c r="BO436" i="2"/>
  <c r="BN436" i="2"/>
  <c r="BM436" i="2"/>
  <c r="Z436" i="2"/>
  <c r="Y436" i="2"/>
  <c r="BP436" i="2" s="1"/>
  <c r="P436" i="2"/>
  <c r="BO435" i="2"/>
  <c r="BM435" i="2"/>
  <c r="Y435" i="2"/>
  <c r="Z520" i="2" s="1"/>
  <c r="P435" i="2"/>
  <c r="X431" i="2"/>
  <c r="X430" i="2"/>
  <c r="BO429" i="2"/>
  <c r="BM429" i="2"/>
  <c r="Y429" i="2"/>
  <c r="BN429" i="2" s="1"/>
  <c r="P429" i="2"/>
  <c r="Y426" i="2"/>
  <c r="X426" i="2"/>
  <c r="Z425" i="2"/>
  <c r="Y425" i="2"/>
  <c r="X425" i="2"/>
  <c r="BP424" i="2"/>
  <c r="BO424" i="2"/>
  <c r="BN424" i="2"/>
  <c r="BM424" i="2"/>
  <c r="Z424" i="2"/>
  <c r="Y424" i="2"/>
  <c r="X520" i="2" s="1"/>
  <c r="P424" i="2"/>
  <c r="X421" i="2"/>
  <c r="X420" i="2"/>
  <c r="BO419" i="2"/>
  <c r="BM419" i="2"/>
  <c r="Y419" i="2"/>
  <c r="BP419" i="2" s="1"/>
  <c r="P419" i="2"/>
  <c r="BP418" i="2"/>
  <c r="BO418" i="2"/>
  <c r="BN418" i="2"/>
  <c r="BM418" i="2"/>
  <c r="Y418" i="2"/>
  <c r="Z418" i="2" s="1"/>
  <c r="P418" i="2"/>
  <c r="BP417" i="2"/>
  <c r="BO417" i="2"/>
  <c r="BN417" i="2"/>
  <c r="BM417" i="2"/>
  <c r="Y417" i="2"/>
  <c r="Z417" i="2" s="1"/>
  <c r="P417" i="2"/>
  <c r="BP416" i="2"/>
  <c r="BO416" i="2"/>
  <c r="BN416" i="2"/>
  <c r="BM416" i="2"/>
  <c r="Y416" i="2"/>
  <c r="Y420" i="2" s="1"/>
  <c r="P416" i="2"/>
  <c r="Y414" i="2"/>
  <c r="X414" i="2"/>
  <c r="X413" i="2"/>
  <c r="BP412" i="2"/>
  <c r="BO412" i="2"/>
  <c r="BN412" i="2"/>
  <c r="BM412" i="2"/>
  <c r="Y412" i="2"/>
  <c r="W520" i="2" s="1"/>
  <c r="P412" i="2"/>
  <c r="X409" i="2"/>
  <c r="X408" i="2"/>
  <c r="BO407" i="2"/>
  <c r="BM407" i="2"/>
  <c r="Y407" i="2"/>
  <c r="BP407" i="2" s="1"/>
  <c r="P407" i="2"/>
  <c r="BO406" i="2"/>
  <c r="BM406" i="2"/>
  <c r="Y406" i="2"/>
  <c r="BP406" i="2" s="1"/>
  <c r="P406" i="2"/>
  <c r="X404" i="2"/>
  <c r="X403" i="2"/>
  <c r="BO402" i="2"/>
  <c r="BM402" i="2"/>
  <c r="Y402" i="2"/>
  <c r="Z402" i="2" s="1"/>
  <c r="P402" i="2"/>
  <c r="BP401" i="2"/>
  <c r="BO401" i="2"/>
  <c r="BM401" i="2"/>
  <c r="Z401" i="2"/>
  <c r="Y401" i="2"/>
  <c r="BN401" i="2" s="1"/>
  <c r="P401" i="2"/>
  <c r="BP400" i="2"/>
  <c r="BO400" i="2"/>
  <c r="BN400" i="2"/>
  <c r="BM400" i="2"/>
  <c r="Z400" i="2"/>
  <c r="Y400" i="2"/>
  <c r="P400" i="2"/>
  <c r="BP399" i="2"/>
  <c r="BO399" i="2"/>
  <c r="BN399" i="2"/>
  <c r="BM399" i="2"/>
  <c r="Z399" i="2"/>
  <c r="Y399" i="2"/>
  <c r="P399" i="2"/>
  <c r="BP398" i="2"/>
  <c r="BO398" i="2"/>
  <c r="BM398" i="2"/>
  <c r="Z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P395" i="2"/>
  <c r="BO395" i="2"/>
  <c r="BM395" i="2"/>
  <c r="Y395" i="2"/>
  <c r="BN395" i="2" s="1"/>
  <c r="P395" i="2"/>
  <c r="BO394" i="2"/>
  <c r="BM394" i="2"/>
  <c r="Y394" i="2"/>
  <c r="BN394" i="2" s="1"/>
  <c r="P394" i="2"/>
  <c r="BO393" i="2"/>
  <c r="BN393" i="2"/>
  <c r="BM393" i="2"/>
  <c r="Y393" i="2"/>
  <c r="BP393" i="2" s="1"/>
  <c r="P393" i="2"/>
  <c r="Y389" i="2"/>
  <c r="X389" i="2"/>
  <c r="Y388" i="2"/>
  <c r="X388" i="2"/>
  <c r="BP387" i="2"/>
  <c r="BO387" i="2"/>
  <c r="BN387" i="2"/>
  <c r="BM387" i="2"/>
  <c r="Z387" i="2"/>
  <c r="Z388" i="2" s="1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Y380" i="2"/>
  <c r="X380" i="2"/>
  <c r="Y379" i="2"/>
  <c r="X379" i="2"/>
  <c r="BO378" i="2"/>
  <c r="BN378" i="2"/>
  <c r="BM378" i="2"/>
  <c r="Y378" i="2"/>
  <c r="BP378" i="2" s="1"/>
  <c r="P378" i="2"/>
  <c r="X376" i="2"/>
  <c r="X375" i="2"/>
  <c r="BP374" i="2"/>
  <c r="BO374" i="2"/>
  <c r="BM374" i="2"/>
  <c r="Z374" i="2"/>
  <c r="Y374" i="2"/>
  <c r="BN374" i="2" s="1"/>
  <c r="P374" i="2"/>
  <c r="BO373" i="2"/>
  <c r="BM373" i="2"/>
  <c r="Y373" i="2"/>
  <c r="BP373" i="2" s="1"/>
  <c r="P373" i="2"/>
  <c r="BO372" i="2"/>
  <c r="BM372" i="2"/>
  <c r="Y372" i="2"/>
  <c r="BP372" i="2" s="1"/>
  <c r="P372" i="2"/>
  <c r="BP371" i="2"/>
  <c r="BO371" i="2"/>
  <c r="BM371" i="2"/>
  <c r="Y371" i="2"/>
  <c r="P371" i="2"/>
  <c r="X368" i="2"/>
  <c r="Y367" i="2"/>
  <c r="X367" i="2"/>
  <c r="BP366" i="2"/>
  <c r="BO366" i="2"/>
  <c r="BM366" i="2"/>
  <c r="Z366" i="2"/>
  <c r="Z367" i="2" s="1"/>
  <c r="Y366" i="2"/>
  <c r="BN366" i="2" s="1"/>
  <c r="P366" i="2"/>
  <c r="Y364" i="2"/>
  <c r="X364" i="2"/>
  <c r="X363" i="2"/>
  <c r="BO362" i="2"/>
  <c r="BN362" i="2"/>
  <c r="BM362" i="2"/>
  <c r="Z362" i="2"/>
  <c r="Y362" i="2"/>
  <c r="BP362" i="2" s="1"/>
  <c r="P362" i="2"/>
  <c r="BO361" i="2"/>
  <c r="BM361" i="2"/>
  <c r="Y361" i="2"/>
  <c r="BP361" i="2" s="1"/>
  <c r="P361" i="2"/>
  <c r="X359" i="2"/>
  <c r="X358" i="2"/>
  <c r="BO357" i="2"/>
  <c r="BM357" i="2"/>
  <c r="Y357" i="2"/>
  <c r="BN357" i="2" s="1"/>
  <c r="P357" i="2"/>
  <c r="BO356" i="2"/>
  <c r="BM356" i="2"/>
  <c r="Y356" i="2"/>
  <c r="BP356" i="2" s="1"/>
  <c r="P356" i="2"/>
  <c r="X354" i="2"/>
  <c r="X353" i="2"/>
  <c r="BP352" i="2"/>
  <c r="BO352" i="2"/>
  <c r="BN352" i="2"/>
  <c r="BM352" i="2"/>
  <c r="Z352" i="2"/>
  <c r="Y352" i="2"/>
  <c r="P352" i="2"/>
  <c r="BP351" i="2"/>
  <c r="BO351" i="2"/>
  <c r="BM351" i="2"/>
  <c r="Z351" i="2"/>
  <c r="Y351" i="2"/>
  <c r="BN351" i="2" s="1"/>
  <c r="P351" i="2"/>
  <c r="BO350" i="2"/>
  <c r="BM350" i="2"/>
  <c r="Y350" i="2"/>
  <c r="BP350" i="2" s="1"/>
  <c r="P350" i="2"/>
  <c r="BO349" i="2"/>
  <c r="BM349" i="2"/>
  <c r="Y349" i="2"/>
  <c r="BP349" i="2" s="1"/>
  <c r="P349" i="2"/>
  <c r="BP348" i="2"/>
  <c r="BO348" i="2"/>
  <c r="BM348" i="2"/>
  <c r="Y348" i="2"/>
  <c r="BN348" i="2" s="1"/>
  <c r="P348" i="2"/>
  <c r="BO347" i="2"/>
  <c r="BM347" i="2"/>
  <c r="Y347" i="2"/>
  <c r="BN347" i="2" s="1"/>
  <c r="P347" i="2"/>
  <c r="BO346" i="2"/>
  <c r="BM346" i="2"/>
  <c r="Y346" i="2"/>
  <c r="BP346" i="2" s="1"/>
  <c r="P346" i="2"/>
  <c r="X342" i="2"/>
  <c r="X341" i="2"/>
  <c r="BP340" i="2"/>
  <c r="BO340" i="2"/>
  <c r="BN340" i="2"/>
  <c r="BM340" i="2"/>
  <c r="Z340" i="2"/>
  <c r="Y340" i="2"/>
  <c r="P340" i="2"/>
  <c r="BP339" i="2"/>
  <c r="BO339" i="2"/>
  <c r="BM339" i="2"/>
  <c r="Z339" i="2"/>
  <c r="Y339" i="2"/>
  <c r="BN339" i="2" s="1"/>
  <c r="P339" i="2"/>
  <c r="BO338" i="2"/>
  <c r="BM338" i="2"/>
  <c r="Y338" i="2"/>
  <c r="S520" i="2" s="1"/>
  <c r="P338" i="2"/>
  <c r="X335" i="2"/>
  <c r="X334" i="2"/>
  <c r="BP333" i="2"/>
  <c r="BO333" i="2"/>
  <c r="BN333" i="2"/>
  <c r="BM333" i="2"/>
  <c r="Y333" i="2"/>
  <c r="Z333" i="2" s="1"/>
  <c r="P333" i="2"/>
  <c r="BO332" i="2"/>
  <c r="BM332" i="2"/>
  <c r="Y332" i="2"/>
  <c r="Z332" i="2" s="1"/>
  <c r="P332" i="2"/>
  <c r="BP331" i="2"/>
  <c r="BO331" i="2"/>
  <c r="BM331" i="2"/>
  <c r="Z331" i="2"/>
  <c r="Z334" i="2" s="1"/>
  <c r="Y331" i="2"/>
  <c r="Y335" i="2" s="1"/>
  <c r="P331" i="2"/>
  <c r="Y329" i="2"/>
  <c r="X329" i="2"/>
  <c r="X328" i="2"/>
  <c r="BO327" i="2"/>
  <c r="BN327" i="2"/>
  <c r="BM327" i="2"/>
  <c r="Z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BP324" i="2"/>
  <c r="BO324" i="2"/>
  <c r="BN324" i="2"/>
  <c r="BM324" i="2"/>
  <c r="Z324" i="2"/>
  <c r="Y324" i="2"/>
  <c r="X322" i="2"/>
  <c r="X321" i="2"/>
  <c r="BP320" i="2"/>
  <c r="BO320" i="2"/>
  <c r="BN320" i="2"/>
  <c r="BM320" i="2"/>
  <c r="Z320" i="2"/>
  <c r="Y320" i="2"/>
  <c r="P320" i="2"/>
  <c r="BO319" i="2"/>
  <c r="BM319" i="2"/>
  <c r="Y319" i="2"/>
  <c r="BP319" i="2" s="1"/>
  <c r="P319" i="2"/>
  <c r="BP318" i="2"/>
  <c r="BO318" i="2"/>
  <c r="BM318" i="2"/>
  <c r="Z318" i="2"/>
  <c r="Y318" i="2"/>
  <c r="Y322" i="2" s="1"/>
  <c r="P318" i="2"/>
  <c r="X316" i="2"/>
  <c r="X315" i="2"/>
  <c r="BP314" i="2"/>
  <c r="BO314" i="2"/>
  <c r="BN314" i="2"/>
  <c r="BM314" i="2"/>
  <c r="Y314" i="2"/>
  <c r="Z314" i="2" s="1"/>
  <c r="P314" i="2"/>
  <c r="BP313" i="2"/>
  <c r="BO313" i="2"/>
  <c r="BN313" i="2"/>
  <c r="BM313" i="2"/>
  <c r="Y313" i="2"/>
  <c r="Z313" i="2" s="1"/>
  <c r="P313" i="2"/>
  <c r="BO312" i="2"/>
  <c r="BM312" i="2"/>
  <c r="Y312" i="2"/>
  <c r="Z312" i="2" s="1"/>
  <c r="P312" i="2"/>
  <c r="BP311" i="2"/>
  <c r="BO311" i="2"/>
  <c r="BM311" i="2"/>
  <c r="Z311" i="2"/>
  <c r="Y311" i="2"/>
  <c r="BN311" i="2" s="1"/>
  <c r="P311" i="2"/>
  <c r="BP310" i="2"/>
  <c r="BO310" i="2"/>
  <c r="BN310" i="2"/>
  <c r="BM310" i="2"/>
  <c r="Z310" i="2"/>
  <c r="Y310" i="2"/>
  <c r="P310" i="2"/>
  <c r="X308" i="2"/>
  <c r="X307" i="2"/>
  <c r="BO306" i="2"/>
  <c r="BM306" i="2"/>
  <c r="Y306" i="2"/>
  <c r="BP306" i="2" s="1"/>
  <c r="P306" i="2"/>
  <c r="BO305" i="2"/>
  <c r="BM305" i="2"/>
  <c r="Y305" i="2"/>
  <c r="BP305" i="2" s="1"/>
  <c r="P305" i="2"/>
  <c r="BP304" i="2"/>
  <c r="BO304" i="2"/>
  <c r="BN304" i="2"/>
  <c r="BM304" i="2"/>
  <c r="Y304" i="2"/>
  <c r="Z304" i="2" s="1"/>
  <c r="P304" i="2"/>
  <c r="BP303" i="2"/>
  <c r="BO303" i="2"/>
  <c r="BN303" i="2"/>
  <c r="BM303" i="2"/>
  <c r="Y303" i="2"/>
  <c r="Z303" i="2" s="1"/>
  <c r="P303" i="2"/>
  <c r="BO302" i="2"/>
  <c r="BM302" i="2"/>
  <c r="Y302" i="2"/>
  <c r="Z302" i="2" s="1"/>
  <c r="P302" i="2"/>
  <c r="BP301" i="2"/>
  <c r="BO301" i="2"/>
  <c r="BM301" i="2"/>
  <c r="Z301" i="2"/>
  <c r="Y301" i="2"/>
  <c r="BN301" i="2" s="1"/>
  <c r="P301" i="2"/>
  <c r="BP300" i="2"/>
  <c r="BO300" i="2"/>
  <c r="BN300" i="2"/>
  <c r="BM300" i="2"/>
  <c r="Z300" i="2"/>
  <c r="Y300" i="2"/>
  <c r="P300" i="2"/>
  <c r="X298" i="2"/>
  <c r="X297" i="2"/>
  <c r="BO296" i="2"/>
  <c r="BM296" i="2"/>
  <c r="Y296" i="2"/>
  <c r="BP296" i="2" s="1"/>
  <c r="P296" i="2"/>
  <c r="BO295" i="2"/>
  <c r="BM295" i="2"/>
  <c r="Y295" i="2"/>
  <c r="BP295" i="2" s="1"/>
  <c r="P295" i="2"/>
  <c r="BP294" i="2"/>
  <c r="BO294" i="2"/>
  <c r="BN294" i="2"/>
  <c r="BM294" i="2"/>
  <c r="Y294" i="2"/>
  <c r="Z294" i="2" s="1"/>
  <c r="P294" i="2"/>
  <c r="BP293" i="2"/>
  <c r="BO293" i="2"/>
  <c r="BN293" i="2"/>
  <c r="BM293" i="2"/>
  <c r="Y293" i="2"/>
  <c r="Z293" i="2" s="1"/>
  <c r="P293" i="2"/>
  <c r="BO292" i="2"/>
  <c r="BM292" i="2"/>
  <c r="Y292" i="2"/>
  <c r="Z292" i="2" s="1"/>
  <c r="P292" i="2"/>
  <c r="BP291" i="2"/>
  <c r="BO291" i="2"/>
  <c r="BN291" i="2"/>
  <c r="BM291" i="2"/>
  <c r="Z291" i="2"/>
  <c r="Y291" i="2"/>
  <c r="P291" i="2"/>
  <c r="Y288" i="2"/>
  <c r="X288" i="2"/>
  <c r="X287" i="2"/>
  <c r="BO286" i="2"/>
  <c r="BN286" i="2"/>
  <c r="BM286" i="2"/>
  <c r="Z286" i="2"/>
  <c r="Z287" i="2" s="1"/>
  <c r="Y286" i="2"/>
  <c r="Q520" i="2" s="1"/>
  <c r="P286" i="2"/>
  <c r="X283" i="2"/>
  <c r="Y282" i="2"/>
  <c r="X282" i="2"/>
  <c r="BP281" i="2"/>
  <c r="BO281" i="2"/>
  <c r="BM281" i="2"/>
  <c r="Y281" i="2"/>
  <c r="Y283" i="2" s="1"/>
  <c r="P281" i="2"/>
  <c r="Y279" i="2"/>
  <c r="X279" i="2"/>
  <c r="Y278" i="2"/>
  <c r="X278" i="2"/>
  <c r="BP277" i="2"/>
  <c r="BO277" i="2"/>
  <c r="BM277" i="2"/>
  <c r="Z277" i="2"/>
  <c r="Z278" i="2" s="1"/>
  <c r="Y277" i="2"/>
  <c r="BN277" i="2" s="1"/>
  <c r="P277" i="2"/>
  <c r="Y274" i="2"/>
  <c r="X274" i="2"/>
  <c r="X273" i="2"/>
  <c r="BO272" i="2"/>
  <c r="BN272" i="2"/>
  <c r="BM272" i="2"/>
  <c r="Z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X267" i="2"/>
  <c r="X266" i="2"/>
  <c r="BO265" i="2"/>
  <c r="BM265" i="2"/>
  <c r="Y265" i="2"/>
  <c r="Y267" i="2" s="1"/>
  <c r="BO264" i="2"/>
  <c r="BM264" i="2"/>
  <c r="Y264" i="2"/>
  <c r="BP264" i="2" s="1"/>
  <c r="P264" i="2"/>
  <c r="BP263" i="2"/>
  <c r="BO263" i="2"/>
  <c r="BN263" i="2"/>
  <c r="BM263" i="2"/>
  <c r="Y263" i="2"/>
  <c r="Z263" i="2" s="1"/>
  <c r="P263" i="2"/>
  <c r="BP262" i="2"/>
  <c r="BO262" i="2"/>
  <c r="BN262" i="2"/>
  <c r="BM262" i="2"/>
  <c r="Y262" i="2"/>
  <c r="Z262" i="2" s="1"/>
  <c r="P262" i="2"/>
  <c r="X259" i="2"/>
  <c r="X258" i="2"/>
  <c r="BP257" i="2"/>
  <c r="BO257" i="2"/>
  <c r="BN257" i="2"/>
  <c r="BM257" i="2"/>
  <c r="Y257" i="2"/>
  <c r="Z257" i="2" s="1"/>
  <c r="P257" i="2"/>
  <c r="BP256" i="2"/>
  <c r="BO256" i="2"/>
  <c r="BN256" i="2"/>
  <c r="BM256" i="2"/>
  <c r="Z256" i="2"/>
  <c r="Y256" i="2"/>
  <c r="P256" i="2"/>
  <c r="BO255" i="2"/>
  <c r="BN255" i="2"/>
  <c r="BM255" i="2"/>
  <c r="Z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N247" i="2"/>
  <c r="BM247" i="2"/>
  <c r="Y247" i="2"/>
  <c r="BP247" i="2" s="1"/>
  <c r="P247" i="2"/>
  <c r="BP246" i="2"/>
  <c r="BO246" i="2"/>
  <c r="BN246" i="2"/>
  <c r="BM246" i="2"/>
  <c r="Y246" i="2"/>
  <c r="Z246" i="2" s="1"/>
  <c r="P246" i="2"/>
  <c r="BP245" i="2"/>
  <c r="BO245" i="2"/>
  <c r="BN245" i="2"/>
  <c r="BM245" i="2"/>
  <c r="Z245" i="2"/>
  <c r="Y245" i="2"/>
  <c r="BO244" i="2"/>
  <c r="BM244" i="2"/>
  <c r="Y244" i="2"/>
  <c r="Y250" i="2" s="1"/>
  <c r="P244" i="2"/>
  <c r="Y242" i="2"/>
  <c r="X242" i="2"/>
  <c r="Y241" i="2"/>
  <c r="X241" i="2"/>
  <c r="BP240" i="2"/>
  <c r="BO240" i="2"/>
  <c r="BN240" i="2"/>
  <c r="BM240" i="2"/>
  <c r="Z240" i="2"/>
  <c r="Z241" i="2" s="1"/>
  <c r="Y240" i="2"/>
  <c r="Y238" i="2"/>
  <c r="X238" i="2"/>
  <c r="Y237" i="2"/>
  <c r="X237" i="2"/>
  <c r="BP236" i="2"/>
  <c r="BO236" i="2"/>
  <c r="BN236" i="2"/>
  <c r="BM236" i="2"/>
  <c r="Y236" i="2"/>
  <c r="Z236" i="2" s="1"/>
  <c r="P236" i="2"/>
  <c r="BP235" i="2"/>
  <c r="BO235" i="2"/>
  <c r="BN235" i="2"/>
  <c r="BM235" i="2"/>
  <c r="Z235" i="2"/>
  <c r="Y235" i="2"/>
  <c r="P235" i="2"/>
  <c r="X233" i="2"/>
  <c r="X232" i="2"/>
  <c r="BO231" i="2"/>
  <c r="BM231" i="2"/>
  <c r="Y231" i="2"/>
  <c r="BP231" i="2" s="1"/>
  <c r="P231" i="2"/>
  <c r="BP230" i="2"/>
  <c r="BO230" i="2"/>
  <c r="BM230" i="2"/>
  <c r="Y230" i="2"/>
  <c r="BN230" i="2" s="1"/>
  <c r="P230" i="2"/>
  <c r="BO229" i="2"/>
  <c r="BM229" i="2"/>
  <c r="Y229" i="2"/>
  <c r="BN229" i="2" s="1"/>
  <c r="P229" i="2"/>
  <c r="BO228" i="2"/>
  <c r="BM228" i="2"/>
  <c r="Y228" i="2"/>
  <c r="Y232" i="2" s="1"/>
  <c r="P228" i="2"/>
  <c r="BO227" i="2"/>
  <c r="BN227" i="2"/>
  <c r="BM227" i="2"/>
  <c r="Y227" i="2"/>
  <c r="BP227" i="2" s="1"/>
  <c r="P227" i="2"/>
  <c r="BP226" i="2"/>
  <c r="BO226" i="2"/>
  <c r="BN226" i="2"/>
  <c r="BM226" i="2"/>
  <c r="Y226" i="2"/>
  <c r="Z226" i="2" s="1"/>
  <c r="P226" i="2"/>
  <c r="BP225" i="2"/>
  <c r="BO225" i="2"/>
  <c r="BN225" i="2"/>
  <c r="BM225" i="2"/>
  <c r="Z225" i="2"/>
  <c r="Y225" i="2"/>
  <c r="Y233" i="2" s="1"/>
  <c r="P225" i="2"/>
  <c r="X222" i="2"/>
  <c r="X221" i="2"/>
  <c r="BO220" i="2"/>
  <c r="BM220" i="2"/>
  <c r="Y220" i="2"/>
  <c r="BP220" i="2" s="1"/>
  <c r="P220" i="2"/>
  <c r="BP219" i="2"/>
  <c r="BO219" i="2"/>
  <c r="BM219" i="2"/>
  <c r="Y219" i="2"/>
  <c r="Y221" i="2" s="1"/>
  <c r="P219" i="2"/>
  <c r="X217" i="2"/>
  <c r="X216" i="2"/>
  <c r="BP215" i="2"/>
  <c r="BO215" i="2"/>
  <c r="BM215" i="2"/>
  <c r="Z215" i="2"/>
  <c r="Y215" i="2"/>
  <c r="BN215" i="2" s="1"/>
  <c r="P215" i="2"/>
  <c r="BP214" i="2"/>
  <c r="BO214" i="2"/>
  <c r="BN214" i="2"/>
  <c r="BM214" i="2"/>
  <c r="Z214" i="2"/>
  <c r="Y214" i="2"/>
  <c r="P214" i="2"/>
  <c r="BP213" i="2"/>
  <c r="BO213" i="2"/>
  <c r="BN213" i="2"/>
  <c r="BM213" i="2"/>
  <c r="Z213" i="2"/>
  <c r="Y213" i="2"/>
  <c r="P213" i="2"/>
  <c r="BP212" i="2"/>
  <c r="BO212" i="2"/>
  <c r="BN212" i="2"/>
  <c r="BM212" i="2"/>
  <c r="Z212" i="2"/>
  <c r="Y212" i="2"/>
  <c r="P212" i="2"/>
  <c r="BO211" i="2"/>
  <c r="BM211" i="2"/>
  <c r="Z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X205" i="2"/>
  <c r="X204" i="2"/>
  <c r="BP203" i="2"/>
  <c r="BO203" i="2"/>
  <c r="BN203" i="2"/>
  <c r="BM203" i="2"/>
  <c r="Z203" i="2"/>
  <c r="Y203" i="2"/>
  <c r="P203" i="2"/>
  <c r="BP202" i="2"/>
  <c r="BO202" i="2"/>
  <c r="BN202" i="2"/>
  <c r="BM202" i="2"/>
  <c r="Z202" i="2"/>
  <c r="Y202" i="2"/>
  <c r="P202" i="2"/>
  <c r="BO201" i="2"/>
  <c r="BM201" i="2"/>
  <c r="Y201" i="2"/>
  <c r="BP201" i="2" s="1"/>
  <c r="P201" i="2"/>
  <c r="BO200" i="2"/>
  <c r="BM200" i="2"/>
  <c r="Y200" i="2"/>
  <c r="BP200" i="2" s="1"/>
  <c r="P200" i="2"/>
  <c r="BP199" i="2"/>
  <c r="BO199" i="2"/>
  <c r="BM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BP197" i="2" s="1"/>
  <c r="P197" i="2"/>
  <c r="BP196" i="2"/>
  <c r="BO196" i="2"/>
  <c r="BN196" i="2"/>
  <c r="BM196" i="2"/>
  <c r="Y196" i="2"/>
  <c r="Y205" i="2" s="1"/>
  <c r="P196" i="2"/>
  <c r="Y194" i="2"/>
  <c r="X194" i="2"/>
  <c r="X193" i="2"/>
  <c r="BP192" i="2"/>
  <c r="BO192" i="2"/>
  <c r="BN192" i="2"/>
  <c r="BM192" i="2"/>
  <c r="Z192" i="2"/>
  <c r="Y192" i="2"/>
  <c r="P192" i="2"/>
  <c r="BO191" i="2"/>
  <c r="BM191" i="2"/>
  <c r="Y191" i="2"/>
  <c r="Y193" i="2" s="1"/>
  <c r="P191" i="2"/>
  <c r="X189" i="2"/>
  <c r="X188" i="2"/>
  <c r="BP187" i="2"/>
  <c r="BO187" i="2"/>
  <c r="BN187" i="2"/>
  <c r="BM187" i="2"/>
  <c r="Y187" i="2"/>
  <c r="Z187" i="2" s="1"/>
  <c r="P187" i="2"/>
  <c r="BO186" i="2"/>
  <c r="BM186" i="2"/>
  <c r="Y186" i="2"/>
  <c r="Z186" i="2" s="1"/>
  <c r="Z188" i="2" s="1"/>
  <c r="P186" i="2"/>
  <c r="Y183" i="2"/>
  <c r="X183" i="2"/>
  <c r="Y182" i="2"/>
  <c r="X182" i="2"/>
  <c r="BP181" i="2"/>
  <c r="BO181" i="2"/>
  <c r="BN181" i="2"/>
  <c r="BM181" i="2"/>
  <c r="Z181" i="2"/>
  <c r="Z182" i="2" s="1"/>
  <c r="Y181" i="2"/>
  <c r="P181" i="2"/>
  <c r="X179" i="2"/>
  <c r="X178" i="2"/>
  <c r="BO177" i="2"/>
  <c r="BM177" i="2"/>
  <c r="Y177" i="2"/>
  <c r="BP177" i="2" s="1"/>
  <c r="P177" i="2"/>
  <c r="BP176" i="2"/>
  <c r="BO176" i="2"/>
  <c r="BM176" i="2"/>
  <c r="Y176" i="2"/>
  <c r="BN176" i="2" s="1"/>
  <c r="P176" i="2"/>
  <c r="BO175" i="2"/>
  <c r="BM175" i="2"/>
  <c r="Y175" i="2"/>
  <c r="Y178" i="2" s="1"/>
  <c r="P175" i="2"/>
  <c r="X173" i="2"/>
  <c r="X172" i="2"/>
  <c r="BP171" i="2"/>
  <c r="BO171" i="2"/>
  <c r="BN171" i="2"/>
  <c r="BM171" i="2"/>
  <c r="Z171" i="2"/>
  <c r="Y171" i="2"/>
  <c r="P171" i="2"/>
  <c r="BP170" i="2"/>
  <c r="BO170" i="2"/>
  <c r="BN170" i="2"/>
  <c r="BM170" i="2"/>
  <c r="Z170" i="2"/>
  <c r="Y170" i="2"/>
  <c r="P170" i="2"/>
  <c r="BP169" i="2"/>
  <c r="BO169" i="2"/>
  <c r="BN169" i="2"/>
  <c r="BM169" i="2"/>
  <c r="Z169" i="2"/>
  <c r="Y169" i="2"/>
  <c r="P169" i="2"/>
  <c r="BO168" i="2"/>
  <c r="BM168" i="2"/>
  <c r="Y168" i="2"/>
  <c r="BP168" i="2" s="1"/>
  <c r="P168" i="2"/>
  <c r="BO167" i="2"/>
  <c r="BM167" i="2"/>
  <c r="Y167" i="2"/>
  <c r="BP167" i="2" s="1"/>
  <c r="P167" i="2"/>
  <c r="BP166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BP164" i="2" s="1"/>
  <c r="P164" i="2"/>
  <c r="BP163" i="2"/>
  <c r="BO163" i="2"/>
  <c r="BN163" i="2"/>
  <c r="BM163" i="2"/>
  <c r="Y163" i="2"/>
  <c r="Y173" i="2" s="1"/>
  <c r="P163" i="2"/>
  <c r="Y161" i="2"/>
  <c r="X161" i="2"/>
  <c r="X160" i="2"/>
  <c r="BP159" i="2"/>
  <c r="BO159" i="2"/>
  <c r="BN159" i="2"/>
  <c r="BM159" i="2"/>
  <c r="Z159" i="2"/>
  <c r="Z160" i="2" s="1"/>
  <c r="Y159" i="2"/>
  <c r="I520" i="2" s="1"/>
  <c r="P159" i="2"/>
  <c r="X155" i="2"/>
  <c r="X154" i="2"/>
  <c r="BP153" i="2"/>
  <c r="BO153" i="2"/>
  <c r="BN153" i="2"/>
  <c r="BM153" i="2"/>
  <c r="Y153" i="2"/>
  <c r="Z153" i="2" s="1"/>
  <c r="P153" i="2"/>
  <c r="BP152" i="2"/>
  <c r="BO152" i="2"/>
  <c r="BN152" i="2"/>
  <c r="BM152" i="2"/>
  <c r="Y152" i="2"/>
  <c r="Z152" i="2" s="1"/>
  <c r="P152" i="2"/>
  <c r="BO151" i="2"/>
  <c r="BM151" i="2"/>
  <c r="Y151" i="2"/>
  <c r="Z151" i="2" s="1"/>
  <c r="P151" i="2"/>
  <c r="Y149" i="2"/>
  <c r="X149" i="2"/>
  <c r="Y148" i="2"/>
  <c r="X148" i="2"/>
  <c r="BP147" i="2"/>
  <c r="BO147" i="2"/>
  <c r="BN147" i="2"/>
  <c r="BM147" i="2"/>
  <c r="Z147" i="2"/>
  <c r="Z148" i="2" s="1"/>
  <c r="Y147" i="2"/>
  <c r="H520" i="2" s="1"/>
  <c r="P147" i="2"/>
  <c r="X144" i="2"/>
  <c r="X143" i="2"/>
  <c r="BO142" i="2"/>
  <c r="BM142" i="2"/>
  <c r="Y142" i="2"/>
  <c r="BP142" i="2" s="1"/>
  <c r="P142" i="2"/>
  <c r="BP141" i="2"/>
  <c r="BO141" i="2"/>
  <c r="BM141" i="2"/>
  <c r="Y141" i="2"/>
  <c r="Y143" i="2" s="1"/>
  <c r="P141" i="2"/>
  <c r="X139" i="2"/>
  <c r="Y138" i="2"/>
  <c r="X138" i="2"/>
  <c r="BP137" i="2"/>
  <c r="BO137" i="2"/>
  <c r="BM137" i="2"/>
  <c r="Z137" i="2"/>
  <c r="Y137" i="2"/>
  <c r="BN137" i="2" s="1"/>
  <c r="P137" i="2"/>
  <c r="BP136" i="2"/>
  <c r="BO136" i="2"/>
  <c r="BN136" i="2"/>
  <c r="BM136" i="2"/>
  <c r="Z136" i="2"/>
  <c r="Z138" i="2" s="1"/>
  <c r="Y136" i="2"/>
  <c r="P136" i="2"/>
  <c r="X134" i="2"/>
  <c r="X133" i="2"/>
  <c r="BO132" i="2"/>
  <c r="BM132" i="2"/>
  <c r="Y132" i="2"/>
  <c r="Y133" i="2" s="1"/>
  <c r="P132" i="2"/>
  <c r="BO131" i="2"/>
  <c r="BM131" i="2"/>
  <c r="Y131" i="2"/>
  <c r="G520" i="2" s="1"/>
  <c r="P131" i="2"/>
  <c r="X128" i="2"/>
  <c r="X127" i="2"/>
  <c r="BO126" i="2"/>
  <c r="BM126" i="2"/>
  <c r="Y126" i="2"/>
  <c r="Y128" i="2" s="1"/>
  <c r="P126" i="2"/>
  <c r="BP125" i="2"/>
  <c r="BO125" i="2"/>
  <c r="BN125" i="2"/>
  <c r="BM125" i="2"/>
  <c r="Y125" i="2"/>
  <c r="Z125" i="2" s="1"/>
  <c r="P125" i="2"/>
  <c r="X123" i="2"/>
  <c r="X122" i="2"/>
  <c r="BP121" i="2"/>
  <c r="BO121" i="2"/>
  <c r="BN121" i="2"/>
  <c r="BM121" i="2"/>
  <c r="Z121" i="2"/>
  <c r="Y121" i="2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Y122" i="2" s="1"/>
  <c r="P118" i="2"/>
  <c r="X116" i="2"/>
  <c r="Y115" i="2"/>
  <c r="X115" i="2"/>
  <c r="BP114" i="2"/>
  <c r="BO114" i="2"/>
  <c r="BM114" i="2"/>
  <c r="Z114" i="2"/>
  <c r="Y114" i="2"/>
  <c r="BN114" i="2" s="1"/>
  <c r="P114" i="2"/>
  <c r="BP113" i="2"/>
  <c r="BO113" i="2"/>
  <c r="BN113" i="2"/>
  <c r="BM113" i="2"/>
  <c r="Z113" i="2"/>
  <c r="Y113" i="2"/>
  <c r="P113" i="2"/>
  <c r="BP112" i="2"/>
  <c r="BO112" i="2"/>
  <c r="BN112" i="2"/>
  <c r="BM112" i="2"/>
  <c r="Z112" i="2"/>
  <c r="Z115" i="2" s="1"/>
  <c r="Y112" i="2"/>
  <c r="P112" i="2"/>
  <c r="X110" i="2"/>
  <c r="Y109" i="2"/>
  <c r="X109" i="2"/>
  <c r="BP108" i="2"/>
  <c r="BO108" i="2"/>
  <c r="BM108" i="2"/>
  <c r="Y108" i="2"/>
  <c r="BN108" i="2" s="1"/>
  <c r="P108" i="2"/>
  <c r="BP107" i="2"/>
  <c r="BO107" i="2"/>
  <c r="BN107" i="2"/>
  <c r="BM107" i="2"/>
  <c r="Y107" i="2"/>
  <c r="Z107" i="2" s="1"/>
  <c r="P107" i="2"/>
  <c r="BP106" i="2"/>
  <c r="BO106" i="2"/>
  <c r="BN106" i="2"/>
  <c r="BM106" i="2"/>
  <c r="Y106" i="2"/>
  <c r="Z106" i="2" s="1"/>
  <c r="P106" i="2"/>
  <c r="BO105" i="2"/>
  <c r="BM105" i="2"/>
  <c r="Y105" i="2"/>
  <c r="P105" i="2"/>
  <c r="Y102" i="2"/>
  <c r="X102" i="2"/>
  <c r="X101" i="2"/>
  <c r="BP100" i="2"/>
  <c r="BO100" i="2"/>
  <c r="BN100" i="2"/>
  <c r="BM100" i="2"/>
  <c r="Z100" i="2"/>
  <c r="Y100" i="2"/>
  <c r="P100" i="2"/>
  <c r="BO99" i="2"/>
  <c r="BN99" i="2"/>
  <c r="BM99" i="2"/>
  <c r="Z99" i="2"/>
  <c r="Y99" i="2"/>
  <c r="BP99" i="2" s="1"/>
  <c r="P99" i="2"/>
  <c r="BO98" i="2"/>
  <c r="BM98" i="2"/>
  <c r="Y98" i="2"/>
  <c r="BP98" i="2" s="1"/>
  <c r="P98" i="2"/>
  <c r="BP97" i="2"/>
  <c r="BO97" i="2"/>
  <c r="BM97" i="2"/>
  <c r="Y97" i="2"/>
  <c r="BN97" i="2" s="1"/>
  <c r="P97" i="2"/>
  <c r="BP96" i="2"/>
  <c r="BO96" i="2"/>
  <c r="BN96" i="2"/>
  <c r="BM96" i="2"/>
  <c r="Y96" i="2"/>
  <c r="Z96" i="2" s="1"/>
  <c r="P96" i="2"/>
  <c r="BO95" i="2"/>
  <c r="BN95" i="2"/>
  <c r="BM95" i="2"/>
  <c r="Y95" i="2"/>
  <c r="BP95" i="2" s="1"/>
  <c r="X93" i="2"/>
  <c r="X92" i="2"/>
  <c r="BP91" i="2"/>
  <c r="BO91" i="2"/>
  <c r="BN91" i="2"/>
  <c r="BM91" i="2"/>
  <c r="Y91" i="2"/>
  <c r="Z91" i="2" s="1"/>
  <c r="P91" i="2"/>
  <c r="BO90" i="2"/>
  <c r="BN90" i="2"/>
  <c r="BM90" i="2"/>
  <c r="Y90" i="2"/>
  <c r="BP90" i="2" s="1"/>
  <c r="P90" i="2"/>
  <c r="BO89" i="2"/>
  <c r="BM89" i="2"/>
  <c r="Y89" i="2"/>
  <c r="E520" i="2" s="1"/>
  <c r="P89" i="2"/>
  <c r="Y86" i="2"/>
  <c r="X86" i="2"/>
  <c r="Y85" i="2"/>
  <c r="X85" i="2"/>
  <c r="BP84" i="2"/>
  <c r="BO84" i="2"/>
  <c r="BN84" i="2"/>
  <c r="BM84" i="2"/>
  <c r="Z84" i="2"/>
  <c r="Y84" i="2"/>
  <c r="P84" i="2"/>
  <c r="BO83" i="2"/>
  <c r="BN83" i="2"/>
  <c r="BM83" i="2"/>
  <c r="Z83" i="2"/>
  <c r="Z85" i="2" s="1"/>
  <c r="Y83" i="2"/>
  <c r="BP83" i="2" s="1"/>
  <c r="P83" i="2"/>
  <c r="X81" i="2"/>
  <c r="X80" i="2"/>
  <c r="BP79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BP77" i="2" s="1"/>
  <c r="P77" i="2"/>
  <c r="BP76" i="2"/>
  <c r="BO76" i="2"/>
  <c r="BN76" i="2"/>
  <c r="BM76" i="2"/>
  <c r="Y76" i="2"/>
  <c r="Z76" i="2" s="1"/>
  <c r="P76" i="2"/>
  <c r="BP75" i="2"/>
  <c r="BO75" i="2"/>
  <c r="BN75" i="2"/>
  <c r="BM75" i="2"/>
  <c r="Y75" i="2"/>
  <c r="Z75" i="2" s="1"/>
  <c r="P75" i="2"/>
  <c r="BP74" i="2"/>
  <c r="BO74" i="2"/>
  <c r="BN74" i="2"/>
  <c r="BM74" i="2"/>
  <c r="Z74" i="2"/>
  <c r="Y74" i="2"/>
  <c r="Y81" i="2" s="1"/>
  <c r="P74" i="2"/>
  <c r="X72" i="2"/>
  <c r="X71" i="2"/>
  <c r="BO70" i="2"/>
  <c r="BM70" i="2"/>
  <c r="Y70" i="2"/>
  <c r="BP70" i="2" s="1"/>
  <c r="P70" i="2"/>
  <c r="BP69" i="2"/>
  <c r="BO69" i="2"/>
  <c r="BM69" i="2"/>
  <c r="Y69" i="2"/>
  <c r="BN69" i="2" s="1"/>
  <c r="P69" i="2"/>
  <c r="BO68" i="2"/>
  <c r="BM68" i="2"/>
  <c r="Y68" i="2"/>
  <c r="Z68" i="2" s="1"/>
  <c r="P68" i="2"/>
  <c r="X66" i="2"/>
  <c r="Y65" i="2"/>
  <c r="X65" i="2"/>
  <c r="BP64" i="2"/>
  <c r="BO64" i="2"/>
  <c r="BN64" i="2"/>
  <c r="BM64" i="2"/>
  <c r="Z64" i="2"/>
  <c r="Y64" i="2"/>
  <c r="P64" i="2"/>
  <c r="BP63" i="2"/>
  <c r="BO63" i="2"/>
  <c r="BN63" i="2"/>
  <c r="BM63" i="2"/>
  <c r="Z63" i="2"/>
  <c r="Y63" i="2"/>
  <c r="P63" i="2"/>
  <c r="BP62" i="2"/>
  <c r="BO62" i="2"/>
  <c r="BN62" i="2"/>
  <c r="BM62" i="2"/>
  <c r="Z62" i="2"/>
  <c r="Y62" i="2"/>
  <c r="P62" i="2"/>
  <c r="BO61" i="2"/>
  <c r="BM61" i="2"/>
  <c r="Y61" i="2"/>
  <c r="Y66" i="2" s="1"/>
  <c r="P61" i="2"/>
  <c r="X59" i="2"/>
  <c r="X58" i="2"/>
  <c r="BO57" i="2"/>
  <c r="BN57" i="2"/>
  <c r="BM57" i="2"/>
  <c r="Y57" i="2"/>
  <c r="BP57" i="2" s="1"/>
  <c r="P57" i="2"/>
  <c r="BO56" i="2"/>
  <c r="BM56" i="2"/>
  <c r="Y56" i="2"/>
  <c r="BP56" i="2" s="1"/>
  <c r="P56" i="2"/>
  <c r="BP55" i="2"/>
  <c r="BO55" i="2"/>
  <c r="BM55" i="2"/>
  <c r="Z55" i="2"/>
  <c r="Y55" i="2"/>
  <c r="P55" i="2"/>
  <c r="BP54" i="2"/>
  <c r="BO54" i="2"/>
  <c r="BN54" i="2"/>
  <c r="BM54" i="2"/>
  <c r="Z54" i="2"/>
  <c r="Y54" i="2"/>
  <c r="P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X49" i="2"/>
  <c r="X48" i="2"/>
  <c r="BP47" i="2"/>
  <c r="BO47" i="2"/>
  <c r="BN47" i="2"/>
  <c r="BM47" i="2"/>
  <c r="Y47" i="2"/>
  <c r="Z47" i="2" s="1"/>
  <c r="Z48" i="2" s="1"/>
  <c r="P47" i="2"/>
  <c r="Y45" i="2"/>
  <c r="X45" i="2"/>
  <c r="Y44" i="2"/>
  <c r="X44" i="2"/>
  <c r="BP43" i="2"/>
  <c r="BO43" i="2"/>
  <c r="BN43" i="2"/>
  <c r="BM43" i="2"/>
  <c r="Y43" i="2"/>
  <c r="Z43" i="2" s="1"/>
  <c r="P43" i="2"/>
  <c r="BP42" i="2"/>
  <c r="BO42" i="2"/>
  <c r="BN42" i="2"/>
  <c r="BM42" i="2"/>
  <c r="Y42" i="2"/>
  <c r="Z42" i="2" s="1"/>
  <c r="P42" i="2"/>
  <c r="BP41" i="2"/>
  <c r="BO41" i="2"/>
  <c r="BN41" i="2"/>
  <c r="BM41" i="2"/>
  <c r="Z41" i="2"/>
  <c r="Y41" i="2"/>
  <c r="C520" i="2" s="1"/>
  <c r="P41" i="2"/>
  <c r="X37" i="2"/>
  <c r="X36" i="2"/>
  <c r="BO35" i="2"/>
  <c r="BM35" i="2"/>
  <c r="Y35" i="2"/>
  <c r="BP35" i="2" s="1"/>
  <c r="P35" i="2"/>
  <c r="Y33" i="2"/>
  <c r="X33" i="2"/>
  <c r="X32" i="2"/>
  <c r="BO31" i="2"/>
  <c r="BM31" i="2"/>
  <c r="Y31" i="2"/>
  <c r="Y32" i="2" s="1"/>
  <c r="P31" i="2"/>
  <c r="BP30" i="2"/>
  <c r="BO30" i="2"/>
  <c r="BM30" i="2"/>
  <c r="Y30" i="2"/>
  <c r="BN30" i="2" s="1"/>
  <c r="P30" i="2"/>
  <c r="BP29" i="2"/>
  <c r="BO29" i="2"/>
  <c r="BN29" i="2"/>
  <c r="BM29" i="2"/>
  <c r="Z29" i="2"/>
  <c r="Y29" i="2"/>
  <c r="P29" i="2"/>
  <c r="BP28" i="2"/>
  <c r="BO28" i="2"/>
  <c r="BN28" i="2"/>
  <c r="BM28" i="2"/>
  <c r="Z28" i="2"/>
  <c r="Y28" i="2"/>
  <c r="P28" i="2"/>
  <c r="BP27" i="2"/>
  <c r="BO27" i="2"/>
  <c r="BN27" i="2"/>
  <c r="BM27" i="2"/>
  <c r="Z27" i="2"/>
  <c r="Y27" i="2"/>
  <c r="P27" i="2"/>
  <c r="BO26" i="2"/>
  <c r="BM26" i="2"/>
  <c r="Y26" i="2"/>
  <c r="BP26" i="2" s="1"/>
  <c r="P26" i="2"/>
  <c r="X24" i="2"/>
  <c r="X23" i="2"/>
  <c r="BO22" i="2"/>
  <c r="BN22" i="2"/>
  <c r="BM22" i="2"/>
  <c r="Y22" i="2"/>
  <c r="Y24" i="2" s="1"/>
  <c r="H10" i="2"/>
  <c r="A9" i="2"/>
  <c r="F10" i="2" s="1"/>
  <c r="D7" i="2"/>
  <c r="Q6" i="2"/>
  <c r="P2" i="2"/>
  <c r="BN460" i="2" l="1"/>
  <c r="BP460" i="2"/>
  <c r="BN461" i="2"/>
  <c r="BP461" i="2"/>
  <c r="Y467" i="2"/>
  <c r="BN437" i="2"/>
  <c r="BN382" i="2"/>
  <c r="BP382" i="2"/>
  <c r="BN383" i="2"/>
  <c r="Y384" i="2"/>
  <c r="Y385" i="2"/>
  <c r="Y375" i="2"/>
  <c r="Y376" i="2"/>
  <c r="X510" i="2"/>
  <c r="R520" i="2"/>
  <c r="Z321" i="2"/>
  <c r="Z319" i="2"/>
  <c r="BN319" i="2"/>
  <c r="X514" i="2"/>
  <c r="BP209" i="2"/>
  <c r="F520" i="2"/>
  <c r="BP118" i="2"/>
  <c r="Y123" i="2"/>
  <c r="Y59" i="2"/>
  <c r="X511" i="2"/>
  <c r="X512" i="2"/>
  <c r="Y58" i="2"/>
  <c r="Z53" i="2"/>
  <c r="BN53" i="2"/>
  <c r="Z44" i="2"/>
  <c r="Z315" i="2"/>
  <c r="Z154" i="2"/>
  <c r="Z80" i="2"/>
  <c r="Z237" i="2"/>
  <c r="Z61" i="2"/>
  <c r="Z65" i="2" s="1"/>
  <c r="Z120" i="2"/>
  <c r="Z191" i="2"/>
  <c r="Z193" i="2" s="1"/>
  <c r="Z201" i="2"/>
  <c r="Y258" i="2"/>
  <c r="Y298" i="2"/>
  <c r="Y308" i="2"/>
  <c r="Z338" i="2"/>
  <c r="Z341" i="2" s="1"/>
  <c r="Z350" i="2"/>
  <c r="Z373" i="2"/>
  <c r="Z397" i="2"/>
  <c r="Z407" i="2"/>
  <c r="Y413" i="2"/>
  <c r="Y421" i="2"/>
  <c r="Z439" i="2"/>
  <c r="BN454" i="2"/>
  <c r="BN464" i="2"/>
  <c r="Z479" i="2"/>
  <c r="BN492" i="2"/>
  <c r="BP502" i="2"/>
  <c r="J520" i="2"/>
  <c r="F9" i="2"/>
  <c r="BN68" i="2"/>
  <c r="BN78" i="2"/>
  <c r="Z89" i="2"/>
  <c r="Z105" i="2"/>
  <c r="H9" i="2"/>
  <c r="Z26" i="2"/>
  <c r="Y134" i="2"/>
  <c r="Z168" i="2"/>
  <c r="BP78" i="2"/>
  <c r="Y139" i="2"/>
  <c r="BP175" i="2"/>
  <c r="BN186" i="2"/>
  <c r="Y217" i="2"/>
  <c r="Z227" i="2"/>
  <c r="Z232" i="2" s="1"/>
  <c r="BP229" i="2"/>
  <c r="BN244" i="2"/>
  <c r="Z247" i="2"/>
  <c r="BN292" i="2"/>
  <c r="BN302" i="2"/>
  <c r="BN312" i="2"/>
  <c r="Y315" i="2"/>
  <c r="BN332" i="2"/>
  <c r="BP347" i="2"/>
  <c r="BP357" i="2"/>
  <c r="Y368" i="2"/>
  <c r="Z378" i="2"/>
  <c r="Z379" i="2" s="1"/>
  <c r="BP394" i="2"/>
  <c r="BN402" i="2"/>
  <c r="BP429" i="2"/>
  <c r="BN444" i="2"/>
  <c r="Z447" i="2"/>
  <c r="BP449" i="2"/>
  <c r="BN459" i="2"/>
  <c r="BN469" i="2"/>
  <c r="Y472" i="2"/>
  <c r="BN484" i="2"/>
  <c r="BN487" i="2"/>
  <c r="BP497" i="2"/>
  <c r="K520" i="2"/>
  <c r="Y216" i="2"/>
  <c r="Z31" i="2"/>
  <c r="Y36" i="2"/>
  <c r="Z56" i="2"/>
  <c r="Y71" i="2"/>
  <c r="J9" i="2"/>
  <c r="BN31" i="2"/>
  <c r="Y48" i="2"/>
  <c r="BN56" i="2"/>
  <c r="BP68" i="2"/>
  <c r="BN89" i="2"/>
  <c r="Y92" i="2"/>
  <c r="BN105" i="2"/>
  <c r="Y116" i="2"/>
  <c r="BN151" i="2"/>
  <c r="Y154" i="2"/>
  <c r="Z163" i="2"/>
  <c r="BP165" i="2"/>
  <c r="Z196" i="2"/>
  <c r="BP198" i="2"/>
  <c r="BP208" i="2"/>
  <c r="A10" i="2"/>
  <c r="BN26" i="2"/>
  <c r="Y37" i="2"/>
  <c r="BN61" i="2"/>
  <c r="Y72" i="2"/>
  <c r="Z97" i="2"/>
  <c r="Z108" i="2"/>
  <c r="BN120" i="2"/>
  <c r="Z131" i="2"/>
  <c r="Y144" i="2"/>
  <c r="BN168" i="2"/>
  <c r="Y179" i="2"/>
  <c r="BN191" i="2"/>
  <c r="BN201" i="2"/>
  <c r="Y204" i="2"/>
  <c r="BN211" i="2"/>
  <c r="Y222" i="2"/>
  <c r="Z253" i="2"/>
  <c r="Z264" i="2"/>
  <c r="Z266" i="2" s="1"/>
  <c r="Z270" i="2"/>
  <c r="BP286" i="2"/>
  <c r="Z295" i="2"/>
  <c r="Z297" i="2" s="1"/>
  <c r="Z305" i="2"/>
  <c r="Z307" i="2" s="1"/>
  <c r="Z325" i="2"/>
  <c r="Z328" i="2" s="1"/>
  <c r="BN338" i="2"/>
  <c r="Y341" i="2"/>
  <c r="BN350" i="2"/>
  <c r="Y353" i="2"/>
  <c r="BN373" i="2"/>
  <c r="Z383" i="2"/>
  <c r="Z384" i="2" s="1"/>
  <c r="BN397" i="2"/>
  <c r="BN407" i="2"/>
  <c r="BN439" i="2"/>
  <c r="Z462" i="2"/>
  <c r="Z466" i="2" s="1"/>
  <c r="BN479" i="2"/>
  <c r="Y503" i="2"/>
  <c r="L520" i="2"/>
  <c r="Y127" i="2"/>
  <c r="BP31" i="2"/>
  <c r="BP105" i="2"/>
  <c r="BP151" i="2"/>
  <c r="BP244" i="2"/>
  <c r="Y259" i="2"/>
  <c r="BP292" i="2"/>
  <c r="BP302" i="2"/>
  <c r="BP312" i="2"/>
  <c r="BP332" i="2"/>
  <c r="Y358" i="2"/>
  <c r="BP402" i="2"/>
  <c r="Y430" i="2"/>
  <c r="BP444" i="2"/>
  <c r="Y450" i="2"/>
  <c r="BP459" i="2"/>
  <c r="BP469" i="2"/>
  <c r="BP484" i="2"/>
  <c r="BP487" i="2"/>
  <c r="Y498" i="2"/>
  <c r="M520" i="2"/>
  <c r="BP89" i="2"/>
  <c r="BP186" i="2"/>
  <c r="Y49" i="2"/>
  <c r="BP61" i="2"/>
  <c r="Z69" i="2"/>
  <c r="Z71" i="2" s="1"/>
  <c r="Z79" i="2"/>
  <c r="Y93" i="2"/>
  <c r="Z118" i="2"/>
  <c r="BN131" i="2"/>
  <c r="Z141" i="2"/>
  <c r="Y155" i="2"/>
  <c r="Z166" i="2"/>
  <c r="Z176" i="2"/>
  <c r="BP191" i="2"/>
  <c r="Z199" i="2"/>
  <c r="Z209" i="2"/>
  <c r="Z219" i="2"/>
  <c r="Z230" i="2"/>
  <c r="BN253" i="2"/>
  <c r="BN264" i="2"/>
  <c r="BN270" i="2"/>
  <c r="Y273" i="2"/>
  <c r="Z281" i="2"/>
  <c r="Z282" i="2" s="1"/>
  <c r="Y287" i="2"/>
  <c r="BN295" i="2"/>
  <c r="BN305" i="2"/>
  <c r="Y316" i="2"/>
  <c r="BN325" i="2"/>
  <c r="Y328" i="2"/>
  <c r="BP338" i="2"/>
  <c r="Z348" i="2"/>
  <c r="Y363" i="2"/>
  <c r="Z371" i="2"/>
  <c r="Z395" i="2"/>
  <c r="Y473" i="2"/>
  <c r="Y493" i="2"/>
  <c r="O520" i="2"/>
  <c r="Y342" i="2"/>
  <c r="Y354" i="2"/>
  <c r="Y403" i="2"/>
  <c r="Z437" i="2"/>
  <c r="Z445" i="2"/>
  <c r="Z455" i="2"/>
  <c r="Z465" i="2"/>
  <c r="Z485" i="2"/>
  <c r="Z488" i="2" s="1"/>
  <c r="Y488" i="2"/>
  <c r="Y504" i="2"/>
  <c r="P520" i="2"/>
  <c r="Z22" i="2"/>
  <c r="Z23" i="2" s="1"/>
  <c r="Z57" i="2"/>
  <c r="Z90" i="2"/>
  <c r="Z95" i="2"/>
  <c r="BN118" i="2"/>
  <c r="BP131" i="2"/>
  <c r="BN141" i="2"/>
  <c r="BN219" i="2"/>
  <c r="BN281" i="2"/>
  <c r="Y359" i="2"/>
  <c r="BN371" i="2"/>
  <c r="Y408" i="2"/>
  <c r="Z416" i="2"/>
  <c r="Y431" i="2"/>
  <c r="Y451" i="2"/>
  <c r="Z477" i="2"/>
  <c r="Y499" i="2"/>
  <c r="BN465" i="2"/>
  <c r="Y494" i="2"/>
  <c r="Z507" i="2"/>
  <c r="Z508" i="2" s="1"/>
  <c r="Z126" i="2"/>
  <c r="Z127" i="2" s="1"/>
  <c r="Z164" i="2"/>
  <c r="Z197" i="2"/>
  <c r="Z207" i="2"/>
  <c r="Z216" i="2" s="1"/>
  <c r="Z228" i="2"/>
  <c r="Z248" i="2"/>
  <c r="Z265" i="2"/>
  <c r="Z346" i="2"/>
  <c r="Z353" i="2" s="1"/>
  <c r="Z356" i="2"/>
  <c r="Z393" i="2"/>
  <c r="Y404" i="2"/>
  <c r="Y489" i="2"/>
  <c r="Z501" i="2"/>
  <c r="Z98" i="2"/>
  <c r="Z132" i="2"/>
  <c r="Y172" i="2"/>
  <c r="Z254" i="2"/>
  <c r="Z271" i="2"/>
  <c r="Z296" i="2"/>
  <c r="Z306" i="2"/>
  <c r="BN318" i="2"/>
  <c r="Y321" i="2"/>
  <c r="Z326" i="2"/>
  <c r="Z361" i="2"/>
  <c r="Z363" i="2" s="1"/>
  <c r="Y409" i="2"/>
  <c r="Z419" i="2"/>
  <c r="Z435" i="2"/>
  <c r="Z453" i="2"/>
  <c r="Z463" i="2"/>
  <c r="Z496" i="2"/>
  <c r="BN507" i="2"/>
  <c r="T520" i="2"/>
  <c r="Z77" i="2"/>
  <c r="BP22" i="2"/>
  <c r="Z30" i="2"/>
  <c r="BN197" i="2"/>
  <c r="BN207" i="2"/>
  <c r="BN228" i="2"/>
  <c r="BN248" i="2"/>
  <c r="BN265" i="2"/>
  <c r="BN346" i="2"/>
  <c r="BN356" i="2"/>
  <c r="Z491" i="2"/>
  <c r="Z493" i="2" s="1"/>
  <c r="BN501" i="2"/>
  <c r="B520" i="2"/>
  <c r="U520" i="2"/>
  <c r="BN77" i="2"/>
  <c r="BN126" i="2"/>
  <c r="BN164" i="2"/>
  <c r="Z35" i="2"/>
  <c r="Z36" i="2" s="1"/>
  <c r="Y101" i="2"/>
  <c r="BN132" i="2"/>
  <c r="Z142" i="2"/>
  <c r="Z177" i="2"/>
  <c r="Z200" i="2"/>
  <c r="Z210" i="2"/>
  <c r="Z220" i="2"/>
  <c r="Z231" i="2"/>
  <c r="BN254" i="2"/>
  <c r="BN271" i="2"/>
  <c r="BN296" i="2"/>
  <c r="BN306" i="2"/>
  <c r="BN326" i="2"/>
  <c r="Z349" i="2"/>
  <c r="BN361" i="2"/>
  <c r="Z372" i="2"/>
  <c r="Z396" i="2"/>
  <c r="Z406" i="2"/>
  <c r="BN419" i="2"/>
  <c r="BN435" i="2"/>
  <c r="Z438" i="2"/>
  <c r="Y466" i="2"/>
  <c r="BP507" i="2"/>
  <c r="V520" i="2"/>
  <c r="Z70" i="2"/>
  <c r="BN98" i="2"/>
  <c r="Y110" i="2"/>
  <c r="Z119" i="2"/>
  <c r="Y23" i="2"/>
  <c r="Y188" i="2"/>
  <c r="BP228" i="2"/>
  <c r="BP265" i="2"/>
  <c r="BN331" i="2"/>
  <c r="Y334" i="2"/>
  <c r="Z412" i="2"/>
  <c r="Z413" i="2" s="1"/>
  <c r="Y481" i="2"/>
  <c r="D520" i="2"/>
  <c r="Y80" i="2"/>
  <c r="Z167" i="2"/>
  <c r="BN55" i="2"/>
  <c r="BP126" i="2"/>
  <c r="BN35" i="2"/>
  <c r="BN70" i="2"/>
  <c r="BN119" i="2"/>
  <c r="BP132" i="2"/>
  <c r="BN142" i="2"/>
  <c r="Y160" i="2"/>
  <c r="BN167" i="2"/>
  <c r="BN177" i="2"/>
  <c r="BN200" i="2"/>
  <c r="BN210" i="2"/>
  <c r="BN220" i="2"/>
  <c r="BN231" i="2"/>
  <c r="BN349" i="2"/>
  <c r="BN372" i="2"/>
  <c r="BN396" i="2"/>
  <c r="BN406" i="2"/>
  <c r="BP435" i="2"/>
  <c r="BN438" i="2"/>
  <c r="BN486" i="2"/>
  <c r="Y508" i="2"/>
  <c r="Y249" i="2"/>
  <c r="Y266" i="2"/>
  <c r="Z502" i="2"/>
  <c r="Y520" i="2"/>
  <c r="Z165" i="2"/>
  <c r="Z175" i="2"/>
  <c r="Y189" i="2"/>
  <c r="Z198" i="2"/>
  <c r="Z208" i="2"/>
  <c r="Z229" i="2"/>
  <c r="Y297" i="2"/>
  <c r="Y307" i="2"/>
  <c r="Z347" i="2"/>
  <c r="Z357" i="2"/>
  <c r="Z394" i="2"/>
  <c r="Z429" i="2"/>
  <c r="Z430" i="2" s="1"/>
  <c r="Z449" i="2"/>
  <c r="Y482" i="2"/>
  <c r="Z497" i="2"/>
  <c r="Y509" i="2"/>
  <c r="BN175" i="2"/>
  <c r="Z244" i="2"/>
  <c r="Z249" i="2" s="1"/>
  <c r="Z375" i="2" l="1"/>
  <c r="X513" i="2"/>
  <c r="Y511" i="2"/>
  <c r="Y510" i="2"/>
  <c r="Z58" i="2"/>
  <c r="Y514" i="2"/>
  <c r="Z101" i="2"/>
  <c r="Z273" i="2"/>
  <c r="Z221" i="2"/>
  <c r="Z258" i="2"/>
  <c r="Z32" i="2"/>
  <c r="Z204" i="2"/>
  <c r="Z109" i="2"/>
  <c r="Z92" i="2"/>
  <c r="Z481" i="2"/>
  <c r="Z143" i="2"/>
  <c r="Z172" i="2"/>
  <c r="Z408" i="2"/>
  <c r="Z122" i="2"/>
  <c r="Z498" i="2"/>
  <c r="Z420" i="2"/>
  <c r="Z503" i="2"/>
  <c r="Z456" i="2"/>
  <c r="Z403" i="2"/>
  <c r="Y512" i="2"/>
  <c r="Y513" i="2" s="1"/>
  <c r="Z178" i="2"/>
  <c r="Z450" i="2"/>
  <c r="Z358" i="2"/>
  <c r="Z133" i="2"/>
  <c r="Z515" i="2" l="1"/>
</calcChain>
</file>

<file path=xl/sharedStrings.xml><?xml version="1.0" encoding="utf-8"?>
<sst xmlns="http://schemas.openxmlformats.org/spreadsheetml/2006/main" count="3813" uniqueCount="823">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</sst>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1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520"/>
  <sheetViews>
    <sheetView showGridLines="0" tabSelected="1" zoomScale="85" zoomScaleNormal="85" zoomScaleSheetLayoutView="100" workbookViewId="0">
      <selection activeCell="Z9" sqref="Z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97" t="s">
        <v>26</v>
      </c>
      <c r="E1" s="897"/>
      <c r="F1" s="897"/>
      <c r="G1" s="14" t="s">
        <v>66</v>
      </c>
      <c r="H1" s="897" t="s">
        <v>46</v>
      </c>
      <c r="I1" s="897"/>
      <c r="J1" s="897"/>
      <c r="K1" s="897"/>
      <c r="L1" s="897"/>
      <c r="M1" s="897"/>
      <c r="N1" s="897"/>
      <c r="O1" s="897"/>
      <c r="P1" s="897"/>
      <c r="Q1" s="897"/>
      <c r="R1" s="898" t="s">
        <v>67</v>
      </c>
      <c r="S1" s="899"/>
      <c r="T1" s="89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0"/>
      <c r="R2" s="900"/>
      <c r="S2" s="900"/>
      <c r="T2" s="900"/>
      <c r="U2" s="900"/>
      <c r="V2" s="900"/>
      <c r="W2" s="90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0"/>
      <c r="Q3" s="900"/>
      <c r="R3" s="900"/>
      <c r="S3" s="900"/>
      <c r="T3" s="900"/>
      <c r="U3" s="900"/>
      <c r="V3" s="900"/>
      <c r="W3" s="90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79" t="s">
        <v>8</v>
      </c>
      <c r="B5" s="879"/>
      <c r="C5" s="879"/>
      <c r="D5" s="901"/>
      <c r="E5" s="901"/>
      <c r="F5" s="902" t="s">
        <v>14</v>
      </c>
      <c r="G5" s="902"/>
      <c r="H5" s="901"/>
      <c r="I5" s="901"/>
      <c r="J5" s="901"/>
      <c r="K5" s="901"/>
      <c r="L5" s="901"/>
      <c r="M5" s="901"/>
      <c r="N5" s="72"/>
      <c r="P5" s="27" t="s">
        <v>4</v>
      </c>
      <c r="Q5" s="903"/>
      <c r="R5" s="903"/>
      <c r="T5" s="904" t="s">
        <v>3</v>
      </c>
      <c r="U5" s="905"/>
      <c r="V5" s="906" t="s">
        <v>794</v>
      </c>
      <c r="W5" s="907"/>
      <c r="AB5" s="59"/>
      <c r="AC5" s="59"/>
      <c r="AD5" s="59"/>
      <c r="AE5" s="59"/>
    </row>
    <row r="6" spans="1:32" s="17" customFormat="1" ht="24" customHeight="1" x14ac:dyDescent="0.2">
      <c r="A6" s="879" t="s">
        <v>1</v>
      </c>
      <c r="B6" s="879"/>
      <c r="C6" s="879"/>
      <c r="D6" s="880" t="s">
        <v>805</v>
      </c>
      <c r="E6" s="880"/>
      <c r="F6" s="880"/>
      <c r="G6" s="880"/>
      <c r="H6" s="880"/>
      <c r="I6" s="880"/>
      <c r="J6" s="880"/>
      <c r="K6" s="880"/>
      <c r="L6" s="880"/>
      <c r="M6" s="880"/>
      <c r="N6" s="73"/>
      <c r="P6" s="27" t="s">
        <v>27</v>
      </c>
      <c r="Q6" s="881" t="str">
        <f>IF(Q5=0," ",CHOOSE(WEEKDAY(Q5,2),"Понедельник","Вторник","Среда","Четверг","Пятница","Суббота","Воскресенье"))</f>
        <v xml:space="preserve"> </v>
      </c>
      <c r="R6" s="881"/>
      <c r="T6" s="882" t="s">
        <v>5</v>
      </c>
      <c r="U6" s="883"/>
      <c r="V6" s="884" t="s">
        <v>69</v>
      </c>
      <c r="W6" s="8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90" t="str">
        <f>IFERROR(VLOOKUP(DeliveryAddress,Table,3,0),1)</f>
        <v>4</v>
      </c>
      <c r="E7" s="891"/>
      <c r="F7" s="891"/>
      <c r="G7" s="891"/>
      <c r="H7" s="891"/>
      <c r="I7" s="891"/>
      <c r="J7" s="891"/>
      <c r="K7" s="891"/>
      <c r="L7" s="891"/>
      <c r="M7" s="892"/>
      <c r="N7" s="74"/>
      <c r="P7" s="29"/>
      <c r="Q7" s="48"/>
      <c r="R7" s="48"/>
      <c r="T7" s="882"/>
      <c r="U7" s="883"/>
      <c r="V7" s="886"/>
      <c r="W7" s="887"/>
      <c r="AB7" s="59"/>
      <c r="AC7" s="59"/>
      <c r="AD7" s="59"/>
      <c r="AE7" s="59"/>
    </row>
    <row r="8" spans="1:32" s="17" customFormat="1" ht="25.5" customHeight="1" x14ac:dyDescent="0.2">
      <c r="A8" s="893" t="s">
        <v>57</v>
      </c>
      <c r="B8" s="893"/>
      <c r="C8" s="893"/>
      <c r="D8" s="894"/>
      <c r="E8" s="894"/>
      <c r="F8" s="894"/>
      <c r="G8" s="894"/>
      <c r="H8" s="894"/>
      <c r="I8" s="894"/>
      <c r="J8" s="894"/>
      <c r="K8" s="894"/>
      <c r="L8" s="894"/>
      <c r="M8" s="894"/>
      <c r="N8" s="75"/>
      <c r="P8" s="27" t="s">
        <v>11</v>
      </c>
      <c r="Q8" s="877"/>
      <c r="R8" s="877"/>
      <c r="T8" s="882"/>
      <c r="U8" s="883"/>
      <c r="V8" s="886"/>
      <c r="W8" s="887"/>
      <c r="AB8" s="59"/>
      <c r="AC8" s="59"/>
      <c r="AD8" s="59"/>
      <c r="AE8" s="59"/>
    </row>
    <row r="9" spans="1:32" s="17" customFormat="1" ht="39.950000000000003" customHeight="1" x14ac:dyDescent="0.2">
      <c r="A9" s="8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9"/>
      <c r="C9" s="869"/>
      <c r="D9" s="870" t="s">
        <v>45</v>
      </c>
      <c r="E9" s="871"/>
      <c r="F9" s="8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9"/>
      <c r="H9" s="895" t="str">
        <f>IF(AND($A$9="Тип доверенности/получателя при получении в адресе перегруза:",$D$9="Разовая доверенность"),"Введите ФИО","")</f>
        <v/>
      </c>
      <c r="I9" s="895"/>
      <c r="J9" s="8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5"/>
      <c r="L9" s="895"/>
      <c r="M9" s="895"/>
      <c r="N9" s="70"/>
      <c r="P9" s="31" t="s">
        <v>15</v>
      </c>
      <c r="Q9" s="896">
        <v>45874</v>
      </c>
      <c r="R9" s="896"/>
      <c r="T9" s="882"/>
      <c r="U9" s="883"/>
      <c r="V9" s="888"/>
      <c r="W9" s="8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9"/>
      <c r="C10" s="869"/>
      <c r="D10" s="870"/>
      <c r="E10" s="871"/>
      <c r="F10" s="8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9"/>
      <c r="H10" s="872" t="str">
        <f>IFERROR(VLOOKUP($D$10,Proxy,2,FALSE),"")</f>
        <v/>
      </c>
      <c r="I10" s="872"/>
      <c r="J10" s="872"/>
      <c r="K10" s="872"/>
      <c r="L10" s="872"/>
      <c r="M10" s="872"/>
      <c r="N10" s="71"/>
      <c r="P10" s="31" t="s">
        <v>32</v>
      </c>
      <c r="Q10" s="873">
        <v>0.54166666666666663</v>
      </c>
      <c r="R10" s="873"/>
      <c r="U10" s="29" t="s">
        <v>12</v>
      </c>
      <c r="V10" s="874" t="s">
        <v>70</v>
      </c>
      <c r="W10" s="8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6"/>
      <c r="R11" s="876"/>
      <c r="U11" s="29" t="s">
        <v>28</v>
      </c>
      <c r="V11" s="855" t="s">
        <v>54</v>
      </c>
      <c r="W11" s="85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54" t="s">
        <v>71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854"/>
      <c r="N12" s="76"/>
      <c r="P12" s="27" t="s">
        <v>30</v>
      </c>
      <c r="Q12" s="877"/>
      <c r="R12" s="877"/>
      <c r="S12" s="28"/>
      <c r="T12"/>
      <c r="U12" s="29" t="s">
        <v>45</v>
      </c>
      <c r="V12" s="878"/>
      <c r="W12" s="878"/>
      <c r="X12"/>
      <c r="AB12" s="59"/>
      <c r="AC12" s="59"/>
      <c r="AD12" s="59"/>
      <c r="AE12" s="59"/>
    </row>
    <row r="13" spans="1:32" s="17" customFormat="1" ht="23.25" customHeight="1" x14ac:dyDescent="0.2">
      <c r="A13" s="854" t="s">
        <v>72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854"/>
      <c r="N13" s="76"/>
      <c r="O13" s="31"/>
      <c r="P13" s="31" t="s">
        <v>31</v>
      </c>
      <c r="Q13" s="855"/>
      <c r="R13" s="85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54" t="s">
        <v>73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6" t="s">
        <v>74</v>
      </c>
      <c r="B15" s="856"/>
      <c r="C15" s="856"/>
      <c r="D15" s="856"/>
      <c r="E15" s="856"/>
      <c r="F15" s="856"/>
      <c r="G15" s="856"/>
      <c r="H15" s="856"/>
      <c r="I15" s="856"/>
      <c r="J15" s="856"/>
      <c r="K15" s="856"/>
      <c r="L15" s="856"/>
      <c r="M15" s="856"/>
      <c r="N15" s="77"/>
      <c r="O15"/>
      <c r="P15" s="857" t="s">
        <v>60</v>
      </c>
      <c r="Q15" s="857"/>
      <c r="R15" s="857"/>
      <c r="S15" s="857"/>
      <c r="T15" s="85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8"/>
      <c r="Q16" s="858"/>
      <c r="R16" s="858"/>
      <c r="S16" s="858"/>
      <c r="T16" s="85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0" t="s">
        <v>58</v>
      </c>
      <c r="B17" s="840" t="s">
        <v>48</v>
      </c>
      <c r="C17" s="861" t="s">
        <v>47</v>
      </c>
      <c r="D17" s="863" t="s">
        <v>49</v>
      </c>
      <c r="E17" s="864"/>
      <c r="F17" s="840" t="s">
        <v>21</v>
      </c>
      <c r="G17" s="840" t="s">
        <v>24</v>
      </c>
      <c r="H17" s="840" t="s">
        <v>22</v>
      </c>
      <c r="I17" s="840" t="s">
        <v>23</v>
      </c>
      <c r="J17" s="840" t="s">
        <v>16</v>
      </c>
      <c r="K17" s="840" t="s">
        <v>65</v>
      </c>
      <c r="L17" s="840" t="s">
        <v>63</v>
      </c>
      <c r="M17" s="840" t="s">
        <v>2</v>
      </c>
      <c r="N17" s="840" t="s">
        <v>62</v>
      </c>
      <c r="O17" s="840" t="s">
        <v>25</v>
      </c>
      <c r="P17" s="863" t="s">
        <v>17</v>
      </c>
      <c r="Q17" s="867"/>
      <c r="R17" s="867"/>
      <c r="S17" s="867"/>
      <c r="T17" s="864"/>
      <c r="U17" s="859" t="s">
        <v>55</v>
      </c>
      <c r="V17" s="860"/>
      <c r="W17" s="840" t="s">
        <v>6</v>
      </c>
      <c r="X17" s="840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64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41"/>
      <c r="B18" s="841"/>
      <c r="C18" s="862"/>
      <c r="D18" s="865"/>
      <c r="E18" s="866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865"/>
      <c r="Q18" s="868"/>
      <c r="R18" s="868"/>
      <c r="S18" s="868"/>
      <c r="T18" s="866"/>
      <c r="U18" s="83" t="s">
        <v>44</v>
      </c>
      <c r="V18" s="83" t="s">
        <v>43</v>
      </c>
      <c r="W18" s="841"/>
      <c r="X18" s="841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609" t="s">
        <v>75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54"/>
      <c r="AB19" s="54"/>
      <c r="AC19" s="54"/>
    </row>
    <row r="20" spans="1:68" ht="16.5" customHeight="1" x14ac:dyDescent="0.25">
      <c r="A20" s="595" t="s">
        <v>75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65"/>
      <c r="AB20" s="65"/>
      <c r="AC20" s="79"/>
    </row>
    <row r="21" spans="1:68" ht="14.25" customHeight="1" x14ac:dyDescent="0.25">
      <c r="A21" s="596" t="s">
        <v>76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80">
        <v>4680115886643</v>
      </c>
      <c r="E22" s="58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838" t="s">
        <v>79</v>
      </c>
      <c r="Q22" s="582"/>
      <c r="R22" s="582"/>
      <c r="S22" s="582"/>
      <c r="T22" s="58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7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84" t="s">
        <v>40</v>
      </c>
      <c r="Q23" s="585"/>
      <c r="R23" s="585"/>
      <c r="S23" s="585"/>
      <c r="T23" s="585"/>
      <c r="U23" s="585"/>
      <c r="V23" s="58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84" t="s">
        <v>40</v>
      </c>
      <c r="Q24" s="585"/>
      <c r="R24" s="585"/>
      <c r="S24" s="585"/>
      <c r="T24" s="585"/>
      <c r="U24" s="585"/>
      <c r="V24" s="58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96" t="s">
        <v>83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580">
        <v>4680115885912</v>
      </c>
      <c r="E26" s="58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580">
        <v>4607091388237</v>
      </c>
      <c r="E27" s="58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8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580">
        <v>4680115886230</v>
      </c>
      <c r="E28" s="58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83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580">
        <v>4680115886247</v>
      </c>
      <c r="E29" s="58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8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580">
        <v>4680115885905</v>
      </c>
      <c r="E30" s="58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8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580">
        <v>4607091388244</v>
      </c>
      <c r="E31" s="58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8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7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84" t="s">
        <v>40</v>
      </c>
      <c r="Q32" s="585"/>
      <c r="R32" s="585"/>
      <c r="S32" s="585"/>
      <c r="T32" s="585"/>
      <c r="U32" s="585"/>
      <c r="V32" s="58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84" t="s">
        <v>40</v>
      </c>
      <c r="Q33" s="585"/>
      <c r="R33" s="585"/>
      <c r="S33" s="585"/>
      <c r="T33" s="585"/>
      <c r="U33" s="585"/>
      <c r="V33" s="58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96" t="s">
        <v>104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580">
        <v>4607091388503</v>
      </c>
      <c r="E35" s="58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8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7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84" t="s">
        <v>40</v>
      </c>
      <c r="Q36" s="585"/>
      <c r="R36" s="585"/>
      <c r="S36" s="585"/>
      <c r="T36" s="585"/>
      <c r="U36" s="585"/>
      <c r="V36" s="58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84" t="s">
        <v>40</v>
      </c>
      <c r="Q37" s="585"/>
      <c r="R37" s="585"/>
      <c r="S37" s="585"/>
      <c r="T37" s="585"/>
      <c r="U37" s="585"/>
      <c r="V37" s="58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09" t="s">
        <v>110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54"/>
      <c r="AB38" s="54"/>
      <c r="AC38" s="54"/>
    </row>
    <row r="39" spans="1:68" ht="16.5" customHeight="1" x14ac:dyDescent="0.25">
      <c r="A39" s="595" t="s">
        <v>111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65"/>
      <c r="AB39" s="65"/>
      <c r="AC39" s="79"/>
    </row>
    <row r="40" spans="1:68" ht="14.25" customHeight="1" x14ac:dyDescent="0.25">
      <c r="A40" s="596" t="s">
        <v>112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580">
        <v>4607091385670</v>
      </c>
      <c r="E41" s="58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9" t="s">
        <v>45</v>
      </c>
      <c r="V41" s="39" t="s">
        <v>45</v>
      </c>
      <c r="W41" s="40" t="s">
        <v>0</v>
      </c>
      <c r="X41" s="58">
        <v>86.4</v>
      </c>
      <c r="Y41" s="55">
        <f>IFERROR(IF(X41="",0,CEILING((X41/$H41),1)*$H41),"")</f>
        <v>86.4</v>
      </c>
      <c r="Z41" s="41">
        <f>IFERROR(IF(Y41=0,"",ROUNDUP(Y41/H41,0)*0.01898),"")</f>
        <v>0.15184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89.88</v>
      </c>
      <c r="BN41" s="78">
        <f>IFERROR(Y41*I41/H41,"0")</f>
        <v>89.88</v>
      </c>
      <c r="BO41" s="78">
        <f>IFERROR(1/J41*(X41/H41),"0")</f>
        <v>0.125</v>
      </c>
      <c r="BP41" s="78">
        <f>IFERROR(1/J41*(Y41/H41),"0")</f>
        <v>0.125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580">
        <v>4607091385687</v>
      </c>
      <c r="E42" s="58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8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580">
        <v>4680115882539</v>
      </c>
      <c r="E43" s="58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8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7"/>
      <c r="B44" s="587"/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88"/>
      <c r="P44" s="584" t="s">
        <v>40</v>
      </c>
      <c r="Q44" s="585"/>
      <c r="R44" s="585"/>
      <c r="S44" s="585"/>
      <c r="T44" s="585"/>
      <c r="U44" s="585"/>
      <c r="V44" s="586"/>
      <c r="W44" s="42" t="s">
        <v>39</v>
      </c>
      <c r="X44" s="43">
        <f>IFERROR(X41/H41,"0")+IFERROR(X42/H42,"0")+IFERROR(X43/H43,"0")</f>
        <v>8</v>
      </c>
      <c r="Y44" s="43">
        <f>IFERROR(Y41/H41,"0")+IFERROR(Y42/H42,"0")+IFERROR(Y43/H43,"0")</f>
        <v>8</v>
      </c>
      <c r="Z44" s="43">
        <f>IFERROR(IF(Z41="",0,Z41),"0")+IFERROR(IF(Z42="",0,Z42),"0")+IFERROR(IF(Z43="",0,Z43),"0")</f>
        <v>0.15184</v>
      </c>
      <c r="AA44" s="67"/>
      <c r="AB44" s="67"/>
      <c r="AC44" s="67"/>
    </row>
    <row r="45" spans="1:68" x14ac:dyDescent="0.2">
      <c r="A45" s="587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84" t="s">
        <v>40</v>
      </c>
      <c r="Q45" s="585"/>
      <c r="R45" s="585"/>
      <c r="S45" s="585"/>
      <c r="T45" s="585"/>
      <c r="U45" s="585"/>
      <c r="V45" s="586"/>
      <c r="W45" s="42" t="s">
        <v>0</v>
      </c>
      <c r="X45" s="43">
        <f>IFERROR(SUM(X41:X43),"0")</f>
        <v>86.4</v>
      </c>
      <c r="Y45" s="43">
        <f>IFERROR(SUM(Y41:Y43),"0")</f>
        <v>86.4</v>
      </c>
      <c r="Z45" s="42"/>
      <c r="AA45" s="67"/>
      <c r="AB45" s="67"/>
      <c r="AC45" s="67"/>
    </row>
    <row r="46" spans="1:68" ht="14.25" customHeight="1" x14ac:dyDescent="0.25">
      <c r="A46" s="596" t="s">
        <v>83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580">
        <v>4680115884915</v>
      </c>
      <c r="E47" s="58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8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2"/>
      <c r="R47" s="582"/>
      <c r="S47" s="582"/>
      <c r="T47" s="58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7"/>
      <c r="B48" s="587"/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88"/>
      <c r="P48" s="584" t="s">
        <v>40</v>
      </c>
      <c r="Q48" s="585"/>
      <c r="R48" s="585"/>
      <c r="S48" s="585"/>
      <c r="T48" s="585"/>
      <c r="U48" s="585"/>
      <c r="V48" s="58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84" t="s">
        <v>40</v>
      </c>
      <c r="Q49" s="585"/>
      <c r="R49" s="585"/>
      <c r="S49" s="585"/>
      <c r="T49" s="585"/>
      <c r="U49" s="585"/>
      <c r="V49" s="58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95" t="s">
        <v>126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65"/>
      <c r="AB50" s="65"/>
      <c r="AC50" s="79"/>
    </row>
    <row r="51" spans="1:68" ht="14.25" customHeight="1" x14ac:dyDescent="0.25">
      <c r="A51" s="596" t="s">
        <v>112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580">
        <v>4680115885882</v>
      </c>
      <c r="E52" s="58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8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2"/>
      <c r="R52" s="582"/>
      <c r="S52" s="582"/>
      <c r="T52" s="58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80">
        <v>4680115881426</v>
      </c>
      <c r="E53" s="58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8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2"/>
      <c r="R53" s="582"/>
      <c r="S53" s="582"/>
      <c r="T53" s="583"/>
      <c r="U53" s="39" t="s">
        <v>45</v>
      </c>
      <c r="V53" s="39" t="s">
        <v>45</v>
      </c>
      <c r="W53" s="40" t="s">
        <v>0</v>
      </c>
      <c r="X53" s="58">
        <v>86.4</v>
      </c>
      <c r="Y53" s="55">
        <f t="shared" si="6"/>
        <v>86.4</v>
      </c>
      <c r="Z53" s="41">
        <f>IFERROR(IF(Y53=0,"",ROUNDUP(Y53/H53,0)*0.01898),"")</f>
        <v>0.15184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89.88</v>
      </c>
      <c r="BN53" s="78">
        <f t="shared" si="8"/>
        <v>89.88</v>
      </c>
      <c r="BO53" s="78">
        <f t="shared" si="9"/>
        <v>0.125</v>
      </c>
      <c r="BP53" s="78">
        <f t="shared" si="10"/>
        <v>0.125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580">
        <v>4680115880283</v>
      </c>
      <c r="E54" s="58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2"/>
      <c r="R54" s="582"/>
      <c r="S54" s="582"/>
      <c r="T54" s="58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580">
        <v>4680115881525</v>
      </c>
      <c r="E55" s="58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2"/>
      <c r="R55" s="582"/>
      <c r="S55" s="582"/>
      <c r="T55" s="58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580">
        <v>4680115885899</v>
      </c>
      <c r="E56" s="58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8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2"/>
      <c r="R56" s="582"/>
      <c r="S56" s="582"/>
      <c r="T56" s="58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580">
        <v>4680115881419</v>
      </c>
      <c r="E57" s="58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8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2"/>
      <c r="R57" s="582"/>
      <c r="S57" s="582"/>
      <c r="T57" s="58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7"/>
      <c r="B58" s="587"/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88"/>
      <c r="P58" s="584" t="s">
        <v>40</v>
      </c>
      <c r="Q58" s="585"/>
      <c r="R58" s="585"/>
      <c r="S58" s="585"/>
      <c r="T58" s="585"/>
      <c r="U58" s="585"/>
      <c r="V58" s="586"/>
      <c r="W58" s="42" t="s">
        <v>39</v>
      </c>
      <c r="X58" s="43">
        <f>IFERROR(X52/H52,"0")+IFERROR(X53/H53,"0")+IFERROR(X54/H54,"0")+IFERROR(X55/H55,"0")+IFERROR(X56/H56,"0")+IFERROR(X57/H57,"0")</f>
        <v>8</v>
      </c>
      <c r="Y58" s="43">
        <f>IFERROR(Y52/H52,"0")+IFERROR(Y53/H53,"0")+IFERROR(Y54/H54,"0")+IFERROR(Y55/H55,"0")+IFERROR(Y56/H56,"0")+IFERROR(Y57/H57,"0")</f>
        <v>8</v>
      </c>
      <c r="Z58" s="43">
        <f>IFERROR(IF(Z52="",0,Z52),"0")+IFERROR(IF(Z53="",0,Z53),"0")+IFERROR(IF(Z54="",0,Z54),"0")+IFERROR(IF(Z55="",0,Z55),"0")+IFERROR(IF(Z56="",0,Z56),"0")+IFERROR(IF(Z57="",0,Z57),"0")</f>
        <v>0.15184</v>
      </c>
      <c r="AA58" s="67"/>
      <c r="AB58" s="67"/>
      <c r="AC58" s="67"/>
    </row>
    <row r="59" spans="1:68" x14ac:dyDescent="0.2">
      <c r="A59" s="587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84" t="s">
        <v>40</v>
      </c>
      <c r="Q59" s="585"/>
      <c r="R59" s="585"/>
      <c r="S59" s="585"/>
      <c r="T59" s="585"/>
      <c r="U59" s="585"/>
      <c r="V59" s="586"/>
      <c r="W59" s="42" t="s">
        <v>0</v>
      </c>
      <c r="X59" s="43">
        <f>IFERROR(SUM(X52:X57),"0")</f>
        <v>86.4</v>
      </c>
      <c r="Y59" s="43">
        <f>IFERROR(SUM(Y52:Y57),"0")</f>
        <v>86.4</v>
      </c>
      <c r="Z59" s="42"/>
      <c r="AA59" s="67"/>
      <c r="AB59" s="67"/>
      <c r="AC59" s="67"/>
    </row>
    <row r="60" spans="1:68" ht="14.25" customHeight="1" x14ac:dyDescent="0.25">
      <c r="A60" s="596" t="s">
        <v>144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580">
        <v>4680115881440</v>
      </c>
      <c r="E61" s="58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2"/>
      <c r="R61" s="582"/>
      <c r="S61" s="582"/>
      <c r="T61" s="58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580">
        <v>4680115882751</v>
      </c>
      <c r="E62" s="58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2"/>
      <c r="R62" s="582"/>
      <c r="S62" s="582"/>
      <c r="T62" s="58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580">
        <v>4680115885950</v>
      </c>
      <c r="E63" s="58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2"/>
      <c r="R63" s="582"/>
      <c r="S63" s="582"/>
      <c r="T63" s="58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580">
        <v>4680115881433</v>
      </c>
      <c r="E64" s="58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8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2"/>
      <c r="R64" s="582"/>
      <c r="S64" s="582"/>
      <c r="T64" s="58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7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88"/>
      <c r="P65" s="584" t="s">
        <v>40</v>
      </c>
      <c r="Q65" s="585"/>
      <c r="R65" s="585"/>
      <c r="S65" s="585"/>
      <c r="T65" s="585"/>
      <c r="U65" s="585"/>
      <c r="V65" s="586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84" t="s">
        <v>40</v>
      </c>
      <c r="Q66" s="585"/>
      <c r="R66" s="585"/>
      <c r="S66" s="585"/>
      <c r="T66" s="585"/>
      <c r="U66" s="585"/>
      <c r="V66" s="586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596" t="s">
        <v>76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580">
        <v>4680115885073</v>
      </c>
      <c r="E68" s="58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2"/>
      <c r="R68" s="582"/>
      <c r="S68" s="582"/>
      <c r="T68" s="58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580">
        <v>4680115885059</v>
      </c>
      <c r="E69" s="58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8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2"/>
      <c r="R69" s="582"/>
      <c r="S69" s="582"/>
      <c r="T69" s="58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580">
        <v>4680115885097</v>
      </c>
      <c r="E70" s="58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8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2"/>
      <c r="R70" s="582"/>
      <c r="S70" s="582"/>
      <c r="T70" s="58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87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88"/>
      <c r="P71" s="584" t="s">
        <v>40</v>
      </c>
      <c r="Q71" s="585"/>
      <c r="R71" s="585"/>
      <c r="S71" s="585"/>
      <c r="T71" s="585"/>
      <c r="U71" s="585"/>
      <c r="V71" s="58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84" t="s">
        <v>40</v>
      </c>
      <c r="Q72" s="585"/>
      <c r="R72" s="585"/>
      <c r="S72" s="585"/>
      <c r="T72" s="585"/>
      <c r="U72" s="585"/>
      <c r="V72" s="58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96" t="s">
        <v>83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580">
        <v>4680115881891</v>
      </c>
      <c r="E74" s="58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8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2"/>
      <c r="R74" s="582"/>
      <c r="S74" s="582"/>
      <c r="T74" s="58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580">
        <v>4680115885769</v>
      </c>
      <c r="E75" s="58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8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2"/>
      <c r="R75" s="582"/>
      <c r="S75" s="582"/>
      <c r="T75" s="58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580">
        <v>4680115884410</v>
      </c>
      <c r="E76" s="58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8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2"/>
      <c r="R76" s="582"/>
      <c r="S76" s="582"/>
      <c r="T76" s="58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580">
        <v>4680115884311</v>
      </c>
      <c r="E77" s="58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8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2"/>
      <c r="R77" s="582"/>
      <c r="S77" s="582"/>
      <c r="T77" s="58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580">
        <v>4680115885929</v>
      </c>
      <c r="E78" s="58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8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2"/>
      <c r="R78" s="582"/>
      <c r="S78" s="582"/>
      <c r="T78" s="58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580">
        <v>4680115884403</v>
      </c>
      <c r="E79" s="58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8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2"/>
      <c r="R79" s="582"/>
      <c r="S79" s="582"/>
      <c r="T79" s="58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7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88"/>
      <c r="P80" s="584" t="s">
        <v>40</v>
      </c>
      <c r="Q80" s="585"/>
      <c r="R80" s="585"/>
      <c r="S80" s="585"/>
      <c r="T80" s="585"/>
      <c r="U80" s="585"/>
      <c r="V80" s="58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84" t="s">
        <v>40</v>
      </c>
      <c r="Q81" s="585"/>
      <c r="R81" s="585"/>
      <c r="S81" s="585"/>
      <c r="T81" s="585"/>
      <c r="U81" s="585"/>
      <c r="V81" s="58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596" t="s">
        <v>179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580">
        <v>4680115881532</v>
      </c>
      <c r="E83" s="58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2"/>
      <c r="R83" s="582"/>
      <c r="S83" s="582"/>
      <c r="T83" s="58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580">
        <v>4680115881464</v>
      </c>
      <c r="E84" s="58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2"/>
      <c r="R84" s="582"/>
      <c r="S84" s="582"/>
      <c r="T84" s="58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7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88"/>
      <c r="P85" s="584" t="s">
        <v>40</v>
      </c>
      <c r="Q85" s="585"/>
      <c r="R85" s="585"/>
      <c r="S85" s="585"/>
      <c r="T85" s="585"/>
      <c r="U85" s="585"/>
      <c r="V85" s="58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84" t="s">
        <v>40</v>
      </c>
      <c r="Q86" s="585"/>
      <c r="R86" s="585"/>
      <c r="S86" s="585"/>
      <c r="T86" s="585"/>
      <c r="U86" s="585"/>
      <c r="V86" s="58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595" t="s">
        <v>186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65"/>
      <c r="AB87" s="65"/>
      <c r="AC87" s="79"/>
    </row>
    <row r="88" spans="1:68" ht="14.25" customHeight="1" x14ac:dyDescent="0.25">
      <c r="A88" s="596" t="s">
        <v>112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580">
        <v>4680115881327</v>
      </c>
      <c r="E89" s="58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8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2"/>
      <c r="R89" s="582"/>
      <c r="S89" s="582"/>
      <c r="T89" s="58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190</v>
      </c>
      <c r="B90" s="63" t="s">
        <v>191</v>
      </c>
      <c r="C90" s="36">
        <v>4301011476</v>
      </c>
      <c r="D90" s="580">
        <v>4680115881518</v>
      </c>
      <c r="E90" s="58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8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2"/>
      <c r="R90" s="582"/>
      <c r="S90" s="582"/>
      <c r="T90" s="58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580">
        <v>4680115881303</v>
      </c>
      <c r="E91" s="58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2"/>
      <c r="R91" s="582"/>
      <c r="S91" s="582"/>
      <c r="T91" s="58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7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88"/>
      <c r="P92" s="584" t="s">
        <v>40</v>
      </c>
      <c r="Q92" s="585"/>
      <c r="R92" s="585"/>
      <c r="S92" s="585"/>
      <c r="T92" s="585"/>
      <c r="U92" s="585"/>
      <c r="V92" s="58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84" t="s">
        <v>40</v>
      </c>
      <c r="Q93" s="585"/>
      <c r="R93" s="585"/>
      <c r="S93" s="585"/>
      <c r="T93" s="585"/>
      <c r="U93" s="585"/>
      <c r="V93" s="58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96" t="s">
        <v>83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580">
        <v>4607091386967</v>
      </c>
      <c r="E95" s="58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805" t="s">
        <v>196</v>
      </c>
      <c r="Q95" s="582"/>
      <c r="R95" s="582"/>
      <c r="S95" s="582"/>
      <c r="T95" s="58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580">
        <v>4607091386967</v>
      </c>
      <c r="E96" s="580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7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2"/>
      <c r="R96" s="582"/>
      <c r="S96" s="582"/>
      <c r="T96" s="58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580">
        <v>4680115884953</v>
      </c>
      <c r="E97" s="580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7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2"/>
      <c r="R97" s="582"/>
      <c r="S97" s="582"/>
      <c r="T97" s="58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4301051718</v>
      </c>
      <c r="D98" s="580">
        <v>4607091385731</v>
      </c>
      <c r="E98" s="58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103</v>
      </c>
      <c r="N98" s="38"/>
      <c r="O98" s="37">
        <v>45</v>
      </c>
      <c r="P98" s="8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2"/>
      <c r="R98" s="582"/>
      <c r="S98" s="582"/>
      <c r="T98" s="58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197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204</v>
      </c>
      <c r="C99" s="36">
        <v>4301052039</v>
      </c>
      <c r="D99" s="580">
        <v>4607091385731</v>
      </c>
      <c r="E99" s="580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8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205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580">
        <v>4680115880894</v>
      </c>
      <c r="E100" s="580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8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2"/>
      <c r="R100" s="582"/>
      <c r="S100" s="582"/>
      <c r="T100" s="58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87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88"/>
      <c r="P101" s="584" t="s">
        <v>40</v>
      </c>
      <c r="Q101" s="585"/>
      <c r="R101" s="585"/>
      <c r="S101" s="585"/>
      <c r="T101" s="585"/>
      <c r="U101" s="585"/>
      <c r="V101" s="586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84" t="s">
        <v>40</v>
      </c>
      <c r="Q102" s="585"/>
      <c r="R102" s="585"/>
      <c r="S102" s="585"/>
      <c r="T102" s="585"/>
      <c r="U102" s="585"/>
      <c r="V102" s="586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595" t="s">
        <v>209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65"/>
      <c r="AB103" s="65"/>
      <c r="AC103" s="79"/>
    </row>
    <row r="104" spans="1:68" ht="14.25" customHeight="1" x14ac:dyDescent="0.25">
      <c r="A104" s="596" t="s">
        <v>112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580">
        <v>4680115882133</v>
      </c>
      <c r="E105" s="580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2"/>
      <c r="R105" s="582"/>
      <c r="S105" s="582"/>
      <c r="T105" s="58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580">
        <v>4680115880269</v>
      </c>
      <c r="E106" s="580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2"/>
      <c r="R106" s="582"/>
      <c r="S106" s="582"/>
      <c r="T106" s="58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580">
        <v>4680115880429</v>
      </c>
      <c r="E107" s="580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7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2"/>
      <c r="R107" s="582"/>
      <c r="S107" s="582"/>
      <c r="T107" s="58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580">
        <v>4680115881457</v>
      </c>
      <c r="E108" s="580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2"/>
      <c r="R108" s="582"/>
      <c r="S108" s="582"/>
      <c r="T108" s="58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87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88"/>
      <c r="P109" s="584" t="s">
        <v>40</v>
      </c>
      <c r="Q109" s="585"/>
      <c r="R109" s="585"/>
      <c r="S109" s="585"/>
      <c r="T109" s="585"/>
      <c r="U109" s="585"/>
      <c r="V109" s="586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84" t="s">
        <v>40</v>
      </c>
      <c r="Q110" s="585"/>
      <c r="R110" s="585"/>
      <c r="S110" s="585"/>
      <c r="T110" s="585"/>
      <c r="U110" s="585"/>
      <c r="V110" s="586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596" t="s">
        <v>144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580">
        <v>4680115881488</v>
      </c>
      <c r="E112" s="580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79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2"/>
      <c r="R112" s="582"/>
      <c r="S112" s="582"/>
      <c r="T112" s="58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580">
        <v>4680115882775</v>
      </c>
      <c r="E113" s="580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7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2"/>
      <c r="R113" s="582"/>
      <c r="S113" s="582"/>
      <c r="T113" s="58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580">
        <v>4680115880658</v>
      </c>
      <c r="E114" s="580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7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2"/>
      <c r="R114" s="582"/>
      <c r="S114" s="582"/>
      <c r="T114" s="58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87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88"/>
      <c r="P115" s="584" t="s">
        <v>40</v>
      </c>
      <c r="Q115" s="585"/>
      <c r="R115" s="585"/>
      <c r="S115" s="585"/>
      <c r="T115" s="585"/>
      <c r="U115" s="585"/>
      <c r="V115" s="586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84" t="s">
        <v>40</v>
      </c>
      <c r="Q116" s="585"/>
      <c r="R116" s="585"/>
      <c r="S116" s="585"/>
      <c r="T116" s="585"/>
      <c r="U116" s="585"/>
      <c r="V116" s="586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596" t="s">
        <v>83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66"/>
      <c r="AB117" s="66"/>
      <c r="AC117" s="80"/>
    </row>
    <row r="118" spans="1:68" ht="16.5" customHeight="1" x14ac:dyDescent="0.25">
      <c r="A118" s="63" t="s">
        <v>226</v>
      </c>
      <c r="B118" s="63" t="s">
        <v>227</v>
      </c>
      <c r="C118" s="36">
        <v>4301051724</v>
      </c>
      <c r="D118" s="580">
        <v>4607091385168</v>
      </c>
      <c r="E118" s="580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103</v>
      </c>
      <c r="N118" s="38"/>
      <c r="O118" s="37">
        <v>45</v>
      </c>
      <c r="P118" s="79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2"/>
      <c r="R118" s="582"/>
      <c r="S118" s="582"/>
      <c r="T118" s="583"/>
      <c r="U118" s="39" t="s">
        <v>45</v>
      </c>
      <c r="V118" s="39" t="s">
        <v>45</v>
      </c>
      <c r="W118" s="40" t="s">
        <v>0</v>
      </c>
      <c r="X118" s="58">
        <v>64.8</v>
      </c>
      <c r="Y118" s="55">
        <f>IFERROR(IF(X118="",0,CEILING((X118/$H118),1)*$H118),"")</f>
        <v>64.8</v>
      </c>
      <c r="Z118" s="41">
        <f>IFERROR(IF(Y118=0,"",ROUNDUP(Y118/H118,0)*0.01898),"")</f>
        <v>0.15184</v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68.903999999999996</v>
      </c>
      <c r="BN118" s="78">
        <f>IFERROR(Y118*I118/H118,"0")</f>
        <v>68.903999999999996</v>
      </c>
      <c r="BO118" s="78">
        <f>IFERROR(1/J118*(X118/H118),"0")</f>
        <v>0.125</v>
      </c>
      <c r="BP118" s="78">
        <f>IFERROR(1/J118*(Y118/H118),"0")</f>
        <v>0.125</v>
      </c>
    </row>
    <row r="119" spans="1:68" ht="27" customHeight="1" x14ac:dyDescent="0.25">
      <c r="A119" s="63" t="s">
        <v>229</v>
      </c>
      <c r="B119" s="63" t="s">
        <v>230</v>
      </c>
      <c r="C119" s="36">
        <v>4301051730</v>
      </c>
      <c r="D119" s="580">
        <v>4607091383256</v>
      </c>
      <c r="E119" s="580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2"/>
      <c r="R119" s="582"/>
      <c r="S119" s="582"/>
      <c r="T119" s="58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228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4301051721</v>
      </c>
      <c r="D120" s="580">
        <v>4607091385748</v>
      </c>
      <c r="E120" s="580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7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2"/>
      <c r="R120" s="582"/>
      <c r="S120" s="582"/>
      <c r="T120" s="58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228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233</v>
      </c>
      <c r="B121" s="63" t="s">
        <v>234</v>
      </c>
      <c r="C121" s="36">
        <v>4301051740</v>
      </c>
      <c r="D121" s="580">
        <v>4680115884533</v>
      </c>
      <c r="E121" s="580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88</v>
      </c>
      <c r="L121" s="37" t="s">
        <v>45</v>
      </c>
      <c r="M121" s="38" t="s">
        <v>87</v>
      </c>
      <c r="N121" s="38"/>
      <c r="O121" s="37">
        <v>45</v>
      </c>
      <c r="P121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2"/>
      <c r="R121" s="582"/>
      <c r="S121" s="582"/>
      <c r="T121" s="583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587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88"/>
      <c r="P122" s="584" t="s">
        <v>40</v>
      </c>
      <c r="Q122" s="585"/>
      <c r="R122" s="585"/>
      <c r="S122" s="585"/>
      <c r="T122" s="585"/>
      <c r="U122" s="585"/>
      <c r="V122" s="586"/>
      <c r="W122" s="42" t="s">
        <v>39</v>
      </c>
      <c r="X122" s="43">
        <f>IFERROR(X118/H118,"0")+IFERROR(X119/H119,"0")+IFERROR(X120/H120,"0")+IFERROR(X121/H121,"0")</f>
        <v>8</v>
      </c>
      <c r="Y122" s="43">
        <f>IFERROR(Y118/H118,"0")+IFERROR(Y119/H119,"0")+IFERROR(Y120/H120,"0")+IFERROR(Y121/H121,"0")</f>
        <v>8</v>
      </c>
      <c r="Z122" s="43">
        <f>IFERROR(IF(Z118="",0,Z118),"0")+IFERROR(IF(Z119="",0,Z119),"0")+IFERROR(IF(Z120="",0,Z120),"0")+IFERROR(IF(Z121="",0,Z121),"0")</f>
        <v>0.15184</v>
      </c>
      <c r="AA122" s="67"/>
      <c r="AB122" s="67"/>
      <c r="AC122" s="67"/>
    </row>
    <row r="123" spans="1:68" x14ac:dyDescent="0.2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88"/>
      <c r="P123" s="584" t="s">
        <v>40</v>
      </c>
      <c r="Q123" s="585"/>
      <c r="R123" s="585"/>
      <c r="S123" s="585"/>
      <c r="T123" s="585"/>
      <c r="U123" s="585"/>
      <c r="V123" s="586"/>
      <c r="W123" s="42" t="s">
        <v>0</v>
      </c>
      <c r="X123" s="43">
        <f>IFERROR(SUM(X118:X121),"0")</f>
        <v>64.8</v>
      </c>
      <c r="Y123" s="43">
        <f>IFERROR(SUM(Y118:Y121),"0")</f>
        <v>64.8</v>
      </c>
      <c r="Z123" s="42"/>
      <c r="AA123" s="67"/>
      <c r="AB123" s="67"/>
      <c r="AC123" s="67"/>
    </row>
    <row r="124" spans="1:68" ht="14.25" customHeight="1" x14ac:dyDescent="0.25">
      <c r="A124" s="596" t="s">
        <v>179</v>
      </c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596"/>
      <c r="P124" s="596"/>
      <c r="Q124" s="596"/>
      <c r="R124" s="596"/>
      <c r="S124" s="596"/>
      <c r="T124" s="596"/>
      <c r="U124" s="596"/>
      <c r="V124" s="596"/>
      <c r="W124" s="596"/>
      <c r="X124" s="596"/>
      <c r="Y124" s="596"/>
      <c r="Z124" s="596"/>
      <c r="AA124" s="66"/>
      <c r="AB124" s="66"/>
      <c r="AC124" s="80"/>
    </row>
    <row r="125" spans="1:68" ht="27" customHeight="1" x14ac:dyDescent="0.25">
      <c r="A125" s="63" t="s">
        <v>236</v>
      </c>
      <c r="B125" s="63" t="s">
        <v>237</v>
      </c>
      <c r="C125" s="36">
        <v>4301060357</v>
      </c>
      <c r="D125" s="580">
        <v>4680115882652</v>
      </c>
      <c r="E125" s="580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2"/>
      <c r="R125" s="582"/>
      <c r="S125" s="582"/>
      <c r="T125" s="58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238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239</v>
      </c>
      <c r="B126" s="63" t="s">
        <v>240</v>
      </c>
      <c r="C126" s="36">
        <v>4301060317</v>
      </c>
      <c r="D126" s="580">
        <v>4680115880238</v>
      </c>
      <c r="E126" s="580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2"/>
      <c r="R126" s="582"/>
      <c r="S126" s="582"/>
      <c r="T126" s="58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241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87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88"/>
      <c r="P127" s="584" t="s">
        <v>40</v>
      </c>
      <c r="Q127" s="585"/>
      <c r="R127" s="585"/>
      <c r="S127" s="585"/>
      <c r="T127" s="585"/>
      <c r="U127" s="585"/>
      <c r="V127" s="586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88"/>
      <c r="P128" s="584" t="s">
        <v>40</v>
      </c>
      <c r="Q128" s="585"/>
      <c r="R128" s="585"/>
      <c r="S128" s="585"/>
      <c r="T128" s="585"/>
      <c r="U128" s="585"/>
      <c r="V128" s="586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595" t="s">
        <v>242</v>
      </c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595"/>
      <c r="P129" s="595"/>
      <c r="Q129" s="595"/>
      <c r="R129" s="595"/>
      <c r="S129" s="595"/>
      <c r="T129" s="595"/>
      <c r="U129" s="595"/>
      <c r="V129" s="595"/>
      <c r="W129" s="595"/>
      <c r="X129" s="595"/>
      <c r="Y129" s="595"/>
      <c r="Z129" s="595"/>
      <c r="AA129" s="65"/>
      <c r="AB129" s="65"/>
      <c r="AC129" s="79"/>
    </row>
    <row r="130" spans="1:68" ht="14.25" customHeight="1" x14ac:dyDescent="0.25">
      <c r="A130" s="596" t="s">
        <v>112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66"/>
      <c r="AB130" s="66"/>
      <c r="AC130" s="80"/>
    </row>
    <row r="131" spans="1:68" ht="27" customHeight="1" x14ac:dyDescent="0.25">
      <c r="A131" s="63" t="s">
        <v>243</v>
      </c>
      <c r="B131" s="63" t="s">
        <v>244</v>
      </c>
      <c r="C131" s="36">
        <v>4301011564</v>
      </c>
      <c r="D131" s="580">
        <v>4680115882577</v>
      </c>
      <c r="E131" s="58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2"/>
      <c r="R131" s="582"/>
      <c r="S131" s="582"/>
      <c r="T131" s="58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245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243</v>
      </c>
      <c r="B132" s="63" t="s">
        <v>246</v>
      </c>
      <c r="C132" s="36">
        <v>4301011562</v>
      </c>
      <c r="D132" s="580">
        <v>4680115882577</v>
      </c>
      <c r="E132" s="580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2"/>
      <c r="R132" s="582"/>
      <c r="S132" s="582"/>
      <c r="T132" s="58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245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87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88"/>
      <c r="P133" s="584" t="s">
        <v>40</v>
      </c>
      <c r="Q133" s="585"/>
      <c r="R133" s="585"/>
      <c r="S133" s="585"/>
      <c r="T133" s="585"/>
      <c r="U133" s="585"/>
      <c r="V133" s="58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88"/>
      <c r="P134" s="584" t="s">
        <v>40</v>
      </c>
      <c r="Q134" s="585"/>
      <c r="R134" s="585"/>
      <c r="S134" s="585"/>
      <c r="T134" s="585"/>
      <c r="U134" s="585"/>
      <c r="V134" s="58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596" t="s">
        <v>76</v>
      </c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596"/>
      <c r="P135" s="596"/>
      <c r="Q135" s="596"/>
      <c r="R135" s="596"/>
      <c r="S135" s="596"/>
      <c r="T135" s="596"/>
      <c r="U135" s="596"/>
      <c r="V135" s="596"/>
      <c r="W135" s="596"/>
      <c r="X135" s="596"/>
      <c r="Y135" s="596"/>
      <c r="Z135" s="596"/>
      <c r="AA135" s="66"/>
      <c r="AB135" s="66"/>
      <c r="AC135" s="80"/>
    </row>
    <row r="136" spans="1:68" ht="27" customHeight="1" x14ac:dyDescent="0.25">
      <c r="A136" s="63" t="s">
        <v>247</v>
      </c>
      <c r="B136" s="63" t="s">
        <v>248</v>
      </c>
      <c r="C136" s="36">
        <v>4301031234</v>
      </c>
      <c r="D136" s="580">
        <v>4680115883444</v>
      </c>
      <c r="E136" s="58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2"/>
      <c r="R136" s="582"/>
      <c r="S136" s="582"/>
      <c r="T136" s="58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249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247</v>
      </c>
      <c r="B137" s="63" t="s">
        <v>250</v>
      </c>
      <c r="C137" s="36">
        <v>4301031235</v>
      </c>
      <c r="D137" s="580">
        <v>4680115883444</v>
      </c>
      <c r="E137" s="580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90</v>
      </c>
      <c r="P137" s="7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2"/>
      <c r="R137" s="582"/>
      <c r="S137" s="582"/>
      <c r="T137" s="583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249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87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88"/>
      <c r="P138" s="584" t="s">
        <v>40</v>
      </c>
      <c r="Q138" s="585"/>
      <c r="R138" s="585"/>
      <c r="S138" s="585"/>
      <c r="T138" s="585"/>
      <c r="U138" s="585"/>
      <c r="V138" s="586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88"/>
      <c r="P139" s="584" t="s">
        <v>40</v>
      </c>
      <c r="Q139" s="585"/>
      <c r="R139" s="585"/>
      <c r="S139" s="585"/>
      <c r="T139" s="585"/>
      <c r="U139" s="585"/>
      <c r="V139" s="586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596" t="s">
        <v>83</v>
      </c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596"/>
      <c r="P140" s="596"/>
      <c r="Q140" s="596"/>
      <c r="R140" s="596"/>
      <c r="S140" s="596"/>
      <c r="T140" s="596"/>
      <c r="U140" s="596"/>
      <c r="V140" s="596"/>
      <c r="W140" s="596"/>
      <c r="X140" s="596"/>
      <c r="Y140" s="596"/>
      <c r="Z140" s="596"/>
      <c r="AA140" s="66"/>
      <c r="AB140" s="66"/>
      <c r="AC140" s="80"/>
    </row>
    <row r="141" spans="1:68" ht="16.5" customHeight="1" x14ac:dyDescent="0.25">
      <c r="A141" s="63" t="s">
        <v>251</v>
      </c>
      <c r="B141" s="63" t="s">
        <v>252</v>
      </c>
      <c r="C141" s="36">
        <v>4301051477</v>
      </c>
      <c r="D141" s="580">
        <v>4680115882584</v>
      </c>
      <c r="E141" s="58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60</v>
      </c>
      <c r="P141" s="7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2"/>
      <c r="R141" s="582"/>
      <c r="S141" s="582"/>
      <c r="T141" s="58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245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251</v>
      </c>
      <c r="B142" s="63" t="s">
        <v>253</v>
      </c>
      <c r="C142" s="36">
        <v>4301051476</v>
      </c>
      <c r="D142" s="580">
        <v>4680115882584</v>
      </c>
      <c r="E142" s="580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88</v>
      </c>
      <c r="L142" s="37" t="s">
        <v>45</v>
      </c>
      <c r="M142" s="38" t="s">
        <v>109</v>
      </c>
      <c r="N142" s="38"/>
      <c r="O142" s="37">
        <v>60</v>
      </c>
      <c r="P142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2"/>
      <c r="R142" s="582"/>
      <c r="S142" s="582"/>
      <c r="T142" s="583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245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87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88"/>
      <c r="P143" s="584" t="s">
        <v>40</v>
      </c>
      <c r="Q143" s="585"/>
      <c r="R143" s="585"/>
      <c r="S143" s="585"/>
      <c r="T143" s="585"/>
      <c r="U143" s="585"/>
      <c r="V143" s="586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88"/>
      <c r="P144" s="584" t="s">
        <v>40</v>
      </c>
      <c r="Q144" s="585"/>
      <c r="R144" s="585"/>
      <c r="S144" s="585"/>
      <c r="T144" s="585"/>
      <c r="U144" s="585"/>
      <c r="V144" s="586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595" t="s">
        <v>110</v>
      </c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595"/>
      <c r="P145" s="595"/>
      <c r="Q145" s="595"/>
      <c r="R145" s="595"/>
      <c r="S145" s="595"/>
      <c r="T145" s="595"/>
      <c r="U145" s="595"/>
      <c r="V145" s="595"/>
      <c r="W145" s="595"/>
      <c r="X145" s="595"/>
      <c r="Y145" s="595"/>
      <c r="Z145" s="595"/>
      <c r="AA145" s="65"/>
      <c r="AB145" s="65"/>
      <c r="AC145" s="79"/>
    </row>
    <row r="146" spans="1:68" ht="14.25" customHeight="1" x14ac:dyDescent="0.25">
      <c r="A146" s="596" t="s">
        <v>112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66"/>
      <c r="AB146" s="66"/>
      <c r="AC146" s="80"/>
    </row>
    <row r="147" spans="1:68" ht="27" customHeight="1" x14ac:dyDescent="0.25">
      <c r="A147" s="63" t="s">
        <v>254</v>
      </c>
      <c r="B147" s="63" t="s">
        <v>255</v>
      </c>
      <c r="C147" s="36">
        <v>4301011705</v>
      </c>
      <c r="D147" s="580">
        <v>4607091384604</v>
      </c>
      <c r="E147" s="580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120</v>
      </c>
      <c r="L147" s="37" t="s">
        <v>45</v>
      </c>
      <c r="M147" s="38" t="s">
        <v>116</v>
      </c>
      <c r="N147" s="38"/>
      <c r="O147" s="37">
        <v>50</v>
      </c>
      <c r="P147" s="7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2"/>
      <c r="R147" s="582"/>
      <c r="S147" s="582"/>
      <c r="T147" s="58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256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587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8"/>
      <c r="P148" s="584" t="s">
        <v>40</v>
      </c>
      <c r="Q148" s="585"/>
      <c r="R148" s="585"/>
      <c r="S148" s="585"/>
      <c r="T148" s="585"/>
      <c r="U148" s="585"/>
      <c r="V148" s="586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88"/>
      <c r="P149" s="584" t="s">
        <v>40</v>
      </c>
      <c r="Q149" s="585"/>
      <c r="R149" s="585"/>
      <c r="S149" s="585"/>
      <c r="T149" s="585"/>
      <c r="U149" s="585"/>
      <c r="V149" s="586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596" t="s">
        <v>76</v>
      </c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596"/>
      <c r="P150" s="596"/>
      <c r="Q150" s="596"/>
      <c r="R150" s="596"/>
      <c r="S150" s="596"/>
      <c r="T150" s="596"/>
      <c r="U150" s="596"/>
      <c r="V150" s="596"/>
      <c r="W150" s="596"/>
      <c r="X150" s="596"/>
      <c r="Y150" s="596"/>
      <c r="Z150" s="596"/>
      <c r="AA150" s="66"/>
      <c r="AB150" s="66"/>
      <c r="AC150" s="80"/>
    </row>
    <row r="151" spans="1:68" ht="16.5" customHeight="1" x14ac:dyDescent="0.25">
      <c r="A151" s="63" t="s">
        <v>257</v>
      </c>
      <c r="B151" s="63" t="s">
        <v>258</v>
      </c>
      <c r="C151" s="36">
        <v>4301030895</v>
      </c>
      <c r="D151" s="580">
        <v>4607091387667</v>
      </c>
      <c r="E151" s="580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117</v>
      </c>
      <c r="L151" s="37" t="s">
        <v>45</v>
      </c>
      <c r="M151" s="38" t="s">
        <v>116</v>
      </c>
      <c r="N151" s="38"/>
      <c r="O151" s="37">
        <v>40</v>
      </c>
      <c r="P151" s="7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2"/>
      <c r="R151" s="582"/>
      <c r="S151" s="582"/>
      <c r="T151" s="58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259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260</v>
      </c>
      <c r="B152" s="63" t="s">
        <v>261</v>
      </c>
      <c r="C152" s="36">
        <v>4301030961</v>
      </c>
      <c r="D152" s="580">
        <v>4607091387636</v>
      </c>
      <c r="E152" s="580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88</v>
      </c>
      <c r="L152" s="37" t="s">
        <v>45</v>
      </c>
      <c r="M152" s="38" t="s">
        <v>81</v>
      </c>
      <c r="N152" s="38"/>
      <c r="O152" s="37">
        <v>40</v>
      </c>
      <c r="P152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2"/>
      <c r="R152" s="582"/>
      <c r="S152" s="582"/>
      <c r="T152" s="58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262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263</v>
      </c>
      <c r="B153" s="63" t="s">
        <v>264</v>
      </c>
      <c r="C153" s="36">
        <v>4301030963</v>
      </c>
      <c r="D153" s="580">
        <v>4607091382426</v>
      </c>
      <c r="E153" s="580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117</v>
      </c>
      <c r="L153" s="37" t="s">
        <v>45</v>
      </c>
      <c r="M153" s="38" t="s">
        <v>81</v>
      </c>
      <c r="N153" s="38"/>
      <c r="O153" s="37">
        <v>40</v>
      </c>
      <c r="P153" s="7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2"/>
      <c r="R153" s="582"/>
      <c r="S153" s="582"/>
      <c r="T153" s="58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265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587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88"/>
      <c r="P154" s="584" t="s">
        <v>40</v>
      </c>
      <c r="Q154" s="585"/>
      <c r="R154" s="585"/>
      <c r="S154" s="585"/>
      <c r="T154" s="585"/>
      <c r="U154" s="585"/>
      <c r="V154" s="586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88"/>
      <c r="P155" s="584" t="s">
        <v>40</v>
      </c>
      <c r="Q155" s="585"/>
      <c r="R155" s="585"/>
      <c r="S155" s="585"/>
      <c r="T155" s="585"/>
      <c r="U155" s="585"/>
      <c r="V155" s="586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09" t="s">
        <v>266</v>
      </c>
      <c r="B156" s="609"/>
      <c r="C156" s="609"/>
      <c r="D156" s="609"/>
      <c r="E156" s="609"/>
      <c r="F156" s="609"/>
      <c r="G156" s="609"/>
      <c r="H156" s="609"/>
      <c r="I156" s="609"/>
      <c r="J156" s="609"/>
      <c r="K156" s="609"/>
      <c r="L156" s="609"/>
      <c r="M156" s="609"/>
      <c r="N156" s="609"/>
      <c r="O156" s="609"/>
      <c r="P156" s="609"/>
      <c r="Q156" s="609"/>
      <c r="R156" s="609"/>
      <c r="S156" s="609"/>
      <c r="T156" s="609"/>
      <c r="U156" s="609"/>
      <c r="V156" s="609"/>
      <c r="W156" s="609"/>
      <c r="X156" s="609"/>
      <c r="Y156" s="609"/>
      <c r="Z156" s="609"/>
      <c r="AA156" s="54"/>
      <c r="AB156" s="54"/>
      <c r="AC156" s="54"/>
    </row>
    <row r="157" spans="1:68" ht="16.5" customHeight="1" x14ac:dyDescent="0.25">
      <c r="A157" s="595" t="s">
        <v>267</v>
      </c>
      <c r="B157" s="595"/>
      <c r="C157" s="595"/>
      <c r="D157" s="595"/>
      <c r="E157" s="595"/>
      <c r="F157" s="595"/>
      <c r="G157" s="595"/>
      <c r="H157" s="595"/>
      <c r="I157" s="595"/>
      <c r="J157" s="595"/>
      <c r="K157" s="595"/>
      <c r="L157" s="595"/>
      <c r="M157" s="595"/>
      <c r="N157" s="595"/>
      <c r="O157" s="595"/>
      <c r="P157" s="595"/>
      <c r="Q157" s="595"/>
      <c r="R157" s="595"/>
      <c r="S157" s="595"/>
      <c r="T157" s="595"/>
      <c r="U157" s="595"/>
      <c r="V157" s="595"/>
      <c r="W157" s="595"/>
      <c r="X157" s="595"/>
      <c r="Y157" s="595"/>
      <c r="Z157" s="595"/>
      <c r="AA157" s="65"/>
      <c r="AB157" s="65"/>
      <c r="AC157" s="79"/>
    </row>
    <row r="158" spans="1:68" ht="14.25" customHeight="1" x14ac:dyDescent="0.25">
      <c r="A158" s="596" t="s">
        <v>144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66"/>
      <c r="AB158" s="66"/>
      <c r="AC158" s="80"/>
    </row>
    <row r="159" spans="1:68" ht="27" customHeight="1" x14ac:dyDescent="0.25">
      <c r="A159" s="63" t="s">
        <v>268</v>
      </c>
      <c r="B159" s="63" t="s">
        <v>269</v>
      </c>
      <c r="C159" s="36">
        <v>4301020323</v>
      </c>
      <c r="D159" s="580">
        <v>4680115886223</v>
      </c>
      <c r="E159" s="580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82</v>
      </c>
      <c r="L159" s="37" t="s">
        <v>45</v>
      </c>
      <c r="M159" s="38" t="s">
        <v>81</v>
      </c>
      <c r="N159" s="38"/>
      <c r="O159" s="37">
        <v>40</v>
      </c>
      <c r="P159" s="77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2"/>
      <c r="R159" s="582"/>
      <c r="S159" s="582"/>
      <c r="T159" s="58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270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587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8"/>
      <c r="P160" s="584" t="s">
        <v>40</v>
      </c>
      <c r="Q160" s="585"/>
      <c r="R160" s="585"/>
      <c r="S160" s="585"/>
      <c r="T160" s="585"/>
      <c r="U160" s="585"/>
      <c r="V160" s="586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88"/>
      <c r="P161" s="584" t="s">
        <v>40</v>
      </c>
      <c r="Q161" s="585"/>
      <c r="R161" s="585"/>
      <c r="S161" s="585"/>
      <c r="T161" s="585"/>
      <c r="U161" s="585"/>
      <c r="V161" s="586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596" t="s">
        <v>76</v>
      </c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596"/>
      <c r="P162" s="596"/>
      <c r="Q162" s="596"/>
      <c r="R162" s="596"/>
      <c r="S162" s="596"/>
      <c r="T162" s="596"/>
      <c r="U162" s="596"/>
      <c r="V162" s="596"/>
      <c r="W162" s="596"/>
      <c r="X162" s="596"/>
      <c r="Y162" s="596"/>
      <c r="Z162" s="596"/>
      <c r="AA162" s="66"/>
      <c r="AB162" s="66"/>
      <c r="AC162" s="80"/>
    </row>
    <row r="163" spans="1:68" ht="27" customHeight="1" x14ac:dyDescent="0.25">
      <c r="A163" s="63" t="s">
        <v>271</v>
      </c>
      <c r="B163" s="63" t="s">
        <v>272</v>
      </c>
      <c r="C163" s="36">
        <v>4301031191</v>
      </c>
      <c r="D163" s="580">
        <v>4680115880993</v>
      </c>
      <c r="E163" s="58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81</v>
      </c>
      <c r="N163" s="38"/>
      <c r="O163" s="37">
        <v>40</v>
      </c>
      <c r="P163" s="7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2"/>
      <c r="R163" s="582"/>
      <c r="S163" s="582"/>
      <c r="T163" s="58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274</v>
      </c>
      <c r="B164" s="63" t="s">
        <v>275</v>
      </c>
      <c r="C164" s="36">
        <v>4301031204</v>
      </c>
      <c r="D164" s="580">
        <v>4680115881761</v>
      </c>
      <c r="E164" s="580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2"/>
      <c r="R164" s="582"/>
      <c r="S164" s="582"/>
      <c r="T164" s="58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277</v>
      </c>
      <c r="B165" s="63" t="s">
        <v>278</v>
      </c>
      <c r="C165" s="36">
        <v>4301031201</v>
      </c>
      <c r="D165" s="580">
        <v>4680115881563</v>
      </c>
      <c r="E165" s="580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120</v>
      </c>
      <c r="L165" s="37" t="s">
        <v>45</v>
      </c>
      <c r="M165" s="38" t="s">
        <v>81</v>
      </c>
      <c r="N165" s="38"/>
      <c r="O165" s="37">
        <v>40</v>
      </c>
      <c r="P165" s="7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2"/>
      <c r="R165" s="582"/>
      <c r="S165" s="582"/>
      <c r="T165" s="58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279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4301031199</v>
      </c>
      <c r="D166" s="580">
        <v>4680115880986</v>
      </c>
      <c r="E166" s="58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2"/>
      <c r="R166" s="582"/>
      <c r="S166" s="582"/>
      <c r="T166" s="58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273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282</v>
      </c>
      <c r="B167" s="63" t="s">
        <v>283</v>
      </c>
      <c r="C167" s="36">
        <v>4301031205</v>
      </c>
      <c r="D167" s="580">
        <v>4680115881785</v>
      </c>
      <c r="E167" s="580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2"/>
      <c r="R167" s="582"/>
      <c r="S167" s="582"/>
      <c r="T167" s="58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284</v>
      </c>
      <c r="B168" s="63" t="s">
        <v>285</v>
      </c>
      <c r="C168" s="36">
        <v>4301031399</v>
      </c>
      <c r="D168" s="580">
        <v>4680115886537</v>
      </c>
      <c r="E168" s="580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2"/>
      <c r="R168" s="582"/>
      <c r="S168" s="582"/>
      <c r="T168" s="58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286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287</v>
      </c>
      <c r="B169" s="63" t="s">
        <v>288</v>
      </c>
      <c r="C169" s="36">
        <v>4301031202</v>
      </c>
      <c r="D169" s="580">
        <v>4680115881679</v>
      </c>
      <c r="E169" s="580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82</v>
      </c>
      <c r="L169" s="37" t="s">
        <v>45</v>
      </c>
      <c r="M169" s="38" t="s">
        <v>81</v>
      </c>
      <c r="N169" s="38"/>
      <c r="O169" s="37">
        <v>40</v>
      </c>
      <c r="P169" s="7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2"/>
      <c r="R169" s="582"/>
      <c r="S169" s="582"/>
      <c r="T169" s="58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279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289</v>
      </c>
      <c r="B170" s="63" t="s">
        <v>290</v>
      </c>
      <c r="C170" s="36">
        <v>4301031158</v>
      </c>
      <c r="D170" s="580">
        <v>4680115880191</v>
      </c>
      <c r="E170" s="580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88</v>
      </c>
      <c r="L170" s="37" t="s">
        <v>45</v>
      </c>
      <c r="M170" s="38" t="s">
        <v>81</v>
      </c>
      <c r="N170" s="38"/>
      <c r="O170" s="37">
        <v>40</v>
      </c>
      <c r="P170" s="7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2"/>
      <c r="R170" s="582"/>
      <c r="S170" s="582"/>
      <c r="T170" s="58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279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291</v>
      </c>
      <c r="B171" s="63" t="s">
        <v>292</v>
      </c>
      <c r="C171" s="36">
        <v>4301031245</v>
      </c>
      <c r="D171" s="580">
        <v>4680115883963</v>
      </c>
      <c r="E171" s="580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2"/>
      <c r="R171" s="582"/>
      <c r="S171" s="582"/>
      <c r="T171" s="583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293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587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88"/>
      <c r="P172" s="584" t="s">
        <v>40</v>
      </c>
      <c r="Q172" s="585"/>
      <c r="R172" s="585"/>
      <c r="S172" s="585"/>
      <c r="T172" s="585"/>
      <c r="U172" s="585"/>
      <c r="V172" s="586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88"/>
      <c r="P173" s="584" t="s">
        <v>40</v>
      </c>
      <c r="Q173" s="585"/>
      <c r="R173" s="585"/>
      <c r="S173" s="585"/>
      <c r="T173" s="585"/>
      <c r="U173" s="585"/>
      <c r="V173" s="586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596" t="s">
        <v>104</v>
      </c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596"/>
      <c r="P174" s="596"/>
      <c r="Q174" s="596"/>
      <c r="R174" s="596"/>
      <c r="S174" s="596"/>
      <c r="T174" s="596"/>
      <c r="U174" s="596"/>
      <c r="V174" s="596"/>
      <c r="W174" s="596"/>
      <c r="X174" s="596"/>
      <c r="Y174" s="596"/>
      <c r="Z174" s="596"/>
      <c r="AA174" s="66"/>
      <c r="AB174" s="66"/>
      <c r="AC174" s="80"/>
    </row>
    <row r="175" spans="1:68" ht="27" customHeight="1" x14ac:dyDescent="0.25">
      <c r="A175" s="63" t="s">
        <v>294</v>
      </c>
      <c r="B175" s="63" t="s">
        <v>295</v>
      </c>
      <c r="C175" s="36">
        <v>4301032053</v>
      </c>
      <c r="D175" s="580">
        <v>4680115886780</v>
      </c>
      <c r="E175" s="58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298</v>
      </c>
      <c r="L175" s="37" t="s">
        <v>45</v>
      </c>
      <c r="M175" s="38" t="s">
        <v>297</v>
      </c>
      <c r="N175" s="38"/>
      <c r="O175" s="37">
        <v>60</v>
      </c>
      <c r="P175" s="76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2"/>
      <c r="R175" s="582"/>
      <c r="S175" s="582"/>
      <c r="T175" s="58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296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299</v>
      </c>
      <c r="B176" s="63" t="s">
        <v>300</v>
      </c>
      <c r="C176" s="36">
        <v>4301032051</v>
      </c>
      <c r="D176" s="580">
        <v>4680115886742</v>
      </c>
      <c r="E176" s="58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298</v>
      </c>
      <c r="L176" s="37" t="s">
        <v>45</v>
      </c>
      <c r="M176" s="38" t="s">
        <v>297</v>
      </c>
      <c r="N176" s="38"/>
      <c r="O176" s="37">
        <v>90</v>
      </c>
      <c r="P176" s="7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2"/>
      <c r="R176" s="582"/>
      <c r="S176" s="582"/>
      <c r="T176" s="58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301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302</v>
      </c>
      <c r="B177" s="63" t="s">
        <v>303</v>
      </c>
      <c r="C177" s="36">
        <v>4301032052</v>
      </c>
      <c r="D177" s="580">
        <v>4680115886766</v>
      </c>
      <c r="E177" s="580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298</v>
      </c>
      <c r="L177" s="37" t="s">
        <v>45</v>
      </c>
      <c r="M177" s="38" t="s">
        <v>297</v>
      </c>
      <c r="N177" s="38"/>
      <c r="O177" s="37">
        <v>90</v>
      </c>
      <c r="P177" s="76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2"/>
      <c r="R177" s="582"/>
      <c r="S177" s="582"/>
      <c r="T177" s="58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301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587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88"/>
      <c r="P178" s="584" t="s">
        <v>40</v>
      </c>
      <c r="Q178" s="585"/>
      <c r="R178" s="585"/>
      <c r="S178" s="585"/>
      <c r="T178" s="585"/>
      <c r="U178" s="585"/>
      <c r="V178" s="586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88"/>
      <c r="P179" s="584" t="s">
        <v>40</v>
      </c>
      <c r="Q179" s="585"/>
      <c r="R179" s="585"/>
      <c r="S179" s="585"/>
      <c r="T179" s="585"/>
      <c r="U179" s="585"/>
      <c r="V179" s="586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596" t="s">
        <v>304</v>
      </c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596"/>
      <c r="P180" s="596"/>
      <c r="Q180" s="596"/>
      <c r="R180" s="596"/>
      <c r="S180" s="596"/>
      <c r="T180" s="596"/>
      <c r="U180" s="596"/>
      <c r="V180" s="596"/>
      <c r="W180" s="596"/>
      <c r="X180" s="596"/>
      <c r="Y180" s="596"/>
      <c r="Z180" s="596"/>
      <c r="AA180" s="66"/>
      <c r="AB180" s="66"/>
      <c r="AC180" s="80"/>
    </row>
    <row r="181" spans="1:68" ht="27" customHeight="1" x14ac:dyDescent="0.25">
      <c r="A181" s="63" t="s">
        <v>305</v>
      </c>
      <c r="B181" s="63" t="s">
        <v>306</v>
      </c>
      <c r="C181" s="36">
        <v>4301170013</v>
      </c>
      <c r="D181" s="580">
        <v>4680115886797</v>
      </c>
      <c r="E181" s="580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298</v>
      </c>
      <c r="L181" s="37" t="s">
        <v>45</v>
      </c>
      <c r="M181" s="38" t="s">
        <v>297</v>
      </c>
      <c r="N181" s="38"/>
      <c r="O181" s="37">
        <v>90</v>
      </c>
      <c r="P181" s="76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2"/>
      <c r="R181" s="582"/>
      <c r="S181" s="582"/>
      <c r="T181" s="583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301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587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8"/>
      <c r="P182" s="584" t="s">
        <v>40</v>
      </c>
      <c r="Q182" s="585"/>
      <c r="R182" s="585"/>
      <c r="S182" s="585"/>
      <c r="T182" s="585"/>
      <c r="U182" s="585"/>
      <c r="V182" s="586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88"/>
      <c r="P183" s="584" t="s">
        <v>40</v>
      </c>
      <c r="Q183" s="585"/>
      <c r="R183" s="585"/>
      <c r="S183" s="585"/>
      <c r="T183" s="585"/>
      <c r="U183" s="585"/>
      <c r="V183" s="586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595" t="s">
        <v>307</v>
      </c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595"/>
      <c r="P184" s="595"/>
      <c r="Q184" s="595"/>
      <c r="R184" s="595"/>
      <c r="S184" s="595"/>
      <c r="T184" s="595"/>
      <c r="U184" s="595"/>
      <c r="V184" s="595"/>
      <c r="W184" s="595"/>
      <c r="X184" s="595"/>
      <c r="Y184" s="595"/>
      <c r="Z184" s="595"/>
      <c r="AA184" s="65"/>
      <c r="AB184" s="65"/>
      <c r="AC184" s="79"/>
    </row>
    <row r="185" spans="1:68" ht="14.25" customHeight="1" x14ac:dyDescent="0.25">
      <c r="A185" s="596" t="s">
        <v>112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66"/>
      <c r="AB185" s="66"/>
      <c r="AC185" s="80"/>
    </row>
    <row r="186" spans="1:68" ht="16.5" customHeight="1" x14ac:dyDescent="0.25">
      <c r="A186" s="63" t="s">
        <v>308</v>
      </c>
      <c r="B186" s="63" t="s">
        <v>309</v>
      </c>
      <c r="C186" s="36">
        <v>4301011450</v>
      </c>
      <c r="D186" s="580">
        <v>4680115881402</v>
      </c>
      <c r="E186" s="580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55</v>
      </c>
      <c r="P186" s="7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2"/>
      <c r="R186" s="582"/>
      <c r="S186" s="582"/>
      <c r="T186" s="58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310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311</v>
      </c>
      <c r="B187" s="63" t="s">
        <v>312</v>
      </c>
      <c r="C187" s="36">
        <v>4301011768</v>
      </c>
      <c r="D187" s="580">
        <v>4680115881396</v>
      </c>
      <c r="E187" s="580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88</v>
      </c>
      <c r="L187" s="37" t="s">
        <v>45</v>
      </c>
      <c r="M187" s="38" t="s">
        <v>116</v>
      </c>
      <c r="N187" s="38"/>
      <c r="O187" s="37">
        <v>55</v>
      </c>
      <c r="P187" s="7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2"/>
      <c r="R187" s="582"/>
      <c r="S187" s="582"/>
      <c r="T187" s="583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310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87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88"/>
      <c r="P188" s="584" t="s">
        <v>40</v>
      </c>
      <c r="Q188" s="585"/>
      <c r="R188" s="585"/>
      <c r="S188" s="585"/>
      <c r="T188" s="585"/>
      <c r="U188" s="585"/>
      <c r="V188" s="586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88"/>
      <c r="P189" s="584" t="s">
        <v>40</v>
      </c>
      <c r="Q189" s="585"/>
      <c r="R189" s="585"/>
      <c r="S189" s="585"/>
      <c r="T189" s="585"/>
      <c r="U189" s="585"/>
      <c r="V189" s="586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96" t="s">
        <v>144</v>
      </c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596"/>
      <c r="P190" s="596"/>
      <c r="Q190" s="596"/>
      <c r="R190" s="596"/>
      <c r="S190" s="596"/>
      <c r="T190" s="596"/>
      <c r="U190" s="596"/>
      <c r="V190" s="596"/>
      <c r="W190" s="596"/>
      <c r="X190" s="596"/>
      <c r="Y190" s="596"/>
      <c r="Z190" s="596"/>
      <c r="AA190" s="66"/>
      <c r="AB190" s="66"/>
      <c r="AC190" s="80"/>
    </row>
    <row r="191" spans="1:68" ht="16.5" customHeight="1" x14ac:dyDescent="0.25">
      <c r="A191" s="63" t="s">
        <v>313</v>
      </c>
      <c r="B191" s="63" t="s">
        <v>314</v>
      </c>
      <c r="C191" s="36">
        <v>4301020262</v>
      </c>
      <c r="D191" s="580">
        <v>4680115882935</v>
      </c>
      <c r="E191" s="580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117</v>
      </c>
      <c r="L191" s="37" t="s">
        <v>45</v>
      </c>
      <c r="M191" s="38" t="s">
        <v>87</v>
      </c>
      <c r="N191" s="38"/>
      <c r="O191" s="37">
        <v>50</v>
      </c>
      <c r="P191" s="7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2"/>
      <c r="R191" s="582"/>
      <c r="S191" s="582"/>
      <c r="T191" s="58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315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316</v>
      </c>
      <c r="B192" s="63" t="s">
        <v>317</v>
      </c>
      <c r="C192" s="36">
        <v>4301020220</v>
      </c>
      <c r="D192" s="580">
        <v>4680115880764</v>
      </c>
      <c r="E192" s="580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88</v>
      </c>
      <c r="L192" s="37" t="s">
        <v>45</v>
      </c>
      <c r="M192" s="38" t="s">
        <v>116</v>
      </c>
      <c r="N192" s="38"/>
      <c r="O192" s="37">
        <v>50</v>
      </c>
      <c r="P192" s="7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2"/>
      <c r="R192" s="582"/>
      <c r="S192" s="582"/>
      <c r="T192" s="58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315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587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88"/>
      <c r="P193" s="584" t="s">
        <v>40</v>
      </c>
      <c r="Q193" s="585"/>
      <c r="R193" s="585"/>
      <c r="S193" s="585"/>
      <c r="T193" s="585"/>
      <c r="U193" s="585"/>
      <c r="V193" s="58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88"/>
      <c r="P194" s="584" t="s">
        <v>40</v>
      </c>
      <c r="Q194" s="585"/>
      <c r="R194" s="585"/>
      <c r="S194" s="585"/>
      <c r="T194" s="585"/>
      <c r="U194" s="585"/>
      <c r="V194" s="58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596" t="s">
        <v>76</v>
      </c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596"/>
      <c r="P195" s="596"/>
      <c r="Q195" s="596"/>
      <c r="R195" s="596"/>
      <c r="S195" s="596"/>
      <c r="T195" s="596"/>
      <c r="U195" s="596"/>
      <c r="V195" s="596"/>
      <c r="W195" s="596"/>
      <c r="X195" s="596"/>
      <c r="Y195" s="596"/>
      <c r="Z195" s="596"/>
      <c r="AA195" s="66"/>
      <c r="AB195" s="66"/>
      <c r="AC195" s="80"/>
    </row>
    <row r="196" spans="1:68" ht="27" customHeight="1" x14ac:dyDescent="0.25">
      <c r="A196" s="63" t="s">
        <v>318</v>
      </c>
      <c r="B196" s="63" t="s">
        <v>319</v>
      </c>
      <c r="C196" s="36">
        <v>4301031224</v>
      </c>
      <c r="D196" s="580">
        <v>4680115882683</v>
      </c>
      <c r="E196" s="58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81</v>
      </c>
      <c r="N196" s="38"/>
      <c r="O196" s="37">
        <v>40</v>
      </c>
      <c r="P196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2"/>
      <c r="R196" s="582"/>
      <c r="S196" s="582"/>
      <c r="T196" s="58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320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321</v>
      </c>
      <c r="B197" s="63" t="s">
        <v>322</v>
      </c>
      <c r="C197" s="36">
        <v>4301031230</v>
      </c>
      <c r="D197" s="580">
        <v>4680115882690</v>
      </c>
      <c r="E197" s="58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2"/>
      <c r="R197" s="582"/>
      <c r="S197" s="582"/>
      <c r="T197" s="58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323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324</v>
      </c>
      <c r="B198" s="63" t="s">
        <v>325</v>
      </c>
      <c r="C198" s="36">
        <v>4301031220</v>
      </c>
      <c r="D198" s="580">
        <v>4680115882669</v>
      </c>
      <c r="E198" s="58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2"/>
      <c r="R198" s="582"/>
      <c r="S198" s="582"/>
      <c r="T198" s="58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326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327</v>
      </c>
      <c r="B199" s="63" t="s">
        <v>328</v>
      </c>
      <c r="C199" s="36">
        <v>4301031221</v>
      </c>
      <c r="D199" s="580">
        <v>4680115882676</v>
      </c>
      <c r="E199" s="580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45</v>
      </c>
      <c r="M199" s="38" t="s">
        <v>81</v>
      </c>
      <c r="N199" s="38"/>
      <c r="O199" s="37">
        <v>40</v>
      </c>
      <c r="P199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2"/>
      <c r="R199" s="582"/>
      <c r="S199" s="582"/>
      <c r="T199" s="58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329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330</v>
      </c>
      <c r="B200" s="63" t="s">
        <v>331</v>
      </c>
      <c r="C200" s="36">
        <v>4301031223</v>
      </c>
      <c r="D200" s="580">
        <v>4680115884014</v>
      </c>
      <c r="E200" s="580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82</v>
      </c>
      <c r="L200" s="37" t="s">
        <v>45</v>
      </c>
      <c r="M200" s="38" t="s">
        <v>81</v>
      </c>
      <c r="N200" s="38"/>
      <c r="O200" s="37">
        <v>40</v>
      </c>
      <c r="P200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2"/>
      <c r="R200" s="582"/>
      <c r="S200" s="582"/>
      <c r="T200" s="58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320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4301031222</v>
      </c>
      <c r="D201" s="580">
        <v>4680115884007</v>
      </c>
      <c r="E201" s="58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2"/>
      <c r="R201" s="582"/>
      <c r="S201" s="582"/>
      <c r="T201" s="58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323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4301031229</v>
      </c>
      <c r="D202" s="580">
        <v>4680115884038</v>
      </c>
      <c r="E202" s="58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2"/>
      <c r="R202" s="582"/>
      <c r="S202" s="582"/>
      <c r="T202" s="58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326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4301031225</v>
      </c>
      <c r="D203" s="580">
        <v>4680115884021</v>
      </c>
      <c r="E203" s="580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82</v>
      </c>
      <c r="L203" s="37" t="s">
        <v>45</v>
      </c>
      <c r="M203" s="38" t="s">
        <v>81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2"/>
      <c r="R203" s="582"/>
      <c r="S203" s="582"/>
      <c r="T203" s="58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329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587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88"/>
      <c r="P204" s="584" t="s">
        <v>40</v>
      </c>
      <c r="Q204" s="585"/>
      <c r="R204" s="585"/>
      <c r="S204" s="585"/>
      <c r="T204" s="585"/>
      <c r="U204" s="585"/>
      <c r="V204" s="586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88"/>
      <c r="P205" s="584" t="s">
        <v>40</v>
      </c>
      <c r="Q205" s="585"/>
      <c r="R205" s="585"/>
      <c r="S205" s="585"/>
      <c r="T205" s="585"/>
      <c r="U205" s="585"/>
      <c r="V205" s="586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596" t="s">
        <v>83</v>
      </c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596"/>
      <c r="P206" s="596"/>
      <c r="Q206" s="596"/>
      <c r="R206" s="596"/>
      <c r="S206" s="596"/>
      <c r="T206" s="596"/>
      <c r="U206" s="596"/>
      <c r="V206" s="596"/>
      <c r="W206" s="596"/>
      <c r="X206" s="596"/>
      <c r="Y206" s="596"/>
      <c r="Z206" s="596"/>
      <c r="AA206" s="66"/>
      <c r="AB206" s="66"/>
      <c r="AC206" s="80"/>
    </row>
    <row r="207" spans="1:68" ht="27" customHeight="1" x14ac:dyDescent="0.25">
      <c r="A207" s="63" t="s">
        <v>338</v>
      </c>
      <c r="B207" s="63" t="s">
        <v>339</v>
      </c>
      <c r="C207" s="36">
        <v>4301051408</v>
      </c>
      <c r="D207" s="580">
        <v>4680115881594</v>
      </c>
      <c r="E207" s="580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117</v>
      </c>
      <c r="L207" s="37" t="s">
        <v>45</v>
      </c>
      <c r="M207" s="38" t="s">
        <v>87</v>
      </c>
      <c r="N207" s="38"/>
      <c r="O207" s="37">
        <v>40</v>
      </c>
      <c r="P207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2"/>
      <c r="R207" s="582"/>
      <c r="S207" s="582"/>
      <c r="T207" s="58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341</v>
      </c>
      <c r="B208" s="63" t="s">
        <v>342</v>
      </c>
      <c r="C208" s="36">
        <v>4301051411</v>
      </c>
      <c r="D208" s="580">
        <v>4680115881617</v>
      </c>
      <c r="E208" s="580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40</v>
      </c>
      <c r="P208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2"/>
      <c r="R208" s="582"/>
      <c r="S208" s="582"/>
      <c r="T208" s="58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343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344</v>
      </c>
      <c r="B209" s="63" t="s">
        <v>345</v>
      </c>
      <c r="C209" s="36">
        <v>4301051656</v>
      </c>
      <c r="D209" s="580">
        <v>4680115880573</v>
      </c>
      <c r="E209" s="580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117</v>
      </c>
      <c r="L209" s="37" t="s">
        <v>45</v>
      </c>
      <c r="M209" s="38" t="s">
        <v>87</v>
      </c>
      <c r="N209" s="38"/>
      <c r="O209" s="37">
        <v>45</v>
      </c>
      <c r="P209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2"/>
      <c r="R209" s="582"/>
      <c r="S209" s="582"/>
      <c r="T209" s="583"/>
      <c r="U209" s="39" t="s">
        <v>45</v>
      </c>
      <c r="V209" s="39" t="s">
        <v>45</v>
      </c>
      <c r="W209" s="40" t="s">
        <v>0</v>
      </c>
      <c r="X209" s="58">
        <v>69.599999999999994</v>
      </c>
      <c r="Y209" s="55">
        <f t="shared" si="31"/>
        <v>69.599999999999994</v>
      </c>
      <c r="Z209" s="41">
        <f>IFERROR(IF(Y209=0,"",ROUNDUP(Y209/H209,0)*0.01898),"")</f>
        <v>0.15184</v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73.751999999999995</v>
      </c>
      <c r="BN209" s="78">
        <f t="shared" si="33"/>
        <v>73.751999999999995</v>
      </c>
      <c r="BO209" s="78">
        <f t="shared" si="34"/>
        <v>0.125</v>
      </c>
      <c r="BP209" s="78">
        <f t="shared" si="35"/>
        <v>0.125</v>
      </c>
    </row>
    <row r="210" spans="1:68" ht="27" customHeight="1" x14ac:dyDescent="0.25">
      <c r="A210" s="63" t="s">
        <v>347</v>
      </c>
      <c r="B210" s="63" t="s">
        <v>348</v>
      </c>
      <c r="C210" s="36">
        <v>4301051407</v>
      </c>
      <c r="D210" s="580">
        <v>4680115882195</v>
      </c>
      <c r="E210" s="580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2"/>
      <c r="R210" s="582"/>
      <c r="S210" s="582"/>
      <c r="T210" s="58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340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349</v>
      </c>
      <c r="B211" s="63" t="s">
        <v>350</v>
      </c>
      <c r="C211" s="36">
        <v>4301051752</v>
      </c>
      <c r="D211" s="580">
        <v>4680115882607</v>
      </c>
      <c r="E211" s="580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88</v>
      </c>
      <c r="L211" s="37" t="s">
        <v>45</v>
      </c>
      <c r="M211" s="38" t="s">
        <v>103</v>
      </c>
      <c r="N211" s="38"/>
      <c r="O211" s="37">
        <v>45</v>
      </c>
      <c r="P211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2"/>
      <c r="R211" s="582"/>
      <c r="S211" s="582"/>
      <c r="T211" s="58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4301051666</v>
      </c>
      <c r="D212" s="580">
        <v>4680115880092</v>
      </c>
      <c r="E212" s="58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88</v>
      </c>
      <c r="L212" s="37" t="s">
        <v>45</v>
      </c>
      <c r="M212" s="38" t="s">
        <v>87</v>
      </c>
      <c r="N212" s="38"/>
      <c r="O212" s="37">
        <v>45</v>
      </c>
      <c r="P212" s="7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2"/>
      <c r="R212" s="582"/>
      <c r="S212" s="582"/>
      <c r="T212" s="58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346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4301051668</v>
      </c>
      <c r="D213" s="580">
        <v>4680115880221</v>
      </c>
      <c r="E213" s="58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87</v>
      </c>
      <c r="N213" s="38"/>
      <c r="O213" s="37">
        <v>45</v>
      </c>
      <c r="P213" s="7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2"/>
      <c r="R213" s="582"/>
      <c r="S213" s="582"/>
      <c r="T213" s="58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346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356</v>
      </c>
      <c r="B214" s="63" t="s">
        <v>357</v>
      </c>
      <c r="C214" s="36">
        <v>4301051945</v>
      </c>
      <c r="D214" s="580">
        <v>4680115880504</v>
      </c>
      <c r="E214" s="580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103</v>
      </c>
      <c r="N214" s="38"/>
      <c r="O214" s="37">
        <v>40</v>
      </c>
      <c r="P214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2"/>
      <c r="R214" s="582"/>
      <c r="S214" s="582"/>
      <c r="T214" s="58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358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4301051410</v>
      </c>
      <c r="D215" s="580">
        <v>4680115882164</v>
      </c>
      <c r="E215" s="580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2"/>
      <c r="R215" s="582"/>
      <c r="S215" s="582"/>
      <c r="T215" s="58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361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587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88"/>
      <c r="P216" s="584" t="s">
        <v>40</v>
      </c>
      <c r="Q216" s="585"/>
      <c r="R216" s="585"/>
      <c r="S216" s="585"/>
      <c r="T216" s="585"/>
      <c r="U216" s="585"/>
      <c r="V216" s="586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8</v>
      </c>
      <c r="Y216" s="43">
        <f>IFERROR(Y207/H207,"0")+IFERROR(Y208/H208,"0")+IFERROR(Y209/H209,"0")+IFERROR(Y210/H210,"0")+IFERROR(Y211/H211,"0")+IFERROR(Y212/H212,"0")+IFERROR(Y213/H213,"0")+IFERROR(Y214/H214,"0")+IFERROR(Y215/H215,"0")</f>
        <v>8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0.15184</v>
      </c>
      <c r="AA216" s="67"/>
      <c r="AB216" s="67"/>
      <c r="AC216" s="67"/>
    </row>
    <row r="217" spans="1:68" x14ac:dyDescent="0.2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88"/>
      <c r="P217" s="584" t="s">
        <v>40</v>
      </c>
      <c r="Q217" s="585"/>
      <c r="R217" s="585"/>
      <c r="S217" s="585"/>
      <c r="T217" s="585"/>
      <c r="U217" s="585"/>
      <c r="V217" s="586"/>
      <c r="W217" s="42" t="s">
        <v>0</v>
      </c>
      <c r="X217" s="43">
        <f>IFERROR(SUM(X207:X215),"0")</f>
        <v>69.599999999999994</v>
      </c>
      <c r="Y217" s="43">
        <f>IFERROR(SUM(Y207:Y215),"0")</f>
        <v>69.599999999999994</v>
      </c>
      <c r="Z217" s="42"/>
      <c r="AA217" s="67"/>
      <c r="AB217" s="67"/>
      <c r="AC217" s="67"/>
    </row>
    <row r="218" spans="1:68" ht="14.25" customHeight="1" x14ac:dyDescent="0.25">
      <c r="A218" s="596" t="s">
        <v>179</v>
      </c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596"/>
      <c r="P218" s="596"/>
      <c r="Q218" s="596"/>
      <c r="R218" s="596"/>
      <c r="S218" s="596"/>
      <c r="T218" s="596"/>
      <c r="U218" s="596"/>
      <c r="V218" s="596"/>
      <c r="W218" s="596"/>
      <c r="X218" s="596"/>
      <c r="Y218" s="596"/>
      <c r="Z218" s="596"/>
      <c r="AA218" s="66"/>
      <c r="AB218" s="66"/>
      <c r="AC218" s="80"/>
    </row>
    <row r="219" spans="1:68" ht="27" customHeight="1" x14ac:dyDescent="0.25">
      <c r="A219" s="63" t="s">
        <v>362</v>
      </c>
      <c r="B219" s="63" t="s">
        <v>363</v>
      </c>
      <c r="C219" s="36">
        <v>4301060463</v>
      </c>
      <c r="D219" s="580">
        <v>4680115880818</v>
      </c>
      <c r="E219" s="58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103</v>
      </c>
      <c r="N219" s="38"/>
      <c r="O219" s="37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2"/>
      <c r="R219" s="582"/>
      <c r="S219" s="582"/>
      <c r="T219" s="58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364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365</v>
      </c>
      <c r="B220" s="63" t="s">
        <v>366</v>
      </c>
      <c r="C220" s="36">
        <v>4301060389</v>
      </c>
      <c r="D220" s="580">
        <v>4680115880801</v>
      </c>
      <c r="E220" s="580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88</v>
      </c>
      <c r="L220" s="37" t="s">
        <v>45</v>
      </c>
      <c r="M220" s="38" t="s">
        <v>87</v>
      </c>
      <c r="N220" s="38"/>
      <c r="O220" s="37">
        <v>40</v>
      </c>
      <c r="P220" s="73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2"/>
      <c r="R220" s="582"/>
      <c r="S220" s="582"/>
      <c r="T220" s="583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367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587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88"/>
      <c r="P221" s="584" t="s">
        <v>40</v>
      </c>
      <c r="Q221" s="585"/>
      <c r="R221" s="585"/>
      <c r="S221" s="585"/>
      <c r="T221" s="585"/>
      <c r="U221" s="585"/>
      <c r="V221" s="586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88"/>
      <c r="P222" s="584" t="s">
        <v>40</v>
      </c>
      <c r="Q222" s="585"/>
      <c r="R222" s="585"/>
      <c r="S222" s="585"/>
      <c r="T222" s="585"/>
      <c r="U222" s="585"/>
      <c r="V222" s="586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595" t="s">
        <v>368</v>
      </c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595"/>
      <c r="P223" s="595"/>
      <c r="Q223" s="595"/>
      <c r="R223" s="595"/>
      <c r="S223" s="595"/>
      <c r="T223" s="595"/>
      <c r="U223" s="595"/>
      <c r="V223" s="595"/>
      <c r="W223" s="595"/>
      <c r="X223" s="595"/>
      <c r="Y223" s="595"/>
      <c r="Z223" s="595"/>
      <c r="AA223" s="65"/>
      <c r="AB223" s="65"/>
      <c r="AC223" s="79"/>
    </row>
    <row r="224" spans="1:68" ht="14.25" customHeight="1" x14ac:dyDescent="0.25">
      <c r="A224" s="596" t="s">
        <v>112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66"/>
      <c r="AB224" s="66"/>
      <c r="AC224" s="80"/>
    </row>
    <row r="225" spans="1:68" ht="27" customHeight="1" x14ac:dyDescent="0.25">
      <c r="A225" s="63" t="s">
        <v>369</v>
      </c>
      <c r="B225" s="63" t="s">
        <v>370</v>
      </c>
      <c r="C225" s="36">
        <v>4301011826</v>
      </c>
      <c r="D225" s="580">
        <v>4680115884137</v>
      </c>
      <c r="E225" s="58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2"/>
      <c r="R225" s="582"/>
      <c r="S225" s="582"/>
      <c r="T225" s="58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371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372</v>
      </c>
      <c r="B226" s="63" t="s">
        <v>373</v>
      </c>
      <c r="C226" s="36">
        <v>4301011724</v>
      </c>
      <c r="D226" s="580">
        <v>4680115884236</v>
      </c>
      <c r="E226" s="58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2"/>
      <c r="R226" s="582"/>
      <c r="S226" s="582"/>
      <c r="T226" s="58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374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4301011721</v>
      </c>
      <c r="D227" s="580">
        <v>4680115884175</v>
      </c>
      <c r="E227" s="580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2"/>
      <c r="R227" s="582"/>
      <c r="S227" s="582"/>
      <c r="T227" s="58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377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378</v>
      </c>
      <c r="B228" s="63" t="s">
        <v>379</v>
      </c>
      <c r="C228" s="36">
        <v>4301011824</v>
      </c>
      <c r="D228" s="580">
        <v>4680115884144</v>
      </c>
      <c r="E228" s="58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2"/>
      <c r="R228" s="582"/>
      <c r="S228" s="582"/>
      <c r="T228" s="58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371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380</v>
      </c>
      <c r="B229" s="63" t="s">
        <v>381</v>
      </c>
      <c r="C229" s="36">
        <v>4301012149</v>
      </c>
      <c r="D229" s="580">
        <v>4680115886551</v>
      </c>
      <c r="E229" s="580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3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2"/>
      <c r="R229" s="582"/>
      <c r="S229" s="582"/>
      <c r="T229" s="58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382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4301011726</v>
      </c>
      <c r="D230" s="580">
        <v>4680115884182</v>
      </c>
      <c r="E230" s="580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2"/>
      <c r="R230" s="582"/>
      <c r="S230" s="582"/>
      <c r="T230" s="58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374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4301011722</v>
      </c>
      <c r="D231" s="580">
        <v>4680115884205</v>
      </c>
      <c r="E231" s="580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120</v>
      </c>
      <c r="L231" s="37" t="s">
        <v>45</v>
      </c>
      <c r="M231" s="38" t="s">
        <v>116</v>
      </c>
      <c r="N231" s="38"/>
      <c r="O231" s="37">
        <v>55</v>
      </c>
      <c r="P231" s="7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2"/>
      <c r="R231" s="582"/>
      <c r="S231" s="582"/>
      <c r="T231" s="58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377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587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88"/>
      <c r="P232" s="584" t="s">
        <v>40</v>
      </c>
      <c r="Q232" s="585"/>
      <c r="R232" s="585"/>
      <c r="S232" s="585"/>
      <c r="T232" s="585"/>
      <c r="U232" s="585"/>
      <c r="V232" s="586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88"/>
      <c r="P233" s="584" t="s">
        <v>40</v>
      </c>
      <c r="Q233" s="585"/>
      <c r="R233" s="585"/>
      <c r="S233" s="585"/>
      <c r="T233" s="585"/>
      <c r="U233" s="585"/>
      <c r="V233" s="586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596" t="s">
        <v>144</v>
      </c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596"/>
      <c r="P234" s="596"/>
      <c r="Q234" s="596"/>
      <c r="R234" s="596"/>
      <c r="S234" s="596"/>
      <c r="T234" s="596"/>
      <c r="U234" s="596"/>
      <c r="V234" s="596"/>
      <c r="W234" s="596"/>
      <c r="X234" s="596"/>
      <c r="Y234" s="596"/>
      <c r="Z234" s="596"/>
      <c r="AA234" s="66"/>
      <c r="AB234" s="66"/>
      <c r="AC234" s="80"/>
    </row>
    <row r="235" spans="1:68" ht="27" customHeight="1" x14ac:dyDescent="0.25">
      <c r="A235" s="63" t="s">
        <v>387</v>
      </c>
      <c r="B235" s="63" t="s">
        <v>388</v>
      </c>
      <c r="C235" s="36">
        <v>4301020340</v>
      </c>
      <c r="D235" s="580">
        <v>4680115885721</v>
      </c>
      <c r="E235" s="580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82</v>
      </c>
      <c r="L235" s="37" t="s">
        <v>45</v>
      </c>
      <c r="M235" s="38" t="s">
        <v>87</v>
      </c>
      <c r="N235" s="38"/>
      <c r="O235" s="37">
        <v>50</v>
      </c>
      <c r="P235" s="72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2"/>
      <c r="R235" s="582"/>
      <c r="S235" s="582"/>
      <c r="T235" s="583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389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387</v>
      </c>
      <c r="B236" s="63" t="s">
        <v>390</v>
      </c>
      <c r="C236" s="36">
        <v>4301020377</v>
      </c>
      <c r="D236" s="580">
        <v>4680115885981</v>
      </c>
      <c r="E236" s="580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82</v>
      </c>
      <c r="L236" s="37" t="s">
        <v>45</v>
      </c>
      <c r="M236" s="38" t="s">
        <v>87</v>
      </c>
      <c r="N236" s="38"/>
      <c r="O236" s="37">
        <v>50</v>
      </c>
      <c r="P236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2"/>
      <c r="R236" s="582"/>
      <c r="S236" s="582"/>
      <c r="T236" s="583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389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587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88"/>
      <c r="P237" s="584" t="s">
        <v>40</v>
      </c>
      <c r="Q237" s="585"/>
      <c r="R237" s="585"/>
      <c r="S237" s="585"/>
      <c r="T237" s="585"/>
      <c r="U237" s="585"/>
      <c r="V237" s="586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88"/>
      <c r="P238" s="584" t="s">
        <v>40</v>
      </c>
      <c r="Q238" s="585"/>
      <c r="R238" s="585"/>
      <c r="S238" s="585"/>
      <c r="T238" s="585"/>
      <c r="U238" s="585"/>
      <c r="V238" s="586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596" t="s">
        <v>391</v>
      </c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596"/>
      <c r="P239" s="596"/>
      <c r="Q239" s="596"/>
      <c r="R239" s="596"/>
      <c r="S239" s="596"/>
      <c r="T239" s="596"/>
      <c r="U239" s="596"/>
      <c r="V239" s="596"/>
      <c r="W239" s="596"/>
      <c r="X239" s="596"/>
      <c r="Y239" s="596"/>
      <c r="Z239" s="596"/>
      <c r="AA239" s="66"/>
      <c r="AB239" s="66"/>
      <c r="AC239" s="80"/>
    </row>
    <row r="240" spans="1:68" ht="27" customHeight="1" x14ac:dyDescent="0.25">
      <c r="A240" s="63" t="s">
        <v>392</v>
      </c>
      <c r="B240" s="63" t="s">
        <v>393</v>
      </c>
      <c r="C240" s="36">
        <v>4301040362</v>
      </c>
      <c r="D240" s="580">
        <v>4680115886803</v>
      </c>
      <c r="E240" s="580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298</v>
      </c>
      <c r="L240" s="37" t="s">
        <v>45</v>
      </c>
      <c r="M240" s="38" t="s">
        <v>297</v>
      </c>
      <c r="N240" s="38"/>
      <c r="O240" s="37">
        <v>45</v>
      </c>
      <c r="P240" s="726" t="s">
        <v>394</v>
      </c>
      <c r="Q240" s="582"/>
      <c r="R240" s="582"/>
      <c r="S240" s="582"/>
      <c r="T240" s="583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395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587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8"/>
      <c r="P241" s="584" t="s">
        <v>40</v>
      </c>
      <c r="Q241" s="585"/>
      <c r="R241" s="585"/>
      <c r="S241" s="585"/>
      <c r="T241" s="585"/>
      <c r="U241" s="585"/>
      <c r="V241" s="586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88"/>
      <c r="P242" s="584" t="s">
        <v>40</v>
      </c>
      <c r="Q242" s="585"/>
      <c r="R242" s="585"/>
      <c r="S242" s="585"/>
      <c r="T242" s="585"/>
      <c r="U242" s="585"/>
      <c r="V242" s="586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596" t="s">
        <v>396</v>
      </c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596"/>
      <c r="P243" s="596"/>
      <c r="Q243" s="596"/>
      <c r="R243" s="596"/>
      <c r="S243" s="596"/>
      <c r="T243" s="596"/>
      <c r="U243" s="596"/>
      <c r="V243" s="596"/>
      <c r="W243" s="596"/>
      <c r="X243" s="596"/>
      <c r="Y243" s="596"/>
      <c r="Z243" s="596"/>
      <c r="AA243" s="66"/>
      <c r="AB243" s="66"/>
      <c r="AC243" s="80"/>
    </row>
    <row r="244" spans="1:68" ht="27" customHeight="1" x14ac:dyDescent="0.25">
      <c r="A244" s="63" t="s">
        <v>397</v>
      </c>
      <c r="B244" s="63" t="s">
        <v>398</v>
      </c>
      <c r="C244" s="36">
        <v>4301041004</v>
      </c>
      <c r="D244" s="580">
        <v>4680115886704</v>
      </c>
      <c r="E244" s="580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2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2"/>
      <c r="R244" s="582"/>
      <c r="S244" s="582"/>
      <c r="T244" s="58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400</v>
      </c>
      <c r="B245" s="63" t="s">
        <v>401</v>
      </c>
      <c r="C245" s="36">
        <v>4301041008</v>
      </c>
      <c r="D245" s="580">
        <v>4680115886681</v>
      </c>
      <c r="E245" s="580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28" t="s">
        <v>402</v>
      </c>
      <c r="Q245" s="582"/>
      <c r="R245" s="582"/>
      <c r="S245" s="582"/>
      <c r="T245" s="58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403</v>
      </c>
      <c r="B246" s="63" t="s">
        <v>404</v>
      </c>
      <c r="C246" s="36">
        <v>4301041007</v>
      </c>
      <c r="D246" s="580">
        <v>4680115886735</v>
      </c>
      <c r="E246" s="580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298</v>
      </c>
      <c r="L246" s="37" t="s">
        <v>45</v>
      </c>
      <c r="M246" s="38" t="s">
        <v>297</v>
      </c>
      <c r="N246" s="38"/>
      <c r="O246" s="37">
        <v>90</v>
      </c>
      <c r="P246" s="7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2"/>
      <c r="R246" s="582"/>
      <c r="S246" s="582"/>
      <c r="T246" s="58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405</v>
      </c>
      <c r="B247" s="63" t="s">
        <v>406</v>
      </c>
      <c r="C247" s="36">
        <v>4301041006</v>
      </c>
      <c r="D247" s="580">
        <v>4680115886728</v>
      </c>
      <c r="E247" s="580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298</v>
      </c>
      <c r="L247" s="37" t="s">
        <v>45</v>
      </c>
      <c r="M247" s="38" t="s">
        <v>297</v>
      </c>
      <c r="N247" s="38"/>
      <c r="O247" s="37">
        <v>90</v>
      </c>
      <c r="P247" s="72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2"/>
      <c r="R247" s="582"/>
      <c r="S247" s="582"/>
      <c r="T247" s="58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399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407</v>
      </c>
      <c r="B248" s="63" t="s">
        <v>408</v>
      </c>
      <c r="C248" s="36">
        <v>4301041005</v>
      </c>
      <c r="D248" s="580">
        <v>4680115886711</v>
      </c>
      <c r="E248" s="580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298</v>
      </c>
      <c r="L248" s="37" t="s">
        <v>45</v>
      </c>
      <c r="M248" s="38" t="s">
        <v>297</v>
      </c>
      <c r="N248" s="38"/>
      <c r="O248" s="37">
        <v>90</v>
      </c>
      <c r="P248" s="72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2"/>
      <c r="R248" s="582"/>
      <c r="S248" s="582"/>
      <c r="T248" s="58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399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587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88"/>
      <c r="P249" s="584" t="s">
        <v>40</v>
      </c>
      <c r="Q249" s="585"/>
      <c r="R249" s="585"/>
      <c r="S249" s="585"/>
      <c r="T249" s="585"/>
      <c r="U249" s="585"/>
      <c r="V249" s="586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88"/>
      <c r="P250" s="584" t="s">
        <v>40</v>
      </c>
      <c r="Q250" s="585"/>
      <c r="R250" s="585"/>
      <c r="S250" s="585"/>
      <c r="T250" s="585"/>
      <c r="U250" s="585"/>
      <c r="V250" s="586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595" t="s">
        <v>409</v>
      </c>
      <c r="B251" s="595"/>
      <c r="C251" s="595"/>
      <c r="D251" s="595"/>
      <c r="E251" s="595"/>
      <c r="F251" s="595"/>
      <c r="G251" s="595"/>
      <c r="H251" s="595"/>
      <c r="I251" s="595"/>
      <c r="J251" s="595"/>
      <c r="K251" s="595"/>
      <c r="L251" s="595"/>
      <c r="M251" s="595"/>
      <c r="N251" s="595"/>
      <c r="O251" s="595"/>
      <c r="P251" s="595"/>
      <c r="Q251" s="595"/>
      <c r="R251" s="595"/>
      <c r="S251" s="595"/>
      <c r="T251" s="595"/>
      <c r="U251" s="595"/>
      <c r="V251" s="595"/>
      <c r="W251" s="595"/>
      <c r="X251" s="595"/>
      <c r="Y251" s="595"/>
      <c r="Z251" s="595"/>
      <c r="AA251" s="65"/>
      <c r="AB251" s="65"/>
      <c r="AC251" s="79"/>
    </row>
    <row r="252" spans="1:68" ht="14.25" customHeight="1" x14ac:dyDescent="0.25">
      <c r="A252" s="596" t="s">
        <v>112</v>
      </c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596"/>
      <c r="P252" s="596"/>
      <c r="Q252" s="596"/>
      <c r="R252" s="596"/>
      <c r="S252" s="596"/>
      <c r="T252" s="596"/>
      <c r="U252" s="596"/>
      <c r="V252" s="596"/>
      <c r="W252" s="596"/>
      <c r="X252" s="596"/>
      <c r="Y252" s="596"/>
      <c r="Z252" s="596"/>
      <c r="AA252" s="66"/>
      <c r="AB252" s="66"/>
      <c r="AC252" s="80"/>
    </row>
    <row r="253" spans="1:68" ht="27" customHeight="1" x14ac:dyDescent="0.25">
      <c r="A253" s="63" t="s">
        <v>410</v>
      </c>
      <c r="B253" s="63" t="s">
        <v>411</v>
      </c>
      <c r="C253" s="36">
        <v>4301011855</v>
      </c>
      <c r="D253" s="580">
        <v>4680115885837</v>
      </c>
      <c r="E253" s="580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2"/>
      <c r="R253" s="582"/>
      <c r="S253" s="582"/>
      <c r="T253" s="58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413</v>
      </c>
      <c r="B254" s="63" t="s">
        <v>414</v>
      </c>
      <c r="C254" s="36">
        <v>4301011850</v>
      </c>
      <c r="D254" s="580">
        <v>4680115885806</v>
      </c>
      <c r="E254" s="580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117</v>
      </c>
      <c r="L254" s="37" t="s">
        <v>45</v>
      </c>
      <c r="M254" s="38" t="s">
        <v>116</v>
      </c>
      <c r="N254" s="38"/>
      <c r="O254" s="37">
        <v>55</v>
      </c>
      <c r="P254" s="7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2"/>
      <c r="R254" s="582"/>
      <c r="S254" s="582"/>
      <c r="T254" s="58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415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416</v>
      </c>
      <c r="B255" s="63" t="s">
        <v>417</v>
      </c>
      <c r="C255" s="36">
        <v>4301011853</v>
      </c>
      <c r="D255" s="580">
        <v>4680115885851</v>
      </c>
      <c r="E255" s="580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117</v>
      </c>
      <c r="L255" s="37" t="s">
        <v>45</v>
      </c>
      <c r="M255" s="38" t="s">
        <v>116</v>
      </c>
      <c r="N255" s="38"/>
      <c r="O255" s="37">
        <v>55</v>
      </c>
      <c r="P255" s="7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2"/>
      <c r="R255" s="582"/>
      <c r="S255" s="582"/>
      <c r="T255" s="58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418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419</v>
      </c>
      <c r="B256" s="63" t="s">
        <v>420</v>
      </c>
      <c r="C256" s="36">
        <v>4301011852</v>
      </c>
      <c r="D256" s="580">
        <v>4680115885844</v>
      </c>
      <c r="E256" s="580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120</v>
      </c>
      <c r="L256" s="37" t="s">
        <v>45</v>
      </c>
      <c r="M256" s="38" t="s">
        <v>116</v>
      </c>
      <c r="N256" s="38"/>
      <c r="O256" s="37">
        <v>55</v>
      </c>
      <c r="P256" s="7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2"/>
      <c r="R256" s="582"/>
      <c r="S256" s="582"/>
      <c r="T256" s="583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26" t="s">
        <v>421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422</v>
      </c>
      <c r="B257" s="63" t="s">
        <v>423</v>
      </c>
      <c r="C257" s="36">
        <v>4301011851</v>
      </c>
      <c r="D257" s="580">
        <v>4680115885820</v>
      </c>
      <c r="E257" s="580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120</v>
      </c>
      <c r="L257" s="37" t="s">
        <v>45</v>
      </c>
      <c r="M257" s="38" t="s">
        <v>116</v>
      </c>
      <c r="N257" s="38"/>
      <c r="O257" s="37">
        <v>55</v>
      </c>
      <c r="P257" s="7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2"/>
      <c r="R257" s="582"/>
      <c r="S257" s="582"/>
      <c r="T257" s="583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424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587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88"/>
      <c r="P258" s="584" t="s">
        <v>40</v>
      </c>
      <c r="Q258" s="585"/>
      <c r="R258" s="585"/>
      <c r="S258" s="585"/>
      <c r="T258" s="585"/>
      <c r="U258" s="585"/>
      <c r="V258" s="586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88"/>
      <c r="P259" s="584" t="s">
        <v>40</v>
      </c>
      <c r="Q259" s="585"/>
      <c r="R259" s="585"/>
      <c r="S259" s="585"/>
      <c r="T259" s="585"/>
      <c r="U259" s="585"/>
      <c r="V259" s="586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595" t="s">
        <v>425</v>
      </c>
      <c r="B260" s="595"/>
      <c r="C260" s="595"/>
      <c r="D260" s="595"/>
      <c r="E260" s="595"/>
      <c r="F260" s="595"/>
      <c r="G260" s="595"/>
      <c r="H260" s="595"/>
      <c r="I260" s="595"/>
      <c r="J260" s="595"/>
      <c r="K260" s="595"/>
      <c r="L260" s="595"/>
      <c r="M260" s="595"/>
      <c r="N260" s="595"/>
      <c r="O260" s="595"/>
      <c r="P260" s="595"/>
      <c r="Q260" s="595"/>
      <c r="R260" s="595"/>
      <c r="S260" s="595"/>
      <c r="T260" s="595"/>
      <c r="U260" s="595"/>
      <c r="V260" s="595"/>
      <c r="W260" s="595"/>
      <c r="X260" s="595"/>
      <c r="Y260" s="595"/>
      <c r="Z260" s="595"/>
      <c r="AA260" s="65"/>
      <c r="AB260" s="65"/>
      <c r="AC260" s="79"/>
    </row>
    <row r="261" spans="1:68" ht="14.25" customHeight="1" x14ac:dyDescent="0.25">
      <c r="A261" s="596" t="s">
        <v>112</v>
      </c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596"/>
      <c r="P261" s="596"/>
      <c r="Q261" s="596"/>
      <c r="R261" s="596"/>
      <c r="S261" s="596"/>
      <c r="T261" s="596"/>
      <c r="U261" s="596"/>
      <c r="V261" s="596"/>
      <c r="W261" s="596"/>
      <c r="X261" s="596"/>
      <c r="Y261" s="596"/>
      <c r="Z261" s="596"/>
      <c r="AA261" s="66"/>
      <c r="AB261" s="66"/>
      <c r="AC261" s="80"/>
    </row>
    <row r="262" spans="1:68" ht="27" customHeight="1" x14ac:dyDescent="0.25">
      <c r="A262" s="63" t="s">
        <v>426</v>
      </c>
      <c r="B262" s="63" t="s">
        <v>427</v>
      </c>
      <c r="C262" s="36">
        <v>4301011223</v>
      </c>
      <c r="D262" s="580">
        <v>4607091383423</v>
      </c>
      <c r="E262" s="580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117</v>
      </c>
      <c r="L262" s="37" t="s">
        <v>45</v>
      </c>
      <c r="M262" s="38" t="s">
        <v>87</v>
      </c>
      <c r="N262" s="38"/>
      <c r="O262" s="37">
        <v>35</v>
      </c>
      <c r="P262" s="7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2"/>
      <c r="R262" s="582"/>
      <c r="S262" s="582"/>
      <c r="T262" s="58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428</v>
      </c>
      <c r="B263" s="63" t="s">
        <v>429</v>
      </c>
      <c r="C263" s="36">
        <v>4301012099</v>
      </c>
      <c r="D263" s="580">
        <v>4680115885691</v>
      </c>
      <c r="E263" s="580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117</v>
      </c>
      <c r="L263" s="37" t="s">
        <v>45</v>
      </c>
      <c r="M263" s="38" t="s">
        <v>87</v>
      </c>
      <c r="N263" s="38"/>
      <c r="O263" s="37">
        <v>30</v>
      </c>
      <c r="P263" s="71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2"/>
      <c r="R263" s="582"/>
      <c r="S263" s="582"/>
      <c r="T263" s="583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430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431</v>
      </c>
      <c r="B264" s="63" t="s">
        <v>432</v>
      </c>
      <c r="C264" s="36">
        <v>4301012098</v>
      </c>
      <c r="D264" s="580">
        <v>4680115885660</v>
      </c>
      <c r="E264" s="580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117</v>
      </c>
      <c r="L264" s="37" t="s">
        <v>45</v>
      </c>
      <c r="M264" s="38" t="s">
        <v>87</v>
      </c>
      <c r="N264" s="38"/>
      <c r="O264" s="37">
        <v>35</v>
      </c>
      <c r="P264" s="7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2"/>
      <c r="R264" s="582"/>
      <c r="S264" s="582"/>
      <c r="T264" s="583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433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434</v>
      </c>
      <c r="B265" s="63" t="s">
        <v>435</v>
      </c>
      <c r="C265" s="36">
        <v>4301012176</v>
      </c>
      <c r="D265" s="580">
        <v>4680115886773</v>
      </c>
      <c r="E265" s="580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117</v>
      </c>
      <c r="L265" s="37" t="s">
        <v>45</v>
      </c>
      <c r="M265" s="38" t="s">
        <v>116</v>
      </c>
      <c r="N265" s="38"/>
      <c r="O265" s="37">
        <v>31</v>
      </c>
      <c r="P265" s="716" t="s">
        <v>436</v>
      </c>
      <c r="Q265" s="582"/>
      <c r="R265" s="582"/>
      <c r="S265" s="582"/>
      <c r="T265" s="58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587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88"/>
      <c r="P266" s="584" t="s">
        <v>40</v>
      </c>
      <c r="Q266" s="585"/>
      <c r="R266" s="585"/>
      <c r="S266" s="585"/>
      <c r="T266" s="585"/>
      <c r="U266" s="585"/>
      <c r="V266" s="586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88"/>
      <c r="P267" s="584" t="s">
        <v>40</v>
      </c>
      <c r="Q267" s="585"/>
      <c r="R267" s="585"/>
      <c r="S267" s="585"/>
      <c r="T267" s="585"/>
      <c r="U267" s="585"/>
      <c r="V267" s="586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 x14ac:dyDescent="0.25">
      <c r="A268" s="595" t="s">
        <v>438</v>
      </c>
      <c r="B268" s="595"/>
      <c r="C268" s="595"/>
      <c r="D268" s="595"/>
      <c r="E268" s="595"/>
      <c r="F268" s="595"/>
      <c r="G268" s="595"/>
      <c r="H268" s="595"/>
      <c r="I268" s="595"/>
      <c r="J268" s="595"/>
      <c r="K268" s="595"/>
      <c r="L268" s="595"/>
      <c r="M268" s="595"/>
      <c r="N268" s="595"/>
      <c r="O268" s="595"/>
      <c r="P268" s="595"/>
      <c r="Q268" s="595"/>
      <c r="R268" s="595"/>
      <c r="S268" s="595"/>
      <c r="T268" s="595"/>
      <c r="U268" s="595"/>
      <c r="V268" s="595"/>
      <c r="W268" s="595"/>
      <c r="X268" s="595"/>
      <c r="Y268" s="595"/>
      <c r="Z268" s="595"/>
      <c r="AA268" s="65"/>
      <c r="AB268" s="65"/>
      <c r="AC268" s="79"/>
    </row>
    <row r="269" spans="1:68" ht="14.25" customHeight="1" x14ac:dyDescent="0.25">
      <c r="A269" s="596" t="s">
        <v>83</v>
      </c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596"/>
      <c r="P269" s="596"/>
      <c r="Q269" s="596"/>
      <c r="R269" s="596"/>
      <c r="S269" s="596"/>
      <c r="T269" s="596"/>
      <c r="U269" s="596"/>
      <c r="V269" s="596"/>
      <c r="W269" s="596"/>
      <c r="X269" s="596"/>
      <c r="Y269" s="596"/>
      <c r="Z269" s="596"/>
      <c r="AA269" s="66"/>
      <c r="AB269" s="66"/>
      <c r="AC269" s="80"/>
    </row>
    <row r="270" spans="1:68" ht="27" customHeight="1" x14ac:dyDescent="0.25">
      <c r="A270" s="63" t="s">
        <v>439</v>
      </c>
      <c r="B270" s="63" t="s">
        <v>440</v>
      </c>
      <c r="C270" s="36">
        <v>4301051893</v>
      </c>
      <c r="D270" s="580">
        <v>4680115886186</v>
      </c>
      <c r="E270" s="580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88</v>
      </c>
      <c r="L270" s="37" t="s">
        <v>45</v>
      </c>
      <c r="M270" s="38" t="s">
        <v>87</v>
      </c>
      <c r="N270" s="38"/>
      <c r="O270" s="37">
        <v>45</v>
      </c>
      <c r="P270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2"/>
      <c r="R270" s="582"/>
      <c r="S270" s="582"/>
      <c r="T270" s="58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441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442</v>
      </c>
      <c r="B271" s="63" t="s">
        <v>443</v>
      </c>
      <c r="C271" s="36">
        <v>4301051795</v>
      </c>
      <c r="D271" s="580">
        <v>4680115881228</v>
      </c>
      <c r="E271" s="580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88</v>
      </c>
      <c r="L271" s="37" t="s">
        <v>45</v>
      </c>
      <c r="M271" s="38" t="s">
        <v>103</v>
      </c>
      <c r="N271" s="38"/>
      <c r="O271" s="37">
        <v>40</v>
      </c>
      <c r="P271" s="71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2"/>
      <c r="R271" s="582"/>
      <c r="S271" s="582"/>
      <c r="T271" s="583"/>
      <c r="U271" s="39" t="s">
        <v>45</v>
      </c>
      <c r="V271" s="39" t="s">
        <v>45</v>
      </c>
      <c r="W271" s="40" t="s">
        <v>0</v>
      </c>
      <c r="X271" s="58">
        <v>33.6</v>
      </c>
      <c r="Y271" s="55">
        <f>IFERROR(IF(X271="",0,CEILING((X271/$H271),1)*$H271),"")</f>
        <v>33.6</v>
      </c>
      <c r="Z271" s="41">
        <f>IFERROR(IF(Y271=0,"",ROUNDUP(Y271/H271,0)*0.00651),"")</f>
        <v>9.1139999999999999E-2</v>
      </c>
      <c r="AA271" s="68" t="s">
        <v>45</v>
      </c>
      <c r="AB271" s="69" t="s">
        <v>45</v>
      </c>
      <c r="AC271" s="340" t="s">
        <v>444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37.128000000000007</v>
      </c>
      <c r="BN271" s="78">
        <f>IFERROR(Y271*I271/H271,"0")</f>
        <v>37.128000000000007</v>
      </c>
      <c r="BO271" s="78">
        <f>IFERROR(1/J271*(X271/H271),"0")</f>
        <v>7.6923076923076941E-2</v>
      </c>
      <c r="BP271" s="78">
        <f>IFERROR(1/J271*(Y271/H271),"0")</f>
        <v>7.6923076923076941E-2</v>
      </c>
    </row>
    <row r="272" spans="1:68" ht="37.5" customHeight="1" x14ac:dyDescent="0.25">
      <c r="A272" s="63" t="s">
        <v>445</v>
      </c>
      <c r="B272" s="63" t="s">
        <v>446</v>
      </c>
      <c r="C272" s="36">
        <v>4301051388</v>
      </c>
      <c r="D272" s="580">
        <v>4680115881211</v>
      </c>
      <c r="E272" s="580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88</v>
      </c>
      <c r="L272" s="37" t="s">
        <v>45</v>
      </c>
      <c r="M272" s="38" t="s">
        <v>87</v>
      </c>
      <c r="N272" s="38"/>
      <c r="O272" s="37">
        <v>45</v>
      </c>
      <c r="P272" s="7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2"/>
      <c r="R272" s="582"/>
      <c r="S272" s="582"/>
      <c r="T272" s="583"/>
      <c r="U272" s="39" t="s">
        <v>45</v>
      </c>
      <c r="V272" s="39" t="s">
        <v>45</v>
      </c>
      <c r="W272" s="40" t="s">
        <v>0</v>
      </c>
      <c r="X272" s="58">
        <v>100.8</v>
      </c>
      <c r="Y272" s="55">
        <f>IFERROR(IF(X272="",0,CEILING((X272/$H272),1)*$H272),"")</f>
        <v>100.8</v>
      </c>
      <c r="Z272" s="41">
        <f>IFERROR(IF(Y272=0,"",ROUNDUP(Y272/H272,0)*0.00651),"")</f>
        <v>0.27342</v>
      </c>
      <c r="AA272" s="68" t="s">
        <v>45</v>
      </c>
      <c r="AB272" s="69" t="s">
        <v>45</v>
      </c>
      <c r="AC272" s="342" t="s">
        <v>447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108.36000000000001</v>
      </c>
      <c r="BN272" s="78">
        <f>IFERROR(Y272*I272/H272,"0")</f>
        <v>108.36000000000001</v>
      </c>
      <c r="BO272" s="78">
        <f>IFERROR(1/J272*(X272/H272),"0")</f>
        <v>0.23076923076923078</v>
      </c>
      <c r="BP272" s="78">
        <f>IFERROR(1/J272*(Y272/H272),"0")</f>
        <v>0.23076923076923078</v>
      </c>
    </row>
    <row r="273" spans="1:68" x14ac:dyDescent="0.2">
      <c r="A273" s="587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88"/>
      <c r="P273" s="584" t="s">
        <v>40</v>
      </c>
      <c r="Q273" s="585"/>
      <c r="R273" s="585"/>
      <c r="S273" s="585"/>
      <c r="T273" s="585"/>
      <c r="U273" s="585"/>
      <c r="V273" s="586"/>
      <c r="W273" s="42" t="s">
        <v>39</v>
      </c>
      <c r="X273" s="43">
        <f>IFERROR(X270/H270,"0")+IFERROR(X271/H271,"0")+IFERROR(X272/H272,"0")</f>
        <v>56</v>
      </c>
      <c r="Y273" s="43">
        <f>IFERROR(Y270/H270,"0")+IFERROR(Y271/H271,"0")+IFERROR(Y272/H272,"0")</f>
        <v>56</v>
      </c>
      <c r="Z273" s="43">
        <f>IFERROR(IF(Z270="",0,Z270),"0")+IFERROR(IF(Z271="",0,Z271),"0")+IFERROR(IF(Z272="",0,Z272),"0")</f>
        <v>0.36456</v>
      </c>
      <c r="AA273" s="67"/>
      <c r="AB273" s="67"/>
      <c r="AC273" s="67"/>
    </row>
    <row r="274" spans="1:68" x14ac:dyDescent="0.2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88"/>
      <c r="P274" s="584" t="s">
        <v>40</v>
      </c>
      <c r="Q274" s="585"/>
      <c r="R274" s="585"/>
      <c r="S274" s="585"/>
      <c r="T274" s="585"/>
      <c r="U274" s="585"/>
      <c r="V274" s="586"/>
      <c r="W274" s="42" t="s">
        <v>0</v>
      </c>
      <c r="X274" s="43">
        <f>IFERROR(SUM(X270:X272),"0")</f>
        <v>134.4</v>
      </c>
      <c r="Y274" s="43">
        <f>IFERROR(SUM(Y270:Y272),"0")</f>
        <v>134.4</v>
      </c>
      <c r="Z274" s="42"/>
      <c r="AA274" s="67"/>
      <c r="AB274" s="67"/>
      <c r="AC274" s="67"/>
    </row>
    <row r="275" spans="1:68" ht="16.5" customHeight="1" x14ac:dyDescent="0.25">
      <c r="A275" s="595" t="s">
        <v>448</v>
      </c>
      <c r="B275" s="595"/>
      <c r="C275" s="595"/>
      <c r="D275" s="595"/>
      <c r="E275" s="595"/>
      <c r="F275" s="595"/>
      <c r="G275" s="595"/>
      <c r="H275" s="595"/>
      <c r="I275" s="595"/>
      <c r="J275" s="595"/>
      <c r="K275" s="595"/>
      <c r="L275" s="595"/>
      <c r="M275" s="595"/>
      <c r="N275" s="595"/>
      <c r="O275" s="595"/>
      <c r="P275" s="595"/>
      <c r="Q275" s="595"/>
      <c r="R275" s="595"/>
      <c r="S275" s="595"/>
      <c r="T275" s="595"/>
      <c r="U275" s="595"/>
      <c r="V275" s="595"/>
      <c r="W275" s="595"/>
      <c r="X275" s="595"/>
      <c r="Y275" s="595"/>
      <c r="Z275" s="595"/>
      <c r="AA275" s="65"/>
      <c r="AB275" s="65"/>
      <c r="AC275" s="79"/>
    </row>
    <row r="276" spans="1:68" ht="14.25" customHeight="1" x14ac:dyDescent="0.25">
      <c r="A276" s="596" t="s">
        <v>76</v>
      </c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596"/>
      <c r="P276" s="596"/>
      <c r="Q276" s="596"/>
      <c r="R276" s="596"/>
      <c r="S276" s="596"/>
      <c r="T276" s="596"/>
      <c r="U276" s="596"/>
      <c r="V276" s="596"/>
      <c r="W276" s="596"/>
      <c r="X276" s="596"/>
      <c r="Y276" s="596"/>
      <c r="Z276" s="596"/>
      <c r="AA276" s="66"/>
      <c r="AB276" s="66"/>
      <c r="AC276" s="80"/>
    </row>
    <row r="277" spans="1:68" ht="27" customHeight="1" x14ac:dyDescent="0.25">
      <c r="A277" s="63" t="s">
        <v>449</v>
      </c>
      <c r="B277" s="63" t="s">
        <v>450</v>
      </c>
      <c r="C277" s="36">
        <v>4301031307</v>
      </c>
      <c r="D277" s="580">
        <v>4680115880344</v>
      </c>
      <c r="E277" s="580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82</v>
      </c>
      <c r="L277" s="37" t="s">
        <v>45</v>
      </c>
      <c r="M277" s="38" t="s">
        <v>81</v>
      </c>
      <c r="N277" s="38"/>
      <c r="O277" s="37">
        <v>40</v>
      </c>
      <c r="P277" s="7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2"/>
      <c r="R277" s="582"/>
      <c r="S277" s="582"/>
      <c r="T277" s="583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451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587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8"/>
      <c r="P278" s="584" t="s">
        <v>40</v>
      </c>
      <c r="Q278" s="585"/>
      <c r="R278" s="585"/>
      <c r="S278" s="585"/>
      <c r="T278" s="585"/>
      <c r="U278" s="585"/>
      <c r="V278" s="586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88"/>
      <c r="P279" s="584" t="s">
        <v>40</v>
      </c>
      <c r="Q279" s="585"/>
      <c r="R279" s="585"/>
      <c r="S279" s="585"/>
      <c r="T279" s="585"/>
      <c r="U279" s="585"/>
      <c r="V279" s="586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 x14ac:dyDescent="0.25">
      <c r="A280" s="596" t="s">
        <v>83</v>
      </c>
      <c r="B280" s="596"/>
      <c r="C280" s="596"/>
      <c r="D280" s="596"/>
      <c r="E280" s="596"/>
      <c r="F280" s="596"/>
      <c r="G280" s="596"/>
      <c r="H280" s="596"/>
      <c r="I280" s="596"/>
      <c r="J280" s="596"/>
      <c r="K280" s="596"/>
      <c r="L280" s="596"/>
      <c r="M280" s="596"/>
      <c r="N280" s="596"/>
      <c r="O280" s="596"/>
      <c r="P280" s="596"/>
      <c r="Q280" s="596"/>
      <c r="R280" s="596"/>
      <c r="S280" s="596"/>
      <c r="T280" s="596"/>
      <c r="U280" s="596"/>
      <c r="V280" s="596"/>
      <c r="W280" s="596"/>
      <c r="X280" s="596"/>
      <c r="Y280" s="596"/>
      <c r="Z280" s="596"/>
      <c r="AA280" s="66"/>
      <c r="AB280" s="66"/>
      <c r="AC280" s="80"/>
    </row>
    <row r="281" spans="1:68" ht="27" customHeight="1" x14ac:dyDescent="0.25">
      <c r="A281" s="63" t="s">
        <v>452</v>
      </c>
      <c r="B281" s="63" t="s">
        <v>453</v>
      </c>
      <c r="C281" s="36">
        <v>4301051782</v>
      </c>
      <c r="D281" s="580">
        <v>4680115884618</v>
      </c>
      <c r="E281" s="580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120</v>
      </c>
      <c r="L281" s="37" t="s">
        <v>45</v>
      </c>
      <c r="M281" s="38" t="s">
        <v>87</v>
      </c>
      <c r="N281" s="38"/>
      <c r="O281" s="37">
        <v>45</v>
      </c>
      <c r="P281" s="7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2"/>
      <c r="R281" s="582"/>
      <c r="S281" s="582"/>
      <c r="T281" s="583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6" t="s">
        <v>454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587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8"/>
      <c r="P282" s="584" t="s">
        <v>40</v>
      </c>
      <c r="Q282" s="585"/>
      <c r="R282" s="585"/>
      <c r="S282" s="585"/>
      <c r="T282" s="585"/>
      <c r="U282" s="585"/>
      <c r="V282" s="586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88"/>
      <c r="P283" s="584" t="s">
        <v>40</v>
      </c>
      <c r="Q283" s="585"/>
      <c r="R283" s="585"/>
      <c r="S283" s="585"/>
      <c r="T283" s="585"/>
      <c r="U283" s="585"/>
      <c r="V283" s="586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595" t="s">
        <v>455</v>
      </c>
      <c r="B284" s="595"/>
      <c r="C284" s="595"/>
      <c r="D284" s="595"/>
      <c r="E284" s="595"/>
      <c r="F284" s="595"/>
      <c r="G284" s="595"/>
      <c r="H284" s="595"/>
      <c r="I284" s="595"/>
      <c r="J284" s="595"/>
      <c r="K284" s="595"/>
      <c r="L284" s="595"/>
      <c r="M284" s="595"/>
      <c r="N284" s="595"/>
      <c r="O284" s="595"/>
      <c r="P284" s="595"/>
      <c r="Q284" s="595"/>
      <c r="R284" s="595"/>
      <c r="S284" s="595"/>
      <c r="T284" s="595"/>
      <c r="U284" s="595"/>
      <c r="V284" s="595"/>
      <c r="W284" s="595"/>
      <c r="X284" s="595"/>
      <c r="Y284" s="595"/>
      <c r="Z284" s="595"/>
      <c r="AA284" s="65"/>
      <c r="AB284" s="65"/>
      <c r="AC284" s="79"/>
    </row>
    <row r="285" spans="1:68" ht="14.25" customHeight="1" x14ac:dyDescent="0.25">
      <c r="A285" s="596" t="s">
        <v>112</v>
      </c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596"/>
      <c r="P285" s="596"/>
      <c r="Q285" s="596"/>
      <c r="R285" s="596"/>
      <c r="S285" s="596"/>
      <c r="T285" s="596"/>
      <c r="U285" s="596"/>
      <c r="V285" s="596"/>
      <c r="W285" s="596"/>
      <c r="X285" s="596"/>
      <c r="Y285" s="596"/>
      <c r="Z285" s="596"/>
      <c r="AA285" s="66"/>
      <c r="AB285" s="66"/>
      <c r="AC285" s="80"/>
    </row>
    <row r="286" spans="1:68" ht="27" customHeight="1" x14ac:dyDescent="0.25">
      <c r="A286" s="63" t="s">
        <v>456</v>
      </c>
      <c r="B286" s="63" t="s">
        <v>457</v>
      </c>
      <c r="C286" s="36">
        <v>4301011662</v>
      </c>
      <c r="D286" s="580">
        <v>4680115883703</v>
      </c>
      <c r="E286" s="580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117</v>
      </c>
      <c r="L286" s="37" t="s">
        <v>45</v>
      </c>
      <c r="M286" s="38" t="s">
        <v>116</v>
      </c>
      <c r="N286" s="38"/>
      <c r="O286" s="37">
        <v>55</v>
      </c>
      <c r="P286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2"/>
      <c r="R286" s="582"/>
      <c r="S286" s="582"/>
      <c r="T286" s="583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459</v>
      </c>
      <c r="AB286" s="69" t="s">
        <v>45</v>
      </c>
      <c r="AC286" s="348" t="s">
        <v>458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587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8"/>
      <c r="P287" s="584" t="s">
        <v>40</v>
      </c>
      <c r="Q287" s="585"/>
      <c r="R287" s="585"/>
      <c r="S287" s="585"/>
      <c r="T287" s="585"/>
      <c r="U287" s="585"/>
      <c r="V287" s="58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88"/>
      <c r="P288" s="584" t="s">
        <v>40</v>
      </c>
      <c r="Q288" s="585"/>
      <c r="R288" s="585"/>
      <c r="S288" s="585"/>
      <c r="T288" s="585"/>
      <c r="U288" s="585"/>
      <c r="V288" s="58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 x14ac:dyDescent="0.25">
      <c r="A289" s="595" t="s">
        <v>460</v>
      </c>
      <c r="B289" s="595"/>
      <c r="C289" s="595"/>
      <c r="D289" s="595"/>
      <c r="E289" s="595"/>
      <c r="F289" s="595"/>
      <c r="G289" s="595"/>
      <c r="H289" s="595"/>
      <c r="I289" s="595"/>
      <c r="J289" s="595"/>
      <c r="K289" s="595"/>
      <c r="L289" s="595"/>
      <c r="M289" s="595"/>
      <c r="N289" s="595"/>
      <c r="O289" s="595"/>
      <c r="P289" s="595"/>
      <c r="Q289" s="595"/>
      <c r="R289" s="595"/>
      <c r="S289" s="595"/>
      <c r="T289" s="595"/>
      <c r="U289" s="595"/>
      <c r="V289" s="595"/>
      <c r="W289" s="595"/>
      <c r="X289" s="595"/>
      <c r="Y289" s="595"/>
      <c r="Z289" s="595"/>
      <c r="AA289" s="65"/>
      <c r="AB289" s="65"/>
      <c r="AC289" s="79"/>
    </row>
    <row r="290" spans="1:68" ht="14.25" customHeight="1" x14ac:dyDescent="0.25">
      <c r="A290" s="596" t="s">
        <v>112</v>
      </c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596"/>
      <c r="P290" s="596"/>
      <c r="Q290" s="596"/>
      <c r="R290" s="596"/>
      <c r="S290" s="596"/>
      <c r="T290" s="596"/>
      <c r="U290" s="596"/>
      <c r="V290" s="596"/>
      <c r="W290" s="596"/>
      <c r="X290" s="596"/>
      <c r="Y290" s="596"/>
      <c r="Z290" s="596"/>
      <c r="AA290" s="66"/>
      <c r="AB290" s="66"/>
      <c r="AC290" s="80"/>
    </row>
    <row r="291" spans="1:68" ht="27" customHeight="1" x14ac:dyDescent="0.25">
      <c r="A291" s="63" t="s">
        <v>461</v>
      </c>
      <c r="B291" s="63" t="s">
        <v>462</v>
      </c>
      <c r="C291" s="36">
        <v>4301012024</v>
      </c>
      <c r="D291" s="580">
        <v>4680115885615</v>
      </c>
      <c r="E291" s="580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87</v>
      </c>
      <c r="N291" s="38"/>
      <c r="O291" s="37">
        <v>55</v>
      </c>
      <c r="P291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82"/>
      <c r="R291" s="582"/>
      <c r="S291" s="582"/>
      <c r="T291" s="583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ref="Y291:Y296" si="42"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463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6" si="43">IFERROR(X291*I291/H291,"0")</f>
        <v>0</v>
      </c>
      <c r="BN291" s="78">
        <f t="shared" ref="BN291:BN296" si="44">IFERROR(Y291*I291/H291,"0")</f>
        <v>0</v>
      </c>
      <c r="BO291" s="78">
        <f t="shared" ref="BO291:BO296" si="45">IFERROR(1/J291*(X291/H291),"0")</f>
        <v>0</v>
      </c>
      <c r="BP291" s="78">
        <f t="shared" ref="BP291:BP296" si="46">IFERROR(1/J291*(Y291/H291),"0")</f>
        <v>0</v>
      </c>
    </row>
    <row r="292" spans="1:68" ht="27" customHeight="1" x14ac:dyDescent="0.25">
      <c r="A292" s="63" t="s">
        <v>464</v>
      </c>
      <c r="B292" s="63" t="s">
        <v>465</v>
      </c>
      <c r="C292" s="36">
        <v>4301011911</v>
      </c>
      <c r="D292" s="580">
        <v>4680115885554</v>
      </c>
      <c r="E292" s="580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117</v>
      </c>
      <c r="L292" s="37" t="s">
        <v>45</v>
      </c>
      <c r="M292" s="38" t="s">
        <v>467</v>
      </c>
      <c r="N292" s="38"/>
      <c r="O292" s="37">
        <v>55</v>
      </c>
      <c r="P292" s="7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82"/>
      <c r="R292" s="582"/>
      <c r="S292" s="582"/>
      <c r="T292" s="583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2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466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0</v>
      </c>
      <c r="BN292" s="78">
        <f t="shared" si="44"/>
        <v>0</v>
      </c>
      <c r="BO292" s="78">
        <f t="shared" si="45"/>
        <v>0</v>
      </c>
      <c r="BP292" s="78">
        <f t="shared" si="46"/>
        <v>0</v>
      </c>
    </row>
    <row r="293" spans="1:68" ht="27" customHeight="1" x14ac:dyDescent="0.25">
      <c r="A293" s="63" t="s">
        <v>464</v>
      </c>
      <c r="B293" s="63" t="s">
        <v>468</v>
      </c>
      <c r="C293" s="36">
        <v>4301012016</v>
      </c>
      <c r="D293" s="580">
        <v>4680115885554</v>
      </c>
      <c r="E293" s="58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117</v>
      </c>
      <c r="L293" s="37" t="s">
        <v>45</v>
      </c>
      <c r="M293" s="38" t="s">
        <v>87</v>
      </c>
      <c r="N293" s="38"/>
      <c r="O293" s="37">
        <v>55</v>
      </c>
      <c r="P293" s="7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2"/>
      <c r="R293" s="582"/>
      <c r="S293" s="582"/>
      <c r="T293" s="58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469</v>
      </c>
      <c r="AG293" s="78"/>
      <c r="AJ293" s="84" t="s">
        <v>45</v>
      </c>
      <c r="AK293" s="84">
        <v>0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37.5" customHeight="1" x14ac:dyDescent="0.25">
      <c r="A294" s="63" t="s">
        <v>470</v>
      </c>
      <c r="B294" s="63" t="s">
        <v>471</v>
      </c>
      <c r="C294" s="36">
        <v>4301011858</v>
      </c>
      <c r="D294" s="580">
        <v>4680115885646</v>
      </c>
      <c r="E294" s="580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116</v>
      </c>
      <c r="N294" s="38"/>
      <c r="O294" s="37">
        <v>55</v>
      </c>
      <c r="P294" s="70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82"/>
      <c r="R294" s="582"/>
      <c r="S294" s="582"/>
      <c r="T294" s="58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473</v>
      </c>
      <c r="B295" s="63" t="s">
        <v>474</v>
      </c>
      <c r="C295" s="36">
        <v>4301011857</v>
      </c>
      <c r="D295" s="580">
        <v>4680115885622</v>
      </c>
      <c r="E295" s="580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120</v>
      </c>
      <c r="L295" s="37" t="s">
        <v>45</v>
      </c>
      <c r="M295" s="38" t="s">
        <v>116</v>
      </c>
      <c r="N295" s="38"/>
      <c r="O295" s="37">
        <v>55</v>
      </c>
      <c r="P295" s="7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82"/>
      <c r="R295" s="582"/>
      <c r="S295" s="582"/>
      <c r="T295" s="583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463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27" customHeight="1" x14ac:dyDescent="0.25">
      <c r="A296" s="63" t="s">
        <v>475</v>
      </c>
      <c r="B296" s="63" t="s">
        <v>476</v>
      </c>
      <c r="C296" s="36">
        <v>4301011859</v>
      </c>
      <c r="D296" s="580">
        <v>4680115885608</v>
      </c>
      <c r="E296" s="580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120</v>
      </c>
      <c r="L296" s="37" t="s">
        <v>45</v>
      </c>
      <c r="M296" s="38" t="s">
        <v>116</v>
      </c>
      <c r="N296" s="38"/>
      <c r="O296" s="37">
        <v>55</v>
      </c>
      <c r="P296" s="7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82"/>
      <c r="R296" s="582"/>
      <c r="S296" s="582"/>
      <c r="T296" s="583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477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x14ac:dyDescent="0.2">
      <c r="A297" s="587"/>
      <c r="B297" s="587"/>
      <c r="C297" s="587"/>
      <c r="D297" s="587"/>
      <c r="E297" s="587"/>
      <c r="F297" s="587"/>
      <c r="G297" s="587"/>
      <c r="H297" s="587"/>
      <c r="I297" s="587"/>
      <c r="J297" s="587"/>
      <c r="K297" s="587"/>
      <c r="L297" s="587"/>
      <c r="M297" s="587"/>
      <c r="N297" s="587"/>
      <c r="O297" s="588"/>
      <c r="P297" s="584" t="s">
        <v>40</v>
      </c>
      <c r="Q297" s="585"/>
      <c r="R297" s="585"/>
      <c r="S297" s="585"/>
      <c r="T297" s="585"/>
      <c r="U297" s="585"/>
      <c r="V297" s="586"/>
      <c r="W297" s="42" t="s">
        <v>39</v>
      </c>
      <c r="X297" s="43">
        <f>IFERROR(X291/H291,"0")+IFERROR(X292/H292,"0")+IFERROR(X293/H293,"0")+IFERROR(X294/H294,"0")+IFERROR(X295/H295,"0")+IFERROR(X296/H296,"0")</f>
        <v>0</v>
      </c>
      <c r="Y297" s="43">
        <f>IFERROR(Y291/H291,"0")+IFERROR(Y292/H292,"0")+IFERROR(Y293/H293,"0")+IFERROR(Y294/H294,"0")+IFERROR(Y295/H295,"0")+IFERROR(Y296/H296,"0")</f>
        <v>0</v>
      </c>
      <c r="Z297" s="43">
        <f>IFERROR(IF(Z291="",0,Z291),"0")+IFERROR(IF(Z292="",0,Z292),"0")+IFERROR(IF(Z293="",0,Z293),"0")+IFERROR(IF(Z294="",0,Z294),"0")+IFERROR(IF(Z295="",0,Z295),"0")+IFERROR(IF(Z296="",0,Z296),"0")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587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88"/>
      <c r="P298" s="584" t="s">
        <v>40</v>
      </c>
      <c r="Q298" s="585"/>
      <c r="R298" s="585"/>
      <c r="S298" s="585"/>
      <c r="T298" s="585"/>
      <c r="U298" s="585"/>
      <c r="V298" s="586"/>
      <c r="W298" s="42" t="s">
        <v>0</v>
      </c>
      <c r="X298" s="43">
        <f>IFERROR(SUM(X291:X296),"0")</f>
        <v>0</v>
      </c>
      <c r="Y298" s="43">
        <f>IFERROR(SUM(Y291:Y296),"0")</f>
        <v>0</v>
      </c>
      <c r="Z298" s="42"/>
      <c r="AA298" s="67"/>
      <c r="AB298" s="67"/>
      <c r="AC298" s="67"/>
    </row>
    <row r="299" spans="1:68" ht="14.25" customHeight="1" x14ac:dyDescent="0.25">
      <c r="A299" s="596" t="s">
        <v>76</v>
      </c>
      <c r="B299" s="596"/>
      <c r="C299" s="596"/>
      <c r="D299" s="596"/>
      <c r="E299" s="596"/>
      <c r="F299" s="596"/>
      <c r="G299" s="596"/>
      <c r="H299" s="596"/>
      <c r="I299" s="596"/>
      <c r="J299" s="596"/>
      <c r="K299" s="596"/>
      <c r="L299" s="596"/>
      <c r="M299" s="596"/>
      <c r="N299" s="596"/>
      <c r="O299" s="596"/>
      <c r="P299" s="596"/>
      <c r="Q299" s="596"/>
      <c r="R299" s="596"/>
      <c r="S299" s="596"/>
      <c r="T299" s="596"/>
      <c r="U299" s="596"/>
      <c r="V299" s="596"/>
      <c r="W299" s="596"/>
      <c r="X299" s="596"/>
      <c r="Y299" s="596"/>
      <c r="Z299" s="596"/>
      <c r="AA299" s="66"/>
      <c r="AB299" s="66"/>
      <c r="AC299" s="80"/>
    </row>
    <row r="300" spans="1:68" ht="27" customHeight="1" x14ac:dyDescent="0.25">
      <c r="A300" s="63" t="s">
        <v>478</v>
      </c>
      <c r="B300" s="63" t="s">
        <v>479</v>
      </c>
      <c r="C300" s="36">
        <v>4301030878</v>
      </c>
      <c r="D300" s="580">
        <v>4607091387193</v>
      </c>
      <c r="E300" s="580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120</v>
      </c>
      <c r="L300" s="37" t="s">
        <v>45</v>
      </c>
      <c r="M300" s="38" t="s">
        <v>81</v>
      </c>
      <c r="N300" s="38"/>
      <c r="O300" s="37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82"/>
      <c r="R300" s="582"/>
      <c r="S300" s="582"/>
      <c r="T300" s="583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ref="Y300:Y306" si="47"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480</v>
      </c>
      <c r="AG300" s="78"/>
      <c r="AJ300" s="84" t="s">
        <v>45</v>
      </c>
      <c r="AK300" s="84">
        <v>0</v>
      </c>
      <c r="BB300" s="363" t="s">
        <v>66</v>
      </c>
      <c r="BM300" s="78">
        <f t="shared" ref="BM300:BM306" si="48">IFERROR(X300*I300/H300,"0")</f>
        <v>0</v>
      </c>
      <c r="BN300" s="78">
        <f t="shared" ref="BN300:BN306" si="49">IFERROR(Y300*I300/H300,"0")</f>
        <v>0</v>
      </c>
      <c r="BO300" s="78">
        <f t="shared" ref="BO300:BO306" si="50">IFERROR(1/J300*(X300/H300),"0")</f>
        <v>0</v>
      </c>
      <c r="BP300" s="78">
        <f t="shared" ref="BP300:BP306" si="51">IFERROR(1/J300*(Y300/H300),"0")</f>
        <v>0</v>
      </c>
    </row>
    <row r="301" spans="1:68" ht="27" customHeight="1" x14ac:dyDescent="0.25">
      <c r="A301" s="63" t="s">
        <v>481</v>
      </c>
      <c r="B301" s="63" t="s">
        <v>482</v>
      </c>
      <c r="C301" s="36">
        <v>4301031153</v>
      </c>
      <c r="D301" s="580">
        <v>4607091387230</v>
      </c>
      <c r="E301" s="580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120</v>
      </c>
      <c r="L301" s="37" t="s">
        <v>45</v>
      </c>
      <c r="M301" s="38" t="s">
        <v>81</v>
      </c>
      <c r="N301" s="38"/>
      <c r="O301" s="37">
        <v>40</v>
      </c>
      <c r="P301" s="6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82"/>
      <c r="R301" s="582"/>
      <c r="S301" s="582"/>
      <c r="T301" s="58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27" customHeight="1" x14ac:dyDescent="0.25">
      <c r="A302" s="63" t="s">
        <v>484</v>
      </c>
      <c r="B302" s="63" t="s">
        <v>485</v>
      </c>
      <c r="C302" s="36">
        <v>4301031154</v>
      </c>
      <c r="D302" s="580">
        <v>4607091387292</v>
      </c>
      <c r="E302" s="580"/>
      <c r="F302" s="62">
        <v>0.73</v>
      </c>
      <c r="G302" s="37">
        <v>6</v>
      </c>
      <c r="H302" s="62">
        <v>4.38</v>
      </c>
      <c r="I302" s="62">
        <v>4.6500000000000004</v>
      </c>
      <c r="J302" s="37">
        <v>132</v>
      </c>
      <c r="K302" s="37" t="s">
        <v>120</v>
      </c>
      <c r="L302" s="37" t="s">
        <v>45</v>
      </c>
      <c r="M302" s="38" t="s">
        <v>81</v>
      </c>
      <c r="N302" s="38"/>
      <c r="O302" s="37">
        <v>45</v>
      </c>
      <c r="P302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82"/>
      <c r="R302" s="582"/>
      <c r="S302" s="582"/>
      <c r="T302" s="58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486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487</v>
      </c>
      <c r="B303" s="63" t="s">
        <v>488</v>
      </c>
      <c r="C303" s="36">
        <v>4301031152</v>
      </c>
      <c r="D303" s="580">
        <v>4607091387285</v>
      </c>
      <c r="E303" s="580"/>
      <c r="F303" s="62">
        <v>0.35</v>
      </c>
      <c r="G303" s="37">
        <v>6</v>
      </c>
      <c r="H303" s="62">
        <v>2.1</v>
      </c>
      <c r="I303" s="62">
        <v>2.23</v>
      </c>
      <c r="J303" s="37">
        <v>234</v>
      </c>
      <c r="K303" s="37" t="s">
        <v>82</v>
      </c>
      <c r="L303" s="37" t="s">
        <v>45</v>
      </c>
      <c r="M303" s="38" t="s">
        <v>81</v>
      </c>
      <c r="N303" s="38"/>
      <c r="O303" s="37">
        <v>40</v>
      </c>
      <c r="P303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82"/>
      <c r="R303" s="582"/>
      <c r="S303" s="582"/>
      <c r="T303" s="58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483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489</v>
      </c>
      <c r="B304" s="63" t="s">
        <v>490</v>
      </c>
      <c r="C304" s="36">
        <v>4301031305</v>
      </c>
      <c r="D304" s="580">
        <v>4607091389845</v>
      </c>
      <c r="E304" s="580"/>
      <c r="F304" s="62">
        <v>0.35</v>
      </c>
      <c r="G304" s="37">
        <v>6</v>
      </c>
      <c r="H304" s="62">
        <v>2.1</v>
      </c>
      <c r="I304" s="62">
        <v>2.2000000000000002</v>
      </c>
      <c r="J304" s="37">
        <v>234</v>
      </c>
      <c r="K304" s="37" t="s">
        <v>82</v>
      </c>
      <c r="L304" s="37" t="s">
        <v>45</v>
      </c>
      <c r="M304" s="38" t="s">
        <v>81</v>
      </c>
      <c r="N304" s="38"/>
      <c r="O304" s="37">
        <v>40</v>
      </c>
      <c r="P304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82"/>
      <c r="R304" s="582"/>
      <c r="S304" s="582"/>
      <c r="T304" s="58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492</v>
      </c>
      <c r="B305" s="63" t="s">
        <v>493</v>
      </c>
      <c r="C305" s="36">
        <v>4301031306</v>
      </c>
      <c r="D305" s="580">
        <v>4680115882881</v>
      </c>
      <c r="E305" s="580"/>
      <c r="F305" s="62">
        <v>0.28000000000000003</v>
      </c>
      <c r="G305" s="37">
        <v>6</v>
      </c>
      <c r="H305" s="62">
        <v>1.68</v>
      </c>
      <c r="I305" s="62">
        <v>1.81</v>
      </c>
      <c r="J305" s="37">
        <v>234</v>
      </c>
      <c r="K305" s="37" t="s">
        <v>82</v>
      </c>
      <c r="L305" s="37" t="s">
        <v>45</v>
      </c>
      <c r="M305" s="38" t="s">
        <v>81</v>
      </c>
      <c r="N305" s="38"/>
      <c r="O305" s="37">
        <v>40</v>
      </c>
      <c r="P305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82"/>
      <c r="R305" s="582"/>
      <c r="S305" s="582"/>
      <c r="T305" s="58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491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494</v>
      </c>
      <c r="B306" s="63" t="s">
        <v>495</v>
      </c>
      <c r="C306" s="36">
        <v>4301031066</v>
      </c>
      <c r="D306" s="580">
        <v>4607091383836</v>
      </c>
      <c r="E306" s="580"/>
      <c r="F306" s="62">
        <v>0.3</v>
      </c>
      <c r="G306" s="37">
        <v>6</v>
      </c>
      <c r="H306" s="62">
        <v>1.8</v>
      </c>
      <c r="I306" s="62">
        <v>2.028</v>
      </c>
      <c r="J306" s="37">
        <v>182</v>
      </c>
      <c r="K306" s="37" t="s">
        <v>88</v>
      </c>
      <c r="L306" s="37" t="s">
        <v>45</v>
      </c>
      <c r="M306" s="38" t="s">
        <v>81</v>
      </c>
      <c r="N306" s="38"/>
      <c r="O306" s="37">
        <v>40</v>
      </c>
      <c r="P306" s="6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82"/>
      <c r="R306" s="582"/>
      <c r="S306" s="582"/>
      <c r="T306" s="58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74" t="s">
        <v>496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x14ac:dyDescent="0.2">
      <c r="A307" s="587"/>
      <c r="B307" s="587"/>
      <c r="C307" s="587"/>
      <c r="D307" s="587"/>
      <c r="E307" s="587"/>
      <c r="F307" s="587"/>
      <c r="G307" s="587"/>
      <c r="H307" s="587"/>
      <c r="I307" s="587"/>
      <c r="J307" s="587"/>
      <c r="K307" s="587"/>
      <c r="L307" s="587"/>
      <c r="M307" s="587"/>
      <c r="N307" s="587"/>
      <c r="O307" s="588"/>
      <c r="P307" s="584" t="s">
        <v>40</v>
      </c>
      <c r="Q307" s="585"/>
      <c r="R307" s="585"/>
      <c r="S307" s="585"/>
      <c r="T307" s="585"/>
      <c r="U307" s="585"/>
      <c r="V307" s="586"/>
      <c r="W307" s="42" t="s">
        <v>39</v>
      </c>
      <c r="X307" s="43">
        <f>IFERROR(X300/H300,"0")+IFERROR(X301/H301,"0")+IFERROR(X302/H302,"0")+IFERROR(X303/H303,"0")+IFERROR(X304/H304,"0")+IFERROR(X305/H305,"0")+IFERROR(X306/H306,"0")</f>
        <v>0</v>
      </c>
      <c r="Y307" s="43">
        <f>IFERROR(Y300/H300,"0")+IFERROR(Y301/H301,"0")+IFERROR(Y302/H302,"0")+IFERROR(Y303/H303,"0")+IFERROR(Y304/H304,"0")+IFERROR(Y305/H305,"0")+IFERROR(Y306/H306,"0")</f>
        <v>0</v>
      </c>
      <c r="Z307" s="43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587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88"/>
      <c r="P308" s="584" t="s">
        <v>40</v>
      </c>
      <c r="Q308" s="585"/>
      <c r="R308" s="585"/>
      <c r="S308" s="585"/>
      <c r="T308" s="585"/>
      <c r="U308" s="585"/>
      <c r="V308" s="586"/>
      <c r="W308" s="42" t="s">
        <v>0</v>
      </c>
      <c r="X308" s="43">
        <f>IFERROR(SUM(X300:X306),"0")</f>
        <v>0</v>
      </c>
      <c r="Y308" s="43">
        <f>IFERROR(SUM(Y300:Y306),"0")</f>
        <v>0</v>
      </c>
      <c r="Z308" s="42"/>
      <c r="AA308" s="67"/>
      <c r="AB308" s="67"/>
      <c r="AC308" s="67"/>
    </row>
    <row r="309" spans="1:68" ht="14.25" customHeight="1" x14ac:dyDescent="0.25">
      <c r="A309" s="596" t="s">
        <v>83</v>
      </c>
      <c r="B309" s="596"/>
      <c r="C309" s="596"/>
      <c r="D309" s="596"/>
      <c r="E309" s="596"/>
      <c r="F309" s="596"/>
      <c r="G309" s="596"/>
      <c r="H309" s="596"/>
      <c r="I309" s="596"/>
      <c r="J309" s="596"/>
      <c r="K309" s="596"/>
      <c r="L309" s="596"/>
      <c r="M309" s="596"/>
      <c r="N309" s="596"/>
      <c r="O309" s="596"/>
      <c r="P309" s="596"/>
      <c r="Q309" s="596"/>
      <c r="R309" s="596"/>
      <c r="S309" s="596"/>
      <c r="T309" s="596"/>
      <c r="U309" s="596"/>
      <c r="V309" s="596"/>
      <c r="W309" s="596"/>
      <c r="X309" s="596"/>
      <c r="Y309" s="596"/>
      <c r="Z309" s="596"/>
      <c r="AA309" s="66"/>
      <c r="AB309" s="66"/>
      <c r="AC309" s="80"/>
    </row>
    <row r="310" spans="1:68" ht="27" customHeight="1" x14ac:dyDescent="0.25">
      <c r="A310" s="63" t="s">
        <v>497</v>
      </c>
      <c r="B310" s="63" t="s">
        <v>498</v>
      </c>
      <c r="C310" s="36">
        <v>4301051100</v>
      </c>
      <c r="D310" s="580">
        <v>4607091387766</v>
      </c>
      <c r="E310" s="580"/>
      <c r="F310" s="62">
        <v>1.3</v>
      </c>
      <c r="G310" s="37">
        <v>6</v>
      </c>
      <c r="H310" s="62">
        <v>7.8</v>
      </c>
      <c r="I310" s="62">
        <v>8.3130000000000006</v>
      </c>
      <c r="J310" s="37">
        <v>64</v>
      </c>
      <c r="K310" s="37" t="s">
        <v>117</v>
      </c>
      <c r="L310" s="37" t="s">
        <v>45</v>
      </c>
      <c r="M310" s="38" t="s">
        <v>87</v>
      </c>
      <c r="N310" s="38"/>
      <c r="O310" s="37">
        <v>40</v>
      </c>
      <c r="P310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82"/>
      <c r="R310" s="582"/>
      <c r="S310" s="582"/>
      <c r="T310" s="58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499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500</v>
      </c>
      <c r="B311" s="63" t="s">
        <v>501</v>
      </c>
      <c r="C311" s="36">
        <v>4301051818</v>
      </c>
      <c r="D311" s="580">
        <v>4607091387957</v>
      </c>
      <c r="E311" s="580"/>
      <c r="F311" s="62">
        <v>1.3</v>
      </c>
      <c r="G311" s="37">
        <v>6</v>
      </c>
      <c r="H311" s="62">
        <v>7.8</v>
      </c>
      <c r="I311" s="62">
        <v>8.3190000000000008</v>
      </c>
      <c r="J311" s="37">
        <v>64</v>
      </c>
      <c r="K311" s="37" t="s">
        <v>117</v>
      </c>
      <c r="L311" s="37" t="s">
        <v>45</v>
      </c>
      <c r="M311" s="38" t="s">
        <v>87</v>
      </c>
      <c r="N311" s="38"/>
      <c r="O311" s="37">
        <v>40</v>
      </c>
      <c r="P311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82"/>
      <c r="R311" s="582"/>
      <c r="S311" s="582"/>
      <c r="T311" s="58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503</v>
      </c>
      <c r="B312" s="63" t="s">
        <v>504</v>
      </c>
      <c r="C312" s="36">
        <v>4301051819</v>
      </c>
      <c r="D312" s="580">
        <v>4607091387964</v>
      </c>
      <c r="E312" s="580"/>
      <c r="F312" s="62">
        <v>1.35</v>
      </c>
      <c r="G312" s="37">
        <v>6</v>
      </c>
      <c r="H312" s="62">
        <v>8.1</v>
      </c>
      <c r="I312" s="62">
        <v>8.6010000000000009</v>
      </c>
      <c r="J312" s="37">
        <v>64</v>
      </c>
      <c r="K312" s="37" t="s">
        <v>117</v>
      </c>
      <c r="L312" s="37" t="s">
        <v>45</v>
      </c>
      <c r="M312" s="38" t="s">
        <v>87</v>
      </c>
      <c r="N312" s="38"/>
      <c r="O312" s="37">
        <v>40</v>
      </c>
      <c r="P312" s="6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82"/>
      <c r="R312" s="582"/>
      <c r="S312" s="582"/>
      <c r="T312" s="58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506</v>
      </c>
      <c r="B313" s="63" t="s">
        <v>507</v>
      </c>
      <c r="C313" s="36">
        <v>4301051734</v>
      </c>
      <c r="D313" s="580">
        <v>4680115884588</v>
      </c>
      <c r="E313" s="580"/>
      <c r="F313" s="62">
        <v>0.5</v>
      </c>
      <c r="G313" s="37">
        <v>6</v>
      </c>
      <c r="H313" s="62">
        <v>3</v>
      </c>
      <c r="I313" s="62">
        <v>3.246</v>
      </c>
      <c r="J313" s="37">
        <v>182</v>
      </c>
      <c r="K313" s="37" t="s">
        <v>88</v>
      </c>
      <c r="L313" s="37" t="s">
        <v>45</v>
      </c>
      <c r="M313" s="38" t="s">
        <v>87</v>
      </c>
      <c r="N313" s="38"/>
      <c r="O313" s="37">
        <v>40</v>
      </c>
      <c r="P313" s="6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82"/>
      <c r="R313" s="582"/>
      <c r="S313" s="582"/>
      <c r="T313" s="58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508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509</v>
      </c>
      <c r="B314" s="63" t="s">
        <v>510</v>
      </c>
      <c r="C314" s="36">
        <v>4301051578</v>
      </c>
      <c r="D314" s="580">
        <v>4607091387513</v>
      </c>
      <c r="E314" s="580"/>
      <c r="F314" s="62">
        <v>0.45</v>
      </c>
      <c r="G314" s="37">
        <v>6</v>
      </c>
      <c r="H314" s="62">
        <v>2.7</v>
      </c>
      <c r="I314" s="62">
        <v>2.9580000000000002</v>
      </c>
      <c r="J314" s="37">
        <v>182</v>
      </c>
      <c r="K314" s="37" t="s">
        <v>88</v>
      </c>
      <c r="L314" s="37" t="s">
        <v>45</v>
      </c>
      <c r="M314" s="38" t="s">
        <v>103</v>
      </c>
      <c r="N314" s="38"/>
      <c r="O314" s="37">
        <v>40</v>
      </c>
      <c r="P314" s="6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82"/>
      <c r="R314" s="582"/>
      <c r="S314" s="582"/>
      <c r="T314" s="58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511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587"/>
      <c r="B315" s="587"/>
      <c r="C315" s="587"/>
      <c r="D315" s="587"/>
      <c r="E315" s="587"/>
      <c r="F315" s="587"/>
      <c r="G315" s="587"/>
      <c r="H315" s="587"/>
      <c r="I315" s="587"/>
      <c r="J315" s="587"/>
      <c r="K315" s="587"/>
      <c r="L315" s="587"/>
      <c r="M315" s="587"/>
      <c r="N315" s="587"/>
      <c r="O315" s="588"/>
      <c r="P315" s="584" t="s">
        <v>40</v>
      </c>
      <c r="Q315" s="585"/>
      <c r="R315" s="585"/>
      <c r="S315" s="585"/>
      <c r="T315" s="585"/>
      <c r="U315" s="585"/>
      <c r="V315" s="586"/>
      <c r="W315" s="42" t="s">
        <v>39</v>
      </c>
      <c r="X315" s="43">
        <f>IFERROR(X310/H310,"0")+IFERROR(X311/H311,"0")+IFERROR(X312/H312,"0")+IFERROR(X313/H313,"0")+IFERROR(X314/H314,"0")</f>
        <v>0</v>
      </c>
      <c r="Y315" s="43">
        <f>IFERROR(Y310/H310,"0")+IFERROR(Y311/H311,"0")+IFERROR(Y312/H312,"0")+IFERROR(Y313/H313,"0")+IFERROR(Y314/H314,"0")</f>
        <v>0</v>
      </c>
      <c r="Z315" s="43">
        <f>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587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88"/>
      <c r="P316" s="584" t="s">
        <v>40</v>
      </c>
      <c r="Q316" s="585"/>
      <c r="R316" s="585"/>
      <c r="S316" s="585"/>
      <c r="T316" s="585"/>
      <c r="U316" s="585"/>
      <c r="V316" s="586"/>
      <c r="W316" s="42" t="s">
        <v>0</v>
      </c>
      <c r="X316" s="43">
        <f>IFERROR(SUM(X310:X314),"0")</f>
        <v>0</v>
      </c>
      <c r="Y316" s="43">
        <f>IFERROR(SUM(Y310:Y314),"0")</f>
        <v>0</v>
      </c>
      <c r="Z316" s="42"/>
      <c r="AA316" s="67"/>
      <c r="AB316" s="67"/>
      <c r="AC316" s="67"/>
    </row>
    <row r="317" spans="1:68" ht="14.25" customHeight="1" x14ac:dyDescent="0.25">
      <c r="A317" s="596" t="s">
        <v>179</v>
      </c>
      <c r="B317" s="596"/>
      <c r="C317" s="596"/>
      <c r="D317" s="596"/>
      <c r="E317" s="596"/>
      <c r="F317" s="596"/>
      <c r="G317" s="596"/>
      <c r="H317" s="596"/>
      <c r="I317" s="596"/>
      <c r="J317" s="596"/>
      <c r="K317" s="596"/>
      <c r="L317" s="596"/>
      <c r="M317" s="596"/>
      <c r="N317" s="596"/>
      <c r="O317" s="596"/>
      <c r="P317" s="596"/>
      <c r="Q317" s="596"/>
      <c r="R317" s="596"/>
      <c r="S317" s="596"/>
      <c r="T317" s="596"/>
      <c r="U317" s="596"/>
      <c r="V317" s="596"/>
      <c r="W317" s="596"/>
      <c r="X317" s="596"/>
      <c r="Y317" s="596"/>
      <c r="Z317" s="596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4301060387</v>
      </c>
      <c r="D318" s="580">
        <v>4607091380880</v>
      </c>
      <c r="E318" s="580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87</v>
      </c>
      <c r="N318" s="38"/>
      <c r="O318" s="37">
        <v>30</v>
      </c>
      <c r="P318" s="6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82"/>
      <c r="R318" s="582"/>
      <c r="S318" s="582"/>
      <c r="T318" s="583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514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515</v>
      </c>
      <c r="B319" s="63" t="s">
        <v>516</v>
      </c>
      <c r="C319" s="36">
        <v>4301060406</v>
      </c>
      <c r="D319" s="580">
        <v>4607091384482</v>
      </c>
      <c r="E319" s="580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117</v>
      </c>
      <c r="L319" s="37" t="s">
        <v>45</v>
      </c>
      <c r="M319" s="38" t="s">
        <v>87</v>
      </c>
      <c r="N319" s="38"/>
      <c r="O319" s="37">
        <v>30</v>
      </c>
      <c r="P319" s="6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82"/>
      <c r="R319" s="582"/>
      <c r="S319" s="582"/>
      <c r="T319" s="583"/>
      <c r="U319" s="39" t="s">
        <v>45</v>
      </c>
      <c r="V319" s="39" t="s">
        <v>45</v>
      </c>
      <c r="W319" s="40" t="s">
        <v>0</v>
      </c>
      <c r="X319" s="58">
        <v>124.8</v>
      </c>
      <c r="Y319" s="55">
        <f>IFERROR(IF(X319="",0,CEILING((X319/$H319),1)*$H319),"")</f>
        <v>124.8</v>
      </c>
      <c r="Z319" s="41">
        <f>IFERROR(IF(Y319=0,"",ROUNDUP(Y319/H319,0)*0.01898),"")</f>
        <v>0.30368000000000001</v>
      </c>
      <c r="AA319" s="68" t="s">
        <v>45</v>
      </c>
      <c r="AB319" s="69" t="s">
        <v>45</v>
      </c>
      <c r="AC319" s="388" t="s">
        <v>517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133.10400000000001</v>
      </c>
      <c r="BN319" s="78">
        <f>IFERROR(Y319*I319/H319,"0")</f>
        <v>133.10400000000001</v>
      </c>
      <c r="BO319" s="78">
        <f>IFERROR(1/J319*(X319/H319),"0")</f>
        <v>0.25</v>
      </c>
      <c r="BP319" s="78">
        <f>IFERROR(1/J319*(Y319/H319),"0")</f>
        <v>0.25</v>
      </c>
    </row>
    <row r="320" spans="1:68" ht="16.5" customHeight="1" x14ac:dyDescent="0.25">
      <c r="A320" s="63" t="s">
        <v>518</v>
      </c>
      <c r="B320" s="63" t="s">
        <v>519</v>
      </c>
      <c r="C320" s="36">
        <v>4301060484</v>
      </c>
      <c r="D320" s="580">
        <v>4607091380897</v>
      </c>
      <c r="E320" s="580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117</v>
      </c>
      <c r="L320" s="37" t="s">
        <v>45</v>
      </c>
      <c r="M320" s="38" t="s">
        <v>103</v>
      </c>
      <c r="N320" s="38"/>
      <c r="O320" s="37">
        <v>30</v>
      </c>
      <c r="P320" s="6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82"/>
      <c r="R320" s="582"/>
      <c r="S320" s="582"/>
      <c r="T320" s="58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520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587"/>
      <c r="B321" s="587"/>
      <c r="C321" s="587"/>
      <c r="D321" s="587"/>
      <c r="E321" s="587"/>
      <c r="F321" s="587"/>
      <c r="G321" s="587"/>
      <c r="H321" s="587"/>
      <c r="I321" s="587"/>
      <c r="J321" s="587"/>
      <c r="K321" s="587"/>
      <c r="L321" s="587"/>
      <c r="M321" s="587"/>
      <c r="N321" s="587"/>
      <c r="O321" s="588"/>
      <c r="P321" s="584" t="s">
        <v>40</v>
      </c>
      <c r="Q321" s="585"/>
      <c r="R321" s="585"/>
      <c r="S321" s="585"/>
      <c r="T321" s="585"/>
      <c r="U321" s="585"/>
      <c r="V321" s="586"/>
      <c r="W321" s="42" t="s">
        <v>39</v>
      </c>
      <c r="X321" s="43">
        <f>IFERROR(X318/H318,"0")+IFERROR(X319/H319,"0")+IFERROR(X320/H320,"0")</f>
        <v>16</v>
      </c>
      <c r="Y321" s="43">
        <f>IFERROR(Y318/H318,"0")+IFERROR(Y319/H319,"0")+IFERROR(Y320/H320,"0")</f>
        <v>16</v>
      </c>
      <c r="Z321" s="43">
        <f>IFERROR(IF(Z318="",0,Z318),"0")+IFERROR(IF(Z319="",0,Z319),"0")+IFERROR(IF(Z320="",0,Z320),"0")</f>
        <v>0.30368000000000001</v>
      </c>
      <c r="AA321" s="67"/>
      <c r="AB321" s="67"/>
      <c r="AC321" s="67"/>
    </row>
    <row r="322" spans="1:68" x14ac:dyDescent="0.2">
      <c r="A322" s="587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88"/>
      <c r="P322" s="584" t="s">
        <v>40</v>
      </c>
      <c r="Q322" s="585"/>
      <c r="R322" s="585"/>
      <c r="S322" s="585"/>
      <c r="T322" s="585"/>
      <c r="U322" s="585"/>
      <c r="V322" s="586"/>
      <c r="W322" s="42" t="s">
        <v>0</v>
      </c>
      <c r="X322" s="43">
        <f>IFERROR(SUM(X318:X320),"0")</f>
        <v>124.8</v>
      </c>
      <c r="Y322" s="43">
        <f>IFERROR(SUM(Y318:Y320),"0")</f>
        <v>124.8</v>
      </c>
      <c r="Z322" s="42"/>
      <c r="AA322" s="67"/>
      <c r="AB322" s="67"/>
      <c r="AC322" s="67"/>
    </row>
    <row r="323" spans="1:68" ht="14.25" customHeight="1" x14ac:dyDescent="0.25">
      <c r="A323" s="596" t="s">
        <v>104</v>
      </c>
      <c r="B323" s="596"/>
      <c r="C323" s="596"/>
      <c r="D323" s="596"/>
      <c r="E323" s="596"/>
      <c r="F323" s="596"/>
      <c r="G323" s="596"/>
      <c r="H323" s="596"/>
      <c r="I323" s="596"/>
      <c r="J323" s="596"/>
      <c r="K323" s="596"/>
      <c r="L323" s="596"/>
      <c r="M323" s="596"/>
      <c r="N323" s="596"/>
      <c r="O323" s="596"/>
      <c r="P323" s="596"/>
      <c r="Q323" s="596"/>
      <c r="R323" s="596"/>
      <c r="S323" s="596"/>
      <c r="T323" s="596"/>
      <c r="U323" s="596"/>
      <c r="V323" s="596"/>
      <c r="W323" s="596"/>
      <c r="X323" s="596"/>
      <c r="Y323" s="596"/>
      <c r="Z323" s="596"/>
      <c r="AA323" s="66"/>
      <c r="AB323" s="66"/>
      <c r="AC323" s="80"/>
    </row>
    <row r="324" spans="1:68" ht="27" customHeight="1" x14ac:dyDescent="0.25">
      <c r="A324" s="63" t="s">
        <v>521</v>
      </c>
      <c r="B324" s="63" t="s">
        <v>522</v>
      </c>
      <c r="C324" s="36">
        <v>4301030235</v>
      </c>
      <c r="D324" s="580">
        <v>4607091388381</v>
      </c>
      <c r="E324" s="580"/>
      <c r="F324" s="62">
        <v>0.38</v>
      </c>
      <c r="G324" s="37">
        <v>8</v>
      </c>
      <c r="H324" s="62">
        <v>3.04</v>
      </c>
      <c r="I324" s="62">
        <v>3.33</v>
      </c>
      <c r="J324" s="37">
        <v>132</v>
      </c>
      <c r="K324" s="37" t="s">
        <v>120</v>
      </c>
      <c r="L324" s="37" t="s">
        <v>45</v>
      </c>
      <c r="M324" s="38" t="s">
        <v>109</v>
      </c>
      <c r="N324" s="38"/>
      <c r="O324" s="37">
        <v>180</v>
      </c>
      <c r="P324" s="683" t="s">
        <v>523</v>
      </c>
      <c r="Q324" s="582"/>
      <c r="R324" s="582"/>
      <c r="S324" s="582"/>
      <c r="T324" s="583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524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525</v>
      </c>
      <c r="B325" s="63" t="s">
        <v>526</v>
      </c>
      <c r="C325" s="36">
        <v>4301030232</v>
      </c>
      <c r="D325" s="580">
        <v>4607091388374</v>
      </c>
      <c r="E325" s="580"/>
      <c r="F325" s="62">
        <v>0.38</v>
      </c>
      <c r="G325" s="37">
        <v>8</v>
      </c>
      <c r="H325" s="62">
        <v>3.04</v>
      </c>
      <c r="I325" s="62">
        <v>3.29</v>
      </c>
      <c r="J325" s="37">
        <v>132</v>
      </c>
      <c r="K325" s="37" t="s">
        <v>120</v>
      </c>
      <c r="L325" s="37" t="s">
        <v>45</v>
      </c>
      <c r="M325" s="38" t="s">
        <v>109</v>
      </c>
      <c r="N325" s="38"/>
      <c r="O325" s="37">
        <v>180</v>
      </c>
      <c r="P325" s="684" t="s">
        <v>527</v>
      </c>
      <c r="Q325" s="582"/>
      <c r="R325" s="582"/>
      <c r="S325" s="582"/>
      <c r="T325" s="58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528</v>
      </c>
      <c r="B326" s="63" t="s">
        <v>529</v>
      </c>
      <c r="C326" s="36">
        <v>4301032015</v>
      </c>
      <c r="D326" s="580">
        <v>4607091383102</v>
      </c>
      <c r="E326" s="580"/>
      <c r="F326" s="62">
        <v>0.17</v>
      </c>
      <c r="G326" s="37">
        <v>15</v>
      </c>
      <c r="H326" s="62">
        <v>2.5499999999999998</v>
      </c>
      <c r="I326" s="62">
        <v>2.9550000000000001</v>
      </c>
      <c r="J326" s="37">
        <v>182</v>
      </c>
      <c r="K326" s="37" t="s">
        <v>88</v>
      </c>
      <c r="L326" s="37" t="s">
        <v>45</v>
      </c>
      <c r="M326" s="38" t="s">
        <v>109</v>
      </c>
      <c r="N326" s="38"/>
      <c r="O326" s="37">
        <v>180</v>
      </c>
      <c r="P326" s="6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82"/>
      <c r="R326" s="582"/>
      <c r="S326" s="582"/>
      <c r="T326" s="58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530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531</v>
      </c>
      <c r="B327" s="63" t="s">
        <v>532</v>
      </c>
      <c r="C327" s="36">
        <v>4301030233</v>
      </c>
      <c r="D327" s="580">
        <v>4607091388404</v>
      </c>
      <c r="E327" s="580"/>
      <c r="F327" s="62">
        <v>0.17</v>
      </c>
      <c r="G327" s="37">
        <v>15</v>
      </c>
      <c r="H327" s="62">
        <v>2.5499999999999998</v>
      </c>
      <c r="I327" s="62">
        <v>2.88</v>
      </c>
      <c r="J327" s="37">
        <v>182</v>
      </c>
      <c r="K327" s="37" t="s">
        <v>88</v>
      </c>
      <c r="L327" s="37" t="s">
        <v>45</v>
      </c>
      <c r="M327" s="38" t="s">
        <v>109</v>
      </c>
      <c r="N327" s="38"/>
      <c r="O327" s="37">
        <v>180</v>
      </c>
      <c r="P327" s="6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82"/>
      <c r="R327" s="582"/>
      <c r="S327" s="582"/>
      <c r="T327" s="58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524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587"/>
      <c r="B328" s="587"/>
      <c r="C328" s="587"/>
      <c r="D328" s="587"/>
      <c r="E328" s="587"/>
      <c r="F328" s="587"/>
      <c r="G328" s="587"/>
      <c r="H328" s="587"/>
      <c r="I328" s="587"/>
      <c r="J328" s="587"/>
      <c r="K328" s="587"/>
      <c r="L328" s="587"/>
      <c r="M328" s="587"/>
      <c r="N328" s="587"/>
      <c r="O328" s="588"/>
      <c r="P328" s="584" t="s">
        <v>40</v>
      </c>
      <c r="Q328" s="585"/>
      <c r="R328" s="585"/>
      <c r="S328" s="585"/>
      <c r="T328" s="585"/>
      <c r="U328" s="585"/>
      <c r="V328" s="586"/>
      <c r="W328" s="42" t="s">
        <v>39</v>
      </c>
      <c r="X328" s="43">
        <f>IFERROR(X324/H324,"0")+IFERROR(X325/H325,"0")+IFERROR(X326/H326,"0")+IFERROR(X327/H327,"0")</f>
        <v>0</v>
      </c>
      <c r="Y328" s="43">
        <f>IFERROR(Y324/H324,"0")+IFERROR(Y325/H325,"0")+IFERROR(Y326/H326,"0")+IFERROR(Y327/H327,"0")</f>
        <v>0</v>
      </c>
      <c r="Z328" s="43">
        <f>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587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88"/>
      <c r="P329" s="584" t="s">
        <v>40</v>
      </c>
      <c r="Q329" s="585"/>
      <c r="R329" s="585"/>
      <c r="S329" s="585"/>
      <c r="T329" s="585"/>
      <c r="U329" s="585"/>
      <c r="V329" s="586"/>
      <c r="W329" s="42" t="s">
        <v>0</v>
      </c>
      <c r="X329" s="43">
        <f>IFERROR(SUM(X324:X327),"0")</f>
        <v>0</v>
      </c>
      <c r="Y329" s="43">
        <f>IFERROR(SUM(Y324:Y327),"0")</f>
        <v>0</v>
      </c>
      <c r="Z329" s="42"/>
      <c r="AA329" s="67"/>
      <c r="AB329" s="67"/>
      <c r="AC329" s="67"/>
    </row>
    <row r="330" spans="1:68" ht="14.25" customHeight="1" x14ac:dyDescent="0.25">
      <c r="A330" s="596" t="s">
        <v>533</v>
      </c>
      <c r="B330" s="596"/>
      <c r="C330" s="596"/>
      <c r="D330" s="596"/>
      <c r="E330" s="596"/>
      <c r="F330" s="596"/>
      <c r="G330" s="596"/>
      <c r="H330" s="596"/>
      <c r="I330" s="596"/>
      <c r="J330" s="596"/>
      <c r="K330" s="596"/>
      <c r="L330" s="596"/>
      <c r="M330" s="596"/>
      <c r="N330" s="596"/>
      <c r="O330" s="596"/>
      <c r="P330" s="596"/>
      <c r="Q330" s="596"/>
      <c r="R330" s="596"/>
      <c r="S330" s="596"/>
      <c r="T330" s="596"/>
      <c r="U330" s="596"/>
      <c r="V330" s="596"/>
      <c r="W330" s="596"/>
      <c r="X330" s="596"/>
      <c r="Y330" s="596"/>
      <c r="Z330" s="596"/>
      <c r="AA330" s="66"/>
      <c r="AB330" s="66"/>
      <c r="AC330" s="80"/>
    </row>
    <row r="331" spans="1:68" ht="16.5" customHeight="1" x14ac:dyDescent="0.25">
      <c r="A331" s="63" t="s">
        <v>534</v>
      </c>
      <c r="B331" s="63" t="s">
        <v>535</v>
      </c>
      <c r="C331" s="36">
        <v>4301180007</v>
      </c>
      <c r="D331" s="580">
        <v>4680115881808</v>
      </c>
      <c r="E331" s="580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88</v>
      </c>
      <c r="L331" s="37" t="s">
        <v>45</v>
      </c>
      <c r="M331" s="38" t="s">
        <v>537</v>
      </c>
      <c r="N331" s="38"/>
      <c r="O331" s="37">
        <v>730</v>
      </c>
      <c r="P331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82"/>
      <c r="R331" s="582"/>
      <c r="S331" s="582"/>
      <c r="T331" s="583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538</v>
      </c>
      <c r="B332" s="63" t="s">
        <v>539</v>
      </c>
      <c r="C332" s="36">
        <v>4301180006</v>
      </c>
      <c r="D332" s="580">
        <v>4680115881822</v>
      </c>
      <c r="E332" s="580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88</v>
      </c>
      <c r="L332" s="37" t="s">
        <v>45</v>
      </c>
      <c r="M332" s="38" t="s">
        <v>537</v>
      </c>
      <c r="N332" s="38"/>
      <c r="O332" s="37">
        <v>730</v>
      </c>
      <c r="P332" s="6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82"/>
      <c r="R332" s="582"/>
      <c r="S332" s="582"/>
      <c r="T332" s="583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536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4301180001</v>
      </c>
      <c r="D333" s="580">
        <v>4680115880016</v>
      </c>
      <c r="E333" s="580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88</v>
      </c>
      <c r="L333" s="37" t="s">
        <v>45</v>
      </c>
      <c r="M333" s="38" t="s">
        <v>537</v>
      </c>
      <c r="N333" s="38"/>
      <c r="O333" s="37">
        <v>730</v>
      </c>
      <c r="P333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82"/>
      <c r="R333" s="582"/>
      <c r="S333" s="582"/>
      <c r="T333" s="58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536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587"/>
      <c r="B334" s="587"/>
      <c r="C334" s="587"/>
      <c r="D334" s="587"/>
      <c r="E334" s="587"/>
      <c r="F334" s="587"/>
      <c r="G334" s="587"/>
      <c r="H334" s="587"/>
      <c r="I334" s="587"/>
      <c r="J334" s="587"/>
      <c r="K334" s="587"/>
      <c r="L334" s="587"/>
      <c r="M334" s="587"/>
      <c r="N334" s="587"/>
      <c r="O334" s="588"/>
      <c r="P334" s="584" t="s">
        <v>40</v>
      </c>
      <c r="Q334" s="585"/>
      <c r="R334" s="585"/>
      <c r="S334" s="585"/>
      <c r="T334" s="585"/>
      <c r="U334" s="585"/>
      <c r="V334" s="586"/>
      <c r="W334" s="42" t="s">
        <v>39</v>
      </c>
      <c r="X334" s="43">
        <f>IFERROR(X331/H331,"0")+IFERROR(X332/H332,"0")+IFERROR(X333/H333,"0")</f>
        <v>0</v>
      </c>
      <c r="Y334" s="43">
        <f>IFERROR(Y331/H331,"0")+IFERROR(Y332/H332,"0")+IFERROR(Y333/H333,"0")</f>
        <v>0</v>
      </c>
      <c r="Z334" s="43">
        <f>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587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88"/>
      <c r="P335" s="584" t="s">
        <v>40</v>
      </c>
      <c r="Q335" s="585"/>
      <c r="R335" s="585"/>
      <c r="S335" s="585"/>
      <c r="T335" s="585"/>
      <c r="U335" s="585"/>
      <c r="V335" s="586"/>
      <c r="W335" s="42" t="s">
        <v>0</v>
      </c>
      <c r="X335" s="43">
        <f>IFERROR(SUM(X331:X333),"0")</f>
        <v>0</v>
      </c>
      <c r="Y335" s="43">
        <f>IFERROR(SUM(Y331:Y333),"0")</f>
        <v>0</v>
      </c>
      <c r="Z335" s="42"/>
      <c r="AA335" s="67"/>
      <c r="AB335" s="67"/>
      <c r="AC335" s="67"/>
    </row>
    <row r="336" spans="1:68" ht="16.5" customHeight="1" x14ac:dyDescent="0.25">
      <c r="A336" s="595" t="s">
        <v>542</v>
      </c>
      <c r="B336" s="595"/>
      <c r="C336" s="595"/>
      <c r="D336" s="595"/>
      <c r="E336" s="595"/>
      <c r="F336" s="595"/>
      <c r="G336" s="595"/>
      <c r="H336" s="595"/>
      <c r="I336" s="595"/>
      <c r="J336" s="595"/>
      <c r="K336" s="595"/>
      <c r="L336" s="595"/>
      <c r="M336" s="595"/>
      <c r="N336" s="595"/>
      <c r="O336" s="595"/>
      <c r="P336" s="595"/>
      <c r="Q336" s="595"/>
      <c r="R336" s="595"/>
      <c r="S336" s="595"/>
      <c r="T336" s="595"/>
      <c r="U336" s="595"/>
      <c r="V336" s="595"/>
      <c r="W336" s="595"/>
      <c r="X336" s="595"/>
      <c r="Y336" s="595"/>
      <c r="Z336" s="595"/>
      <c r="AA336" s="65"/>
      <c r="AB336" s="65"/>
      <c r="AC336" s="79"/>
    </row>
    <row r="337" spans="1:68" ht="14.25" customHeight="1" x14ac:dyDescent="0.25">
      <c r="A337" s="596" t="s">
        <v>83</v>
      </c>
      <c r="B337" s="596"/>
      <c r="C337" s="596"/>
      <c r="D337" s="596"/>
      <c r="E337" s="596"/>
      <c r="F337" s="596"/>
      <c r="G337" s="596"/>
      <c r="H337" s="596"/>
      <c r="I337" s="596"/>
      <c r="J337" s="596"/>
      <c r="K337" s="596"/>
      <c r="L337" s="596"/>
      <c r="M337" s="596"/>
      <c r="N337" s="596"/>
      <c r="O337" s="596"/>
      <c r="P337" s="596"/>
      <c r="Q337" s="596"/>
      <c r="R337" s="596"/>
      <c r="S337" s="596"/>
      <c r="T337" s="596"/>
      <c r="U337" s="596"/>
      <c r="V337" s="596"/>
      <c r="W337" s="596"/>
      <c r="X337" s="596"/>
      <c r="Y337" s="596"/>
      <c r="Z337" s="596"/>
      <c r="AA337" s="66"/>
      <c r="AB337" s="66"/>
      <c r="AC337" s="80"/>
    </row>
    <row r="338" spans="1:68" ht="27" customHeight="1" x14ac:dyDescent="0.25">
      <c r="A338" s="63" t="s">
        <v>543</v>
      </c>
      <c r="B338" s="63" t="s">
        <v>544</v>
      </c>
      <c r="C338" s="36">
        <v>4301051489</v>
      </c>
      <c r="D338" s="580">
        <v>4607091387919</v>
      </c>
      <c r="E338" s="580"/>
      <c r="F338" s="62">
        <v>1.35</v>
      </c>
      <c r="G338" s="37">
        <v>6</v>
      </c>
      <c r="H338" s="62">
        <v>8.1</v>
      </c>
      <c r="I338" s="62">
        <v>8.6189999999999998</v>
      </c>
      <c r="J338" s="37">
        <v>64</v>
      </c>
      <c r="K338" s="37" t="s">
        <v>117</v>
      </c>
      <c r="L338" s="37" t="s">
        <v>45</v>
      </c>
      <c r="M338" s="38" t="s">
        <v>103</v>
      </c>
      <c r="N338" s="38"/>
      <c r="O338" s="37">
        <v>45</v>
      </c>
      <c r="P338" s="6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82"/>
      <c r="R338" s="582"/>
      <c r="S338" s="582"/>
      <c r="T338" s="58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06" t="s">
        <v>545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546</v>
      </c>
      <c r="B339" s="63" t="s">
        <v>547</v>
      </c>
      <c r="C339" s="36">
        <v>4301051461</v>
      </c>
      <c r="D339" s="580">
        <v>4680115883604</v>
      </c>
      <c r="E339" s="580"/>
      <c r="F339" s="62">
        <v>0.35</v>
      </c>
      <c r="G339" s="37">
        <v>6</v>
      </c>
      <c r="H339" s="62">
        <v>2.1</v>
      </c>
      <c r="I339" s="62">
        <v>2.3519999999999999</v>
      </c>
      <c r="J339" s="37">
        <v>182</v>
      </c>
      <c r="K339" s="37" t="s">
        <v>88</v>
      </c>
      <c r="L339" s="37" t="s">
        <v>45</v>
      </c>
      <c r="M339" s="38" t="s">
        <v>87</v>
      </c>
      <c r="N339" s="38"/>
      <c r="O339" s="37">
        <v>45</v>
      </c>
      <c r="P339" s="6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82"/>
      <c r="R339" s="582"/>
      <c r="S339" s="582"/>
      <c r="T339" s="583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548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549</v>
      </c>
      <c r="B340" s="63" t="s">
        <v>550</v>
      </c>
      <c r="C340" s="36">
        <v>4301051864</v>
      </c>
      <c r="D340" s="580">
        <v>4680115883567</v>
      </c>
      <c r="E340" s="580"/>
      <c r="F340" s="62">
        <v>0.35</v>
      </c>
      <c r="G340" s="37">
        <v>6</v>
      </c>
      <c r="H340" s="62">
        <v>2.1</v>
      </c>
      <c r="I340" s="62">
        <v>2.34</v>
      </c>
      <c r="J340" s="37">
        <v>182</v>
      </c>
      <c r="K340" s="37" t="s">
        <v>88</v>
      </c>
      <c r="L340" s="37" t="s">
        <v>45</v>
      </c>
      <c r="M340" s="38" t="s">
        <v>103</v>
      </c>
      <c r="N340" s="38"/>
      <c r="O340" s="37">
        <v>40</v>
      </c>
      <c r="P340" s="6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82"/>
      <c r="R340" s="582"/>
      <c r="S340" s="582"/>
      <c r="T340" s="583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IFERROR(IF(Y340=0,"",ROUNDUP(Y340/H340,0)*0.00651),"")</f>
        <v/>
      </c>
      <c r="AA340" s="68" t="s">
        <v>45</v>
      </c>
      <c r="AB340" s="69" t="s">
        <v>45</v>
      </c>
      <c r="AC340" s="410" t="s">
        <v>551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587"/>
      <c r="B341" s="587"/>
      <c r="C341" s="587"/>
      <c r="D341" s="587"/>
      <c r="E341" s="587"/>
      <c r="F341" s="587"/>
      <c r="G341" s="587"/>
      <c r="H341" s="587"/>
      <c r="I341" s="587"/>
      <c r="J341" s="587"/>
      <c r="K341" s="587"/>
      <c r="L341" s="587"/>
      <c r="M341" s="587"/>
      <c r="N341" s="587"/>
      <c r="O341" s="588"/>
      <c r="P341" s="584" t="s">
        <v>40</v>
      </c>
      <c r="Q341" s="585"/>
      <c r="R341" s="585"/>
      <c r="S341" s="585"/>
      <c r="T341" s="585"/>
      <c r="U341" s="585"/>
      <c r="V341" s="586"/>
      <c r="W341" s="42" t="s">
        <v>39</v>
      </c>
      <c r="X341" s="43">
        <f>IFERROR(X338/H338,"0")+IFERROR(X339/H339,"0")+IFERROR(X340/H340,"0")</f>
        <v>0</v>
      </c>
      <c r="Y341" s="43">
        <f>IFERROR(Y338/H338,"0")+IFERROR(Y339/H339,"0")+IFERROR(Y340/H340,"0")</f>
        <v>0</v>
      </c>
      <c r="Z341" s="43">
        <f>IFERROR(IF(Z338="",0,Z338),"0")+IFERROR(IF(Z339="",0,Z339),"0")+IFERROR(IF(Z340="",0,Z340),"0")</f>
        <v>0</v>
      </c>
      <c r="AA341" s="67"/>
      <c r="AB341" s="67"/>
      <c r="AC341" s="67"/>
    </row>
    <row r="342" spans="1:68" x14ac:dyDescent="0.2">
      <c r="A342" s="587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88"/>
      <c r="P342" s="584" t="s">
        <v>40</v>
      </c>
      <c r="Q342" s="585"/>
      <c r="R342" s="585"/>
      <c r="S342" s="585"/>
      <c r="T342" s="585"/>
      <c r="U342" s="585"/>
      <c r="V342" s="586"/>
      <c r="W342" s="42" t="s">
        <v>0</v>
      </c>
      <c r="X342" s="43">
        <f>IFERROR(SUM(X338:X340),"0")</f>
        <v>0</v>
      </c>
      <c r="Y342" s="43">
        <f>IFERROR(SUM(Y338:Y340),"0")</f>
        <v>0</v>
      </c>
      <c r="Z342" s="42"/>
      <c r="AA342" s="67"/>
      <c r="AB342" s="67"/>
      <c r="AC342" s="67"/>
    </row>
    <row r="343" spans="1:68" ht="27.75" customHeight="1" x14ac:dyDescent="0.2">
      <c r="A343" s="609" t="s">
        <v>552</v>
      </c>
      <c r="B343" s="609"/>
      <c r="C343" s="609"/>
      <c r="D343" s="609"/>
      <c r="E343" s="609"/>
      <c r="F343" s="609"/>
      <c r="G343" s="609"/>
      <c r="H343" s="609"/>
      <c r="I343" s="609"/>
      <c r="J343" s="609"/>
      <c r="K343" s="609"/>
      <c r="L343" s="609"/>
      <c r="M343" s="609"/>
      <c r="N343" s="609"/>
      <c r="O343" s="609"/>
      <c r="P343" s="609"/>
      <c r="Q343" s="609"/>
      <c r="R343" s="609"/>
      <c r="S343" s="609"/>
      <c r="T343" s="609"/>
      <c r="U343" s="609"/>
      <c r="V343" s="609"/>
      <c r="W343" s="609"/>
      <c r="X343" s="609"/>
      <c r="Y343" s="609"/>
      <c r="Z343" s="609"/>
      <c r="AA343" s="54"/>
      <c r="AB343" s="54"/>
      <c r="AC343" s="54"/>
    </row>
    <row r="344" spans="1:68" ht="16.5" customHeight="1" x14ac:dyDescent="0.25">
      <c r="A344" s="595" t="s">
        <v>553</v>
      </c>
      <c r="B344" s="595"/>
      <c r="C344" s="595"/>
      <c r="D344" s="595"/>
      <c r="E344" s="595"/>
      <c r="F344" s="595"/>
      <c r="G344" s="595"/>
      <c r="H344" s="595"/>
      <c r="I344" s="595"/>
      <c r="J344" s="595"/>
      <c r="K344" s="595"/>
      <c r="L344" s="595"/>
      <c r="M344" s="595"/>
      <c r="N344" s="595"/>
      <c r="O344" s="595"/>
      <c r="P344" s="595"/>
      <c r="Q344" s="595"/>
      <c r="R344" s="595"/>
      <c r="S344" s="595"/>
      <c r="T344" s="595"/>
      <c r="U344" s="595"/>
      <c r="V344" s="595"/>
      <c r="W344" s="595"/>
      <c r="X344" s="595"/>
      <c r="Y344" s="595"/>
      <c r="Z344" s="595"/>
      <c r="AA344" s="65"/>
      <c r="AB344" s="65"/>
      <c r="AC344" s="79"/>
    </row>
    <row r="345" spans="1:68" ht="14.25" customHeight="1" x14ac:dyDescent="0.25">
      <c r="A345" s="596" t="s">
        <v>112</v>
      </c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596"/>
      <c r="P345" s="596"/>
      <c r="Q345" s="596"/>
      <c r="R345" s="596"/>
      <c r="S345" s="596"/>
      <c r="T345" s="596"/>
      <c r="U345" s="596"/>
      <c r="V345" s="596"/>
      <c r="W345" s="596"/>
      <c r="X345" s="596"/>
      <c r="Y345" s="596"/>
      <c r="Z345" s="596"/>
      <c r="AA345" s="66"/>
      <c r="AB345" s="66"/>
      <c r="AC345" s="80"/>
    </row>
    <row r="346" spans="1:68" ht="37.5" customHeight="1" x14ac:dyDescent="0.25">
      <c r="A346" s="63" t="s">
        <v>554</v>
      </c>
      <c r="B346" s="63" t="s">
        <v>555</v>
      </c>
      <c r="C346" s="36">
        <v>4301011869</v>
      </c>
      <c r="D346" s="580">
        <v>4680115884847</v>
      </c>
      <c r="E346" s="580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81</v>
      </c>
      <c r="N346" s="38"/>
      <c r="O346" s="37">
        <v>60</v>
      </c>
      <c r="P346" s="6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82"/>
      <c r="R346" s="582"/>
      <c r="S346" s="582"/>
      <c r="T346" s="58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2" si="52">IFERROR(IF(X346="",0,CEILING((X346/$H346),1)*$H346),"")</f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556</v>
      </c>
      <c r="AG346" s="78"/>
      <c r="AJ346" s="84" t="s">
        <v>45</v>
      </c>
      <c r="AK346" s="84">
        <v>0</v>
      </c>
      <c r="BB346" s="413" t="s">
        <v>66</v>
      </c>
      <c r="BM346" s="78">
        <f t="shared" ref="BM346:BM352" si="53">IFERROR(X346*I346/H346,"0")</f>
        <v>0</v>
      </c>
      <c r="BN346" s="78">
        <f t="shared" ref="BN346:BN352" si="54">IFERROR(Y346*I346/H346,"0")</f>
        <v>0</v>
      </c>
      <c r="BO346" s="78">
        <f t="shared" ref="BO346:BO352" si="55">IFERROR(1/J346*(X346/H346),"0")</f>
        <v>0</v>
      </c>
      <c r="BP346" s="78">
        <f t="shared" ref="BP346:BP352" si="56">IFERROR(1/J346*(Y346/H346),"0")</f>
        <v>0</v>
      </c>
    </row>
    <row r="347" spans="1:68" ht="27" customHeight="1" x14ac:dyDescent="0.25">
      <c r="A347" s="63" t="s">
        <v>557</v>
      </c>
      <c r="B347" s="63" t="s">
        <v>558</v>
      </c>
      <c r="C347" s="36">
        <v>4301011870</v>
      </c>
      <c r="D347" s="580">
        <v>4680115884854</v>
      </c>
      <c r="E347" s="580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81</v>
      </c>
      <c r="N347" s="38"/>
      <c r="O347" s="37">
        <v>60</v>
      </c>
      <c r="P347" s="6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82"/>
      <c r="R347" s="582"/>
      <c r="S347" s="582"/>
      <c r="T347" s="58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559</v>
      </c>
      <c r="AG347" s="78"/>
      <c r="AJ347" s="84" t="s">
        <v>45</v>
      </c>
      <c r="AK347" s="84">
        <v>0</v>
      </c>
      <c r="BB347" s="415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ht="27" customHeight="1" x14ac:dyDescent="0.25">
      <c r="A348" s="63" t="s">
        <v>560</v>
      </c>
      <c r="B348" s="63" t="s">
        <v>561</v>
      </c>
      <c r="C348" s="36">
        <v>4301011832</v>
      </c>
      <c r="D348" s="580">
        <v>4607091383997</v>
      </c>
      <c r="E348" s="580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117</v>
      </c>
      <c r="L348" s="37" t="s">
        <v>45</v>
      </c>
      <c r="M348" s="38" t="s">
        <v>103</v>
      </c>
      <c r="N348" s="38"/>
      <c r="O348" s="37">
        <v>60</v>
      </c>
      <c r="P348" s="6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82"/>
      <c r="R348" s="582"/>
      <c r="S348" s="582"/>
      <c r="T348" s="58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2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53"/>
        <v>0</v>
      </c>
      <c r="BN348" s="78">
        <f t="shared" si="54"/>
        <v>0</v>
      </c>
      <c r="BO348" s="78">
        <f t="shared" si="55"/>
        <v>0</v>
      </c>
      <c r="BP348" s="78">
        <f t="shared" si="56"/>
        <v>0</v>
      </c>
    </row>
    <row r="349" spans="1:68" ht="37.5" customHeight="1" x14ac:dyDescent="0.25">
      <c r="A349" s="63" t="s">
        <v>563</v>
      </c>
      <c r="B349" s="63" t="s">
        <v>564</v>
      </c>
      <c r="C349" s="36">
        <v>4301011867</v>
      </c>
      <c r="D349" s="580">
        <v>4680115884830</v>
      </c>
      <c r="E349" s="580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117</v>
      </c>
      <c r="L349" s="37" t="s">
        <v>45</v>
      </c>
      <c r="M349" s="38" t="s">
        <v>81</v>
      </c>
      <c r="N349" s="38"/>
      <c r="O349" s="37">
        <v>60</v>
      </c>
      <c r="P349" s="6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82"/>
      <c r="R349" s="582"/>
      <c r="S349" s="582"/>
      <c r="T349" s="58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565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27" customHeight="1" x14ac:dyDescent="0.25">
      <c r="A350" s="63" t="s">
        <v>566</v>
      </c>
      <c r="B350" s="63" t="s">
        <v>567</v>
      </c>
      <c r="C350" s="36">
        <v>4301011433</v>
      </c>
      <c r="D350" s="580">
        <v>4680115882638</v>
      </c>
      <c r="E350" s="580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120</v>
      </c>
      <c r="L350" s="37" t="s">
        <v>45</v>
      </c>
      <c r="M350" s="38" t="s">
        <v>116</v>
      </c>
      <c r="N350" s="38"/>
      <c r="O350" s="37">
        <v>90</v>
      </c>
      <c r="P350" s="6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82"/>
      <c r="R350" s="582"/>
      <c r="S350" s="582"/>
      <c r="T350" s="58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569</v>
      </c>
      <c r="B351" s="63" t="s">
        <v>570</v>
      </c>
      <c r="C351" s="36">
        <v>4301011952</v>
      </c>
      <c r="D351" s="580">
        <v>4680115884922</v>
      </c>
      <c r="E351" s="580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120</v>
      </c>
      <c r="L351" s="37" t="s">
        <v>45</v>
      </c>
      <c r="M351" s="38" t="s">
        <v>81</v>
      </c>
      <c r="N351" s="38"/>
      <c r="O351" s="37">
        <v>60</v>
      </c>
      <c r="P351" s="6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82"/>
      <c r="R351" s="582"/>
      <c r="S351" s="582"/>
      <c r="T351" s="58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559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571</v>
      </c>
      <c r="B352" s="63" t="s">
        <v>572</v>
      </c>
      <c r="C352" s="36">
        <v>4301011868</v>
      </c>
      <c r="D352" s="580">
        <v>4680115884861</v>
      </c>
      <c r="E352" s="580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120</v>
      </c>
      <c r="L352" s="37" t="s">
        <v>45</v>
      </c>
      <c r="M352" s="38" t="s">
        <v>81</v>
      </c>
      <c r="N352" s="38"/>
      <c r="O352" s="37">
        <v>60</v>
      </c>
      <c r="P352" s="6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82"/>
      <c r="R352" s="582"/>
      <c r="S352" s="582"/>
      <c r="T352" s="58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565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x14ac:dyDescent="0.2">
      <c r="A353" s="587"/>
      <c r="B353" s="587"/>
      <c r="C353" s="587"/>
      <c r="D353" s="587"/>
      <c r="E353" s="587"/>
      <c r="F353" s="587"/>
      <c r="G353" s="587"/>
      <c r="H353" s="587"/>
      <c r="I353" s="587"/>
      <c r="J353" s="587"/>
      <c r="K353" s="587"/>
      <c r="L353" s="587"/>
      <c r="M353" s="587"/>
      <c r="N353" s="587"/>
      <c r="O353" s="588"/>
      <c r="P353" s="584" t="s">
        <v>40</v>
      </c>
      <c r="Q353" s="585"/>
      <c r="R353" s="585"/>
      <c r="S353" s="585"/>
      <c r="T353" s="585"/>
      <c r="U353" s="585"/>
      <c r="V353" s="586"/>
      <c r="W353" s="42" t="s">
        <v>39</v>
      </c>
      <c r="X353" s="43">
        <f>IFERROR(X346/H346,"0")+IFERROR(X347/H347,"0")+IFERROR(X348/H348,"0")+IFERROR(X349/H349,"0")+IFERROR(X350/H350,"0")+IFERROR(X351/H351,"0")+IFERROR(X352/H352,"0")</f>
        <v>0</v>
      </c>
      <c r="Y353" s="43">
        <f>IFERROR(Y346/H346,"0")+IFERROR(Y347/H347,"0")+IFERROR(Y348/H348,"0")+IFERROR(Y349/H349,"0")+IFERROR(Y350/H350,"0")+IFERROR(Y351/H351,"0")+IFERROR(Y352/H352,"0")</f>
        <v>0</v>
      </c>
      <c r="Z353" s="43">
        <f>IFERROR(IF(Z346="",0,Z346),"0")+IFERROR(IF(Z347="",0,Z347),"0")+IFERROR(IF(Z348="",0,Z348),"0")+IFERROR(IF(Z349="",0,Z349),"0")+IFERROR(IF(Z350="",0,Z350),"0")+IFERROR(IF(Z351="",0,Z351),"0")+IFERROR(IF(Z352="",0,Z352),"0")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587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88"/>
      <c r="P354" s="584" t="s">
        <v>40</v>
      </c>
      <c r="Q354" s="585"/>
      <c r="R354" s="585"/>
      <c r="S354" s="585"/>
      <c r="T354" s="585"/>
      <c r="U354" s="585"/>
      <c r="V354" s="586"/>
      <c r="W354" s="42" t="s">
        <v>0</v>
      </c>
      <c r="X354" s="43">
        <f>IFERROR(SUM(X346:X352),"0")</f>
        <v>0</v>
      </c>
      <c r="Y354" s="43">
        <f>IFERROR(SUM(Y346:Y352),"0")</f>
        <v>0</v>
      </c>
      <c r="Z354" s="42"/>
      <c r="AA354" s="67"/>
      <c r="AB354" s="67"/>
      <c r="AC354" s="67"/>
    </row>
    <row r="355" spans="1:68" ht="14.25" customHeight="1" x14ac:dyDescent="0.25">
      <c r="A355" s="596" t="s">
        <v>144</v>
      </c>
      <c r="B355" s="596"/>
      <c r="C355" s="596"/>
      <c r="D355" s="596"/>
      <c r="E355" s="596"/>
      <c r="F355" s="596"/>
      <c r="G355" s="596"/>
      <c r="H355" s="596"/>
      <c r="I355" s="596"/>
      <c r="J355" s="596"/>
      <c r="K355" s="596"/>
      <c r="L355" s="596"/>
      <c r="M355" s="596"/>
      <c r="N355" s="596"/>
      <c r="O355" s="596"/>
      <c r="P355" s="596"/>
      <c r="Q355" s="596"/>
      <c r="R355" s="596"/>
      <c r="S355" s="596"/>
      <c r="T355" s="596"/>
      <c r="U355" s="596"/>
      <c r="V355" s="596"/>
      <c r="W355" s="596"/>
      <c r="X355" s="596"/>
      <c r="Y355" s="596"/>
      <c r="Z355" s="596"/>
      <c r="AA355" s="66"/>
      <c r="AB355" s="66"/>
      <c r="AC355" s="80"/>
    </row>
    <row r="356" spans="1:68" ht="27" customHeight="1" x14ac:dyDescent="0.25">
      <c r="A356" s="63" t="s">
        <v>573</v>
      </c>
      <c r="B356" s="63" t="s">
        <v>574</v>
      </c>
      <c r="C356" s="36">
        <v>4301020178</v>
      </c>
      <c r="D356" s="580">
        <v>4607091383980</v>
      </c>
      <c r="E356" s="580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117</v>
      </c>
      <c r="L356" s="37" t="s">
        <v>45</v>
      </c>
      <c r="M356" s="38" t="s">
        <v>116</v>
      </c>
      <c r="N356" s="38"/>
      <c r="O356" s="37">
        <v>50</v>
      </c>
      <c r="P356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82"/>
      <c r="R356" s="582"/>
      <c r="S356" s="582"/>
      <c r="T356" s="583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6" t="s">
        <v>575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16.5" customHeight="1" x14ac:dyDescent="0.25">
      <c r="A357" s="63" t="s">
        <v>576</v>
      </c>
      <c r="B357" s="63" t="s">
        <v>577</v>
      </c>
      <c r="C357" s="36">
        <v>4301020179</v>
      </c>
      <c r="D357" s="580">
        <v>4607091384178</v>
      </c>
      <c r="E357" s="580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120</v>
      </c>
      <c r="L357" s="37" t="s">
        <v>45</v>
      </c>
      <c r="M357" s="38" t="s">
        <v>116</v>
      </c>
      <c r="N357" s="38"/>
      <c r="O357" s="37">
        <v>50</v>
      </c>
      <c r="P357" s="6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82"/>
      <c r="R357" s="582"/>
      <c r="S357" s="582"/>
      <c r="T357" s="583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28" t="s">
        <v>575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587"/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8"/>
      <c r="P358" s="584" t="s">
        <v>40</v>
      </c>
      <c r="Q358" s="585"/>
      <c r="R358" s="585"/>
      <c r="S358" s="585"/>
      <c r="T358" s="585"/>
      <c r="U358" s="585"/>
      <c r="V358" s="586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587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88"/>
      <c r="P359" s="584" t="s">
        <v>40</v>
      </c>
      <c r="Q359" s="585"/>
      <c r="R359" s="585"/>
      <c r="S359" s="585"/>
      <c r="T359" s="585"/>
      <c r="U359" s="585"/>
      <c r="V359" s="586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596" t="s">
        <v>83</v>
      </c>
      <c r="B360" s="596"/>
      <c r="C360" s="596"/>
      <c r="D360" s="596"/>
      <c r="E360" s="596"/>
      <c r="F360" s="596"/>
      <c r="G360" s="596"/>
      <c r="H360" s="596"/>
      <c r="I360" s="596"/>
      <c r="J360" s="596"/>
      <c r="K360" s="596"/>
      <c r="L360" s="596"/>
      <c r="M360" s="596"/>
      <c r="N360" s="596"/>
      <c r="O360" s="596"/>
      <c r="P360" s="596"/>
      <c r="Q360" s="596"/>
      <c r="R360" s="596"/>
      <c r="S360" s="596"/>
      <c r="T360" s="596"/>
      <c r="U360" s="596"/>
      <c r="V360" s="596"/>
      <c r="W360" s="596"/>
      <c r="X360" s="596"/>
      <c r="Y360" s="596"/>
      <c r="Z360" s="596"/>
      <c r="AA360" s="66"/>
      <c r="AB360" s="66"/>
      <c r="AC360" s="80"/>
    </row>
    <row r="361" spans="1:68" ht="27" customHeight="1" x14ac:dyDescent="0.25">
      <c r="A361" s="63" t="s">
        <v>578</v>
      </c>
      <c r="B361" s="63" t="s">
        <v>579</v>
      </c>
      <c r="C361" s="36">
        <v>4301051903</v>
      </c>
      <c r="D361" s="580">
        <v>4607091383928</v>
      </c>
      <c r="E361" s="580"/>
      <c r="F361" s="62">
        <v>1.5</v>
      </c>
      <c r="G361" s="37">
        <v>6</v>
      </c>
      <c r="H361" s="62">
        <v>9</v>
      </c>
      <c r="I361" s="62">
        <v>9.5250000000000004</v>
      </c>
      <c r="J361" s="37">
        <v>64</v>
      </c>
      <c r="K361" s="37" t="s">
        <v>117</v>
      </c>
      <c r="L361" s="37" t="s">
        <v>45</v>
      </c>
      <c r="M361" s="38" t="s">
        <v>87</v>
      </c>
      <c r="N361" s="38"/>
      <c r="O361" s="37">
        <v>40</v>
      </c>
      <c r="P361" s="66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82"/>
      <c r="R361" s="582"/>
      <c r="S361" s="582"/>
      <c r="T361" s="583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581</v>
      </c>
      <c r="B362" s="63" t="s">
        <v>582</v>
      </c>
      <c r="C362" s="36">
        <v>4301051897</v>
      </c>
      <c r="D362" s="580">
        <v>4607091384260</v>
      </c>
      <c r="E362" s="580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87</v>
      </c>
      <c r="N362" s="38"/>
      <c r="O362" s="37">
        <v>40</v>
      </c>
      <c r="P362" s="6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82"/>
      <c r="R362" s="582"/>
      <c r="S362" s="582"/>
      <c r="T362" s="583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583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587"/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8"/>
      <c r="P363" s="584" t="s">
        <v>40</v>
      </c>
      <c r="Q363" s="585"/>
      <c r="R363" s="585"/>
      <c r="S363" s="585"/>
      <c r="T363" s="585"/>
      <c r="U363" s="585"/>
      <c r="V363" s="586"/>
      <c r="W363" s="42" t="s">
        <v>39</v>
      </c>
      <c r="X363" s="43">
        <f>IFERROR(X361/H361,"0")+IFERROR(X362/H362,"0")</f>
        <v>0</v>
      </c>
      <c r="Y363" s="43">
        <f>IFERROR(Y361/H361,"0")+IFERROR(Y362/H362,"0")</f>
        <v>0</v>
      </c>
      <c r="Z363" s="43">
        <f>IFERROR(IF(Z361="",0,Z361),"0")+IFERROR(IF(Z362="",0,Z362),"0")</f>
        <v>0</v>
      </c>
      <c r="AA363" s="67"/>
      <c r="AB363" s="67"/>
      <c r="AC363" s="67"/>
    </row>
    <row r="364" spans="1:68" x14ac:dyDescent="0.2">
      <c r="A364" s="587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88"/>
      <c r="P364" s="584" t="s">
        <v>40</v>
      </c>
      <c r="Q364" s="585"/>
      <c r="R364" s="585"/>
      <c r="S364" s="585"/>
      <c r="T364" s="585"/>
      <c r="U364" s="585"/>
      <c r="V364" s="586"/>
      <c r="W364" s="42" t="s">
        <v>0</v>
      </c>
      <c r="X364" s="43">
        <f>IFERROR(SUM(X361:X362),"0")</f>
        <v>0</v>
      </c>
      <c r="Y364" s="43">
        <f>IFERROR(SUM(Y361:Y362),"0")</f>
        <v>0</v>
      </c>
      <c r="Z364" s="42"/>
      <c r="AA364" s="67"/>
      <c r="AB364" s="67"/>
      <c r="AC364" s="67"/>
    </row>
    <row r="365" spans="1:68" ht="14.25" customHeight="1" x14ac:dyDescent="0.25">
      <c r="A365" s="596" t="s">
        <v>179</v>
      </c>
      <c r="B365" s="596"/>
      <c r="C365" s="596"/>
      <c r="D365" s="596"/>
      <c r="E365" s="596"/>
      <c r="F365" s="596"/>
      <c r="G365" s="596"/>
      <c r="H365" s="596"/>
      <c r="I365" s="596"/>
      <c r="J365" s="596"/>
      <c r="K365" s="596"/>
      <c r="L365" s="596"/>
      <c r="M365" s="596"/>
      <c r="N365" s="596"/>
      <c r="O365" s="596"/>
      <c r="P365" s="596"/>
      <c r="Q365" s="596"/>
      <c r="R365" s="596"/>
      <c r="S365" s="596"/>
      <c r="T365" s="596"/>
      <c r="U365" s="596"/>
      <c r="V365" s="596"/>
      <c r="W365" s="596"/>
      <c r="X365" s="596"/>
      <c r="Y365" s="596"/>
      <c r="Z365" s="596"/>
      <c r="AA365" s="66"/>
      <c r="AB365" s="66"/>
      <c r="AC365" s="80"/>
    </row>
    <row r="366" spans="1:68" ht="27" customHeight="1" x14ac:dyDescent="0.25">
      <c r="A366" s="63" t="s">
        <v>584</v>
      </c>
      <c r="B366" s="63" t="s">
        <v>585</v>
      </c>
      <c r="C366" s="36">
        <v>4301060439</v>
      </c>
      <c r="D366" s="580">
        <v>4607091384673</v>
      </c>
      <c r="E366" s="580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117</v>
      </c>
      <c r="L366" s="37" t="s">
        <v>45</v>
      </c>
      <c r="M366" s="38" t="s">
        <v>87</v>
      </c>
      <c r="N366" s="38"/>
      <c r="O366" s="37">
        <v>30</v>
      </c>
      <c r="P366" s="66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82"/>
      <c r="R366" s="582"/>
      <c r="S366" s="582"/>
      <c r="T366" s="583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4" t="s">
        <v>586</v>
      </c>
      <c r="AG366" s="78"/>
      <c r="AJ366" s="84" t="s">
        <v>45</v>
      </c>
      <c r="AK366" s="84">
        <v>0</v>
      </c>
      <c r="BB366" s="435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84" t="s">
        <v>40</v>
      </c>
      <c r="Q367" s="585"/>
      <c r="R367" s="585"/>
      <c r="S367" s="585"/>
      <c r="T367" s="585"/>
      <c r="U367" s="585"/>
      <c r="V367" s="586"/>
      <c r="W367" s="42" t="s">
        <v>39</v>
      </c>
      <c r="X367" s="43">
        <f>IFERROR(X366/H366,"0")</f>
        <v>0</v>
      </c>
      <c r="Y367" s="43">
        <f>IFERROR(Y366/H366,"0")</f>
        <v>0</v>
      </c>
      <c r="Z367" s="43">
        <f>IFERROR(IF(Z366="",0,Z366),"0")</f>
        <v>0</v>
      </c>
      <c r="AA367" s="67"/>
      <c r="AB367" s="67"/>
      <c r="AC367" s="67"/>
    </row>
    <row r="368" spans="1:68" x14ac:dyDescent="0.2">
      <c r="A368" s="587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8"/>
      <c r="P368" s="584" t="s">
        <v>40</v>
      </c>
      <c r="Q368" s="585"/>
      <c r="R368" s="585"/>
      <c r="S368" s="585"/>
      <c r="T368" s="585"/>
      <c r="U368" s="585"/>
      <c r="V368" s="586"/>
      <c r="W368" s="42" t="s">
        <v>0</v>
      </c>
      <c r="X368" s="43">
        <f>IFERROR(SUM(X366:X366),"0")</f>
        <v>0</v>
      </c>
      <c r="Y368" s="43">
        <f>IFERROR(SUM(Y366:Y366),"0")</f>
        <v>0</v>
      </c>
      <c r="Z368" s="42"/>
      <c r="AA368" s="67"/>
      <c r="AB368" s="67"/>
      <c r="AC368" s="67"/>
    </row>
    <row r="369" spans="1:68" ht="16.5" customHeight="1" x14ac:dyDescent="0.25">
      <c r="A369" s="595" t="s">
        <v>587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65"/>
      <c r="AB369" s="65"/>
      <c r="AC369" s="79"/>
    </row>
    <row r="370" spans="1:68" ht="14.25" customHeight="1" x14ac:dyDescent="0.25">
      <c r="A370" s="596" t="s">
        <v>112</v>
      </c>
      <c r="B370" s="596"/>
      <c r="C370" s="596"/>
      <c r="D370" s="596"/>
      <c r="E370" s="596"/>
      <c r="F370" s="596"/>
      <c r="G370" s="596"/>
      <c r="H370" s="596"/>
      <c r="I370" s="596"/>
      <c r="J370" s="596"/>
      <c r="K370" s="596"/>
      <c r="L370" s="596"/>
      <c r="M370" s="596"/>
      <c r="N370" s="596"/>
      <c r="O370" s="596"/>
      <c r="P370" s="596"/>
      <c r="Q370" s="596"/>
      <c r="R370" s="596"/>
      <c r="S370" s="596"/>
      <c r="T370" s="596"/>
      <c r="U370" s="596"/>
      <c r="V370" s="596"/>
      <c r="W370" s="596"/>
      <c r="X370" s="596"/>
      <c r="Y370" s="596"/>
      <c r="Z370" s="596"/>
      <c r="AA370" s="66"/>
      <c r="AB370" s="66"/>
      <c r="AC370" s="80"/>
    </row>
    <row r="371" spans="1:68" ht="37.5" customHeight="1" x14ac:dyDescent="0.25">
      <c r="A371" s="63" t="s">
        <v>588</v>
      </c>
      <c r="B371" s="63" t="s">
        <v>589</v>
      </c>
      <c r="C371" s="36">
        <v>4301011873</v>
      </c>
      <c r="D371" s="580">
        <v>4680115881907</v>
      </c>
      <c r="E371" s="580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117</v>
      </c>
      <c r="L371" s="37" t="s">
        <v>45</v>
      </c>
      <c r="M371" s="38" t="s">
        <v>81</v>
      </c>
      <c r="N371" s="38"/>
      <c r="O371" s="37">
        <v>60</v>
      </c>
      <c r="P371" s="6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82"/>
      <c r="R371" s="582"/>
      <c r="S371" s="582"/>
      <c r="T371" s="58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590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591</v>
      </c>
      <c r="B372" s="63" t="s">
        <v>592</v>
      </c>
      <c r="C372" s="36">
        <v>4301011874</v>
      </c>
      <c r="D372" s="580">
        <v>4680115884892</v>
      </c>
      <c r="E372" s="580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117</v>
      </c>
      <c r="L372" s="37" t="s">
        <v>45</v>
      </c>
      <c r="M372" s="38" t="s">
        <v>81</v>
      </c>
      <c r="N372" s="38"/>
      <c r="O372" s="37">
        <v>60</v>
      </c>
      <c r="P372" s="66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82"/>
      <c r="R372" s="582"/>
      <c r="S372" s="582"/>
      <c r="T372" s="583"/>
      <c r="U372" s="39" t="s">
        <v>45</v>
      </c>
      <c r="V372" s="39" t="s">
        <v>45</v>
      </c>
      <c r="W372" s="40" t="s">
        <v>0</v>
      </c>
      <c r="X372" s="58">
        <v>259.2</v>
      </c>
      <c r="Y372" s="55">
        <f>IFERROR(IF(X372="",0,CEILING((X372/$H372),1)*$H372),"")</f>
        <v>259.20000000000005</v>
      </c>
      <c r="Z372" s="41">
        <f>IFERROR(IF(Y372=0,"",ROUNDUP(Y372/H372,0)*0.01898),"")</f>
        <v>0.45552000000000004</v>
      </c>
      <c r="AA372" s="68" t="s">
        <v>45</v>
      </c>
      <c r="AB372" s="69" t="s">
        <v>45</v>
      </c>
      <c r="AC372" s="438" t="s">
        <v>593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269.63999999999993</v>
      </c>
      <c r="BN372" s="78">
        <f>IFERROR(Y372*I372/H372,"0")</f>
        <v>269.64000000000004</v>
      </c>
      <c r="BO372" s="78">
        <f>IFERROR(1/J372*(X372/H372),"0")</f>
        <v>0.37499999999999994</v>
      </c>
      <c r="BP372" s="78">
        <f>IFERROR(1/J372*(Y372/H372),"0")</f>
        <v>0.37500000000000006</v>
      </c>
    </row>
    <row r="373" spans="1:68" ht="37.5" customHeight="1" x14ac:dyDescent="0.25">
      <c r="A373" s="63" t="s">
        <v>594</v>
      </c>
      <c r="B373" s="63" t="s">
        <v>595</v>
      </c>
      <c r="C373" s="36">
        <v>4301011875</v>
      </c>
      <c r="D373" s="580">
        <v>4680115884885</v>
      </c>
      <c r="E373" s="580"/>
      <c r="F373" s="62">
        <v>0.8</v>
      </c>
      <c r="G373" s="37">
        <v>15</v>
      </c>
      <c r="H373" s="62">
        <v>12</v>
      </c>
      <c r="I373" s="62">
        <v>12.435</v>
      </c>
      <c r="J373" s="37">
        <v>64</v>
      </c>
      <c r="K373" s="37" t="s">
        <v>117</v>
      </c>
      <c r="L373" s="37" t="s">
        <v>45</v>
      </c>
      <c r="M373" s="38" t="s">
        <v>81</v>
      </c>
      <c r="N373" s="38"/>
      <c r="O373" s="37">
        <v>60</v>
      </c>
      <c r="P373" s="6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82"/>
      <c r="R373" s="582"/>
      <c r="S373" s="582"/>
      <c r="T373" s="58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593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596</v>
      </c>
      <c r="B374" s="63" t="s">
        <v>597</v>
      </c>
      <c r="C374" s="36">
        <v>4301011871</v>
      </c>
      <c r="D374" s="580">
        <v>4680115884908</v>
      </c>
      <c r="E374" s="580"/>
      <c r="F374" s="62">
        <v>0.4</v>
      </c>
      <c r="G374" s="37">
        <v>10</v>
      </c>
      <c r="H374" s="62">
        <v>4</v>
      </c>
      <c r="I374" s="62">
        <v>4.21</v>
      </c>
      <c r="J374" s="37">
        <v>132</v>
      </c>
      <c r="K374" s="37" t="s">
        <v>120</v>
      </c>
      <c r="L374" s="37" t="s">
        <v>45</v>
      </c>
      <c r="M374" s="38" t="s">
        <v>81</v>
      </c>
      <c r="N374" s="38"/>
      <c r="O374" s="37">
        <v>60</v>
      </c>
      <c r="P374" s="66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82"/>
      <c r="R374" s="582"/>
      <c r="S374" s="582"/>
      <c r="T374" s="583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593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587"/>
      <c r="B375" s="587"/>
      <c r="C375" s="587"/>
      <c r="D375" s="587"/>
      <c r="E375" s="587"/>
      <c r="F375" s="587"/>
      <c r="G375" s="587"/>
      <c r="H375" s="587"/>
      <c r="I375" s="587"/>
      <c r="J375" s="587"/>
      <c r="K375" s="587"/>
      <c r="L375" s="587"/>
      <c r="M375" s="587"/>
      <c r="N375" s="587"/>
      <c r="O375" s="588"/>
      <c r="P375" s="584" t="s">
        <v>40</v>
      </c>
      <c r="Q375" s="585"/>
      <c r="R375" s="585"/>
      <c r="S375" s="585"/>
      <c r="T375" s="585"/>
      <c r="U375" s="585"/>
      <c r="V375" s="586"/>
      <c r="W375" s="42" t="s">
        <v>39</v>
      </c>
      <c r="X375" s="43">
        <f>IFERROR(X371/H371,"0")+IFERROR(X372/H372,"0")+IFERROR(X373/H373,"0")+IFERROR(X374/H374,"0")</f>
        <v>23.999999999999996</v>
      </c>
      <c r="Y375" s="43">
        <f>IFERROR(Y371/H371,"0")+IFERROR(Y372/H372,"0")+IFERROR(Y373/H373,"0")+IFERROR(Y374/H374,"0")</f>
        <v>24.000000000000004</v>
      </c>
      <c r="Z375" s="43">
        <f>IFERROR(IF(Z371="",0,Z371),"0")+IFERROR(IF(Z372="",0,Z372),"0")+IFERROR(IF(Z373="",0,Z373),"0")+IFERROR(IF(Z374="",0,Z374),"0")</f>
        <v>0.45552000000000004</v>
      </c>
      <c r="AA375" s="67"/>
      <c r="AB375" s="67"/>
      <c r="AC375" s="67"/>
    </row>
    <row r="376" spans="1:68" x14ac:dyDescent="0.2">
      <c r="A376" s="587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88"/>
      <c r="P376" s="584" t="s">
        <v>40</v>
      </c>
      <c r="Q376" s="585"/>
      <c r="R376" s="585"/>
      <c r="S376" s="585"/>
      <c r="T376" s="585"/>
      <c r="U376" s="585"/>
      <c r="V376" s="586"/>
      <c r="W376" s="42" t="s">
        <v>0</v>
      </c>
      <c r="X376" s="43">
        <f>IFERROR(SUM(X371:X374),"0")</f>
        <v>259.2</v>
      </c>
      <c r="Y376" s="43">
        <f>IFERROR(SUM(Y371:Y374),"0")</f>
        <v>259.20000000000005</v>
      </c>
      <c r="Z376" s="42"/>
      <c r="AA376" s="67"/>
      <c r="AB376" s="67"/>
      <c r="AC376" s="67"/>
    </row>
    <row r="377" spans="1:68" ht="14.25" customHeight="1" x14ac:dyDescent="0.25">
      <c r="A377" s="596" t="s">
        <v>76</v>
      </c>
      <c r="B377" s="596"/>
      <c r="C377" s="596"/>
      <c r="D377" s="596"/>
      <c r="E377" s="596"/>
      <c r="F377" s="596"/>
      <c r="G377" s="596"/>
      <c r="H377" s="596"/>
      <c r="I377" s="596"/>
      <c r="J377" s="596"/>
      <c r="K377" s="596"/>
      <c r="L377" s="596"/>
      <c r="M377" s="596"/>
      <c r="N377" s="596"/>
      <c r="O377" s="596"/>
      <c r="P377" s="596"/>
      <c r="Q377" s="596"/>
      <c r="R377" s="596"/>
      <c r="S377" s="596"/>
      <c r="T377" s="596"/>
      <c r="U377" s="596"/>
      <c r="V377" s="596"/>
      <c r="W377" s="596"/>
      <c r="X377" s="596"/>
      <c r="Y377" s="596"/>
      <c r="Z377" s="596"/>
      <c r="AA377" s="66"/>
      <c r="AB377" s="66"/>
      <c r="AC377" s="80"/>
    </row>
    <row r="378" spans="1:68" ht="27" customHeight="1" x14ac:dyDescent="0.25">
      <c r="A378" s="63" t="s">
        <v>598</v>
      </c>
      <c r="B378" s="63" t="s">
        <v>599</v>
      </c>
      <c r="C378" s="36">
        <v>4301031303</v>
      </c>
      <c r="D378" s="580">
        <v>4607091384802</v>
      </c>
      <c r="E378" s="580"/>
      <c r="F378" s="62">
        <v>0.73</v>
      </c>
      <c r="G378" s="37">
        <v>6</v>
      </c>
      <c r="H378" s="62">
        <v>4.38</v>
      </c>
      <c r="I378" s="62">
        <v>4.6500000000000004</v>
      </c>
      <c r="J378" s="37">
        <v>132</v>
      </c>
      <c r="K378" s="37" t="s">
        <v>120</v>
      </c>
      <c r="L378" s="37" t="s">
        <v>45</v>
      </c>
      <c r="M378" s="38" t="s">
        <v>81</v>
      </c>
      <c r="N378" s="38"/>
      <c r="O378" s="37">
        <v>35</v>
      </c>
      <c r="P378" s="6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82"/>
      <c r="R378" s="582"/>
      <c r="S378" s="582"/>
      <c r="T378" s="583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4" t="s">
        <v>600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84" t="s">
        <v>40</v>
      </c>
      <c r="Q379" s="585"/>
      <c r="R379" s="585"/>
      <c r="S379" s="585"/>
      <c r="T379" s="585"/>
      <c r="U379" s="585"/>
      <c r="V379" s="586"/>
      <c r="W379" s="42" t="s">
        <v>39</v>
      </c>
      <c r="X379" s="43">
        <f>IFERROR(X378/H378,"0")</f>
        <v>0</v>
      </c>
      <c r="Y379" s="43">
        <f>IFERROR(Y378/H378,"0")</f>
        <v>0</v>
      </c>
      <c r="Z379" s="43">
        <f>IFERROR(IF(Z378="",0,Z378),"0")</f>
        <v>0</v>
      </c>
      <c r="AA379" s="67"/>
      <c r="AB379" s="67"/>
      <c r="AC379" s="67"/>
    </row>
    <row r="380" spans="1:68" x14ac:dyDescent="0.2">
      <c r="A380" s="587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8"/>
      <c r="P380" s="584" t="s">
        <v>40</v>
      </c>
      <c r="Q380" s="585"/>
      <c r="R380" s="585"/>
      <c r="S380" s="585"/>
      <c r="T380" s="585"/>
      <c r="U380" s="585"/>
      <c r="V380" s="586"/>
      <c r="W380" s="42" t="s">
        <v>0</v>
      </c>
      <c r="X380" s="43">
        <f>IFERROR(SUM(X378:X378),"0")</f>
        <v>0</v>
      </c>
      <c r="Y380" s="43">
        <f>IFERROR(SUM(Y378:Y378),"0")</f>
        <v>0</v>
      </c>
      <c r="Z380" s="42"/>
      <c r="AA380" s="67"/>
      <c r="AB380" s="67"/>
      <c r="AC380" s="67"/>
    </row>
    <row r="381" spans="1:68" ht="14.25" customHeight="1" x14ac:dyDescent="0.25">
      <c r="A381" s="596" t="s">
        <v>83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66"/>
      <c r="AB381" s="66"/>
      <c r="AC381" s="80"/>
    </row>
    <row r="382" spans="1:68" ht="27" customHeight="1" x14ac:dyDescent="0.25">
      <c r="A382" s="63" t="s">
        <v>601</v>
      </c>
      <c r="B382" s="63" t="s">
        <v>602</v>
      </c>
      <c r="C382" s="36">
        <v>4301051899</v>
      </c>
      <c r="D382" s="580">
        <v>4607091384246</v>
      </c>
      <c r="E382" s="580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117</v>
      </c>
      <c r="L382" s="37" t="s">
        <v>45</v>
      </c>
      <c r="M382" s="38" t="s">
        <v>87</v>
      </c>
      <c r="N382" s="38"/>
      <c r="O382" s="37">
        <v>40</v>
      </c>
      <c r="P382" s="66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82"/>
      <c r="R382" s="582"/>
      <c r="S382" s="582"/>
      <c r="T382" s="583"/>
      <c r="U382" s="39" t="s">
        <v>45</v>
      </c>
      <c r="V382" s="39" t="s">
        <v>45</v>
      </c>
      <c r="W382" s="40" t="s">
        <v>0</v>
      </c>
      <c r="X382" s="58">
        <v>144</v>
      </c>
      <c r="Y382" s="55">
        <f>IFERROR(IF(X382="",0,CEILING((X382/$H382),1)*$H382),"")</f>
        <v>144</v>
      </c>
      <c r="Z382" s="41">
        <f>IFERROR(IF(Y382=0,"",ROUNDUP(Y382/H382,0)*0.01898),"")</f>
        <v>0.30368000000000001</v>
      </c>
      <c r="AA382" s="68" t="s">
        <v>45</v>
      </c>
      <c r="AB382" s="69" t="s">
        <v>45</v>
      </c>
      <c r="AC382" s="446" t="s">
        <v>603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152.304</v>
      </c>
      <c r="BN382" s="78">
        <f>IFERROR(Y382*I382/H382,"0")</f>
        <v>152.304</v>
      </c>
      <c r="BO382" s="78">
        <f>IFERROR(1/J382*(X382/H382),"0")</f>
        <v>0.25</v>
      </c>
      <c r="BP382" s="78">
        <f>IFERROR(1/J382*(Y382/H382),"0")</f>
        <v>0.25</v>
      </c>
    </row>
    <row r="383" spans="1:68" ht="27" customHeight="1" x14ac:dyDescent="0.25">
      <c r="A383" s="63" t="s">
        <v>604</v>
      </c>
      <c r="B383" s="63" t="s">
        <v>605</v>
      </c>
      <c r="C383" s="36">
        <v>4301051660</v>
      </c>
      <c r="D383" s="580">
        <v>4607091384253</v>
      </c>
      <c r="E383" s="580"/>
      <c r="F383" s="62">
        <v>0.4</v>
      </c>
      <c r="G383" s="37">
        <v>6</v>
      </c>
      <c r="H383" s="62">
        <v>2.4</v>
      </c>
      <c r="I383" s="62">
        <v>2.6640000000000001</v>
      </c>
      <c r="J383" s="37">
        <v>182</v>
      </c>
      <c r="K383" s="37" t="s">
        <v>88</v>
      </c>
      <c r="L383" s="37" t="s">
        <v>45</v>
      </c>
      <c r="M383" s="38" t="s">
        <v>87</v>
      </c>
      <c r="N383" s="38"/>
      <c r="O383" s="37">
        <v>40</v>
      </c>
      <c r="P383" s="6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82"/>
      <c r="R383" s="582"/>
      <c r="S383" s="582"/>
      <c r="T383" s="583"/>
      <c r="U383" s="39" t="s">
        <v>45</v>
      </c>
      <c r="V383" s="39" t="s">
        <v>45</v>
      </c>
      <c r="W383" s="40" t="s">
        <v>0</v>
      </c>
      <c r="X383" s="58">
        <v>33.6</v>
      </c>
      <c r="Y383" s="55">
        <f>IFERROR(IF(X383="",0,CEILING((X383/$H383),1)*$H383),"")</f>
        <v>33.6</v>
      </c>
      <c r="Z383" s="41">
        <f>IFERROR(IF(Y383=0,"",ROUNDUP(Y383/H383,0)*0.00651),"")</f>
        <v>9.1139999999999999E-2</v>
      </c>
      <c r="AA383" s="68" t="s">
        <v>45</v>
      </c>
      <c r="AB383" s="69" t="s">
        <v>45</v>
      </c>
      <c r="AC383" s="448" t="s">
        <v>603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37.296000000000006</v>
      </c>
      <c r="BN383" s="78">
        <f>IFERROR(Y383*I383/H383,"0")</f>
        <v>37.296000000000006</v>
      </c>
      <c r="BO383" s="78">
        <f>IFERROR(1/J383*(X383/H383),"0")</f>
        <v>7.6923076923076941E-2</v>
      </c>
      <c r="BP383" s="78">
        <f>IFERROR(1/J383*(Y383/H383),"0")</f>
        <v>7.6923076923076941E-2</v>
      </c>
    </row>
    <row r="384" spans="1:68" x14ac:dyDescent="0.2">
      <c r="A384" s="587"/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8"/>
      <c r="P384" s="584" t="s">
        <v>40</v>
      </c>
      <c r="Q384" s="585"/>
      <c r="R384" s="585"/>
      <c r="S384" s="585"/>
      <c r="T384" s="585"/>
      <c r="U384" s="585"/>
      <c r="V384" s="586"/>
      <c r="W384" s="42" t="s">
        <v>39</v>
      </c>
      <c r="X384" s="43">
        <f>IFERROR(X382/H382,"0")+IFERROR(X383/H383,"0")</f>
        <v>30</v>
      </c>
      <c r="Y384" s="43">
        <f>IFERROR(Y382/H382,"0")+IFERROR(Y383/H383,"0")</f>
        <v>30</v>
      </c>
      <c r="Z384" s="43">
        <f>IFERROR(IF(Z382="",0,Z382),"0")+IFERROR(IF(Z383="",0,Z383),"0")</f>
        <v>0.39482</v>
      </c>
      <c r="AA384" s="67"/>
      <c r="AB384" s="67"/>
      <c r="AC384" s="67"/>
    </row>
    <row r="385" spans="1:68" x14ac:dyDescent="0.2">
      <c r="A385" s="587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88"/>
      <c r="P385" s="584" t="s">
        <v>40</v>
      </c>
      <c r="Q385" s="585"/>
      <c r="R385" s="585"/>
      <c r="S385" s="585"/>
      <c r="T385" s="585"/>
      <c r="U385" s="585"/>
      <c r="V385" s="586"/>
      <c r="W385" s="42" t="s">
        <v>0</v>
      </c>
      <c r="X385" s="43">
        <f>IFERROR(SUM(X382:X383),"0")</f>
        <v>177.6</v>
      </c>
      <c r="Y385" s="43">
        <f>IFERROR(SUM(Y382:Y383),"0")</f>
        <v>177.6</v>
      </c>
      <c r="Z385" s="42"/>
      <c r="AA385" s="67"/>
      <c r="AB385" s="67"/>
      <c r="AC385" s="67"/>
    </row>
    <row r="386" spans="1:68" ht="14.25" customHeight="1" x14ac:dyDescent="0.25">
      <c r="A386" s="596" t="s">
        <v>179</v>
      </c>
      <c r="B386" s="596"/>
      <c r="C386" s="596"/>
      <c r="D386" s="596"/>
      <c r="E386" s="596"/>
      <c r="F386" s="596"/>
      <c r="G386" s="596"/>
      <c r="H386" s="596"/>
      <c r="I386" s="596"/>
      <c r="J386" s="596"/>
      <c r="K386" s="596"/>
      <c r="L386" s="596"/>
      <c r="M386" s="596"/>
      <c r="N386" s="596"/>
      <c r="O386" s="596"/>
      <c r="P386" s="596"/>
      <c r="Q386" s="596"/>
      <c r="R386" s="596"/>
      <c r="S386" s="596"/>
      <c r="T386" s="596"/>
      <c r="U386" s="596"/>
      <c r="V386" s="596"/>
      <c r="W386" s="596"/>
      <c r="X386" s="596"/>
      <c r="Y386" s="596"/>
      <c r="Z386" s="596"/>
      <c r="AA386" s="66"/>
      <c r="AB386" s="66"/>
      <c r="AC386" s="80"/>
    </row>
    <row r="387" spans="1:68" ht="27" customHeight="1" x14ac:dyDescent="0.25">
      <c r="A387" s="63" t="s">
        <v>606</v>
      </c>
      <c r="B387" s="63" t="s">
        <v>607</v>
      </c>
      <c r="C387" s="36">
        <v>4301060441</v>
      </c>
      <c r="D387" s="580">
        <v>4607091389357</v>
      </c>
      <c r="E387" s="580"/>
      <c r="F387" s="62">
        <v>1.5</v>
      </c>
      <c r="G387" s="37">
        <v>6</v>
      </c>
      <c r="H387" s="62">
        <v>9</v>
      </c>
      <c r="I387" s="62">
        <v>9.4350000000000005</v>
      </c>
      <c r="J387" s="37">
        <v>64</v>
      </c>
      <c r="K387" s="37" t="s">
        <v>117</v>
      </c>
      <c r="L387" s="37" t="s">
        <v>45</v>
      </c>
      <c r="M387" s="38" t="s">
        <v>87</v>
      </c>
      <c r="N387" s="38"/>
      <c r="O387" s="37">
        <v>40</v>
      </c>
      <c r="P387" s="6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82"/>
      <c r="R387" s="582"/>
      <c r="S387" s="582"/>
      <c r="T387" s="583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0" t="s">
        <v>608</v>
      </c>
      <c r="AG387" s="78"/>
      <c r="AJ387" s="84" t="s">
        <v>45</v>
      </c>
      <c r="AK387" s="84">
        <v>0</v>
      </c>
      <c r="BB387" s="451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84" t="s">
        <v>40</v>
      </c>
      <c r="Q388" s="585"/>
      <c r="R388" s="585"/>
      <c r="S388" s="585"/>
      <c r="T388" s="585"/>
      <c r="U388" s="585"/>
      <c r="V388" s="586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587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8"/>
      <c r="P389" s="584" t="s">
        <v>40</v>
      </c>
      <c r="Q389" s="585"/>
      <c r="R389" s="585"/>
      <c r="S389" s="585"/>
      <c r="T389" s="585"/>
      <c r="U389" s="585"/>
      <c r="V389" s="586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27.75" customHeight="1" x14ac:dyDescent="0.2">
      <c r="A390" s="609" t="s">
        <v>609</v>
      </c>
      <c r="B390" s="609"/>
      <c r="C390" s="609"/>
      <c r="D390" s="609"/>
      <c r="E390" s="609"/>
      <c r="F390" s="609"/>
      <c r="G390" s="609"/>
      <c r="H390" s="609"/>
      <c r="I390" s="609"/>
      <c r="J390" s="609"/>
      <c r="K390" s="609"/>
      <c r="L390" s="609"/>
      <c r="M390" s="609"/>
      <c r="N390" s="609"/>
      <c r="O390" s="609"/>
      <c r="P390" s="609"/>
      <c r="Q390" s="609"/>
      <c r="R390" s="609"/>
      <c r="S390" s="609"/>
      <c r="T390" s="609"/>
      <c r="U390" s="609"/>
      <c r="V390" s="609"/>
      <c r="W390" s="609"/>
      <c r="X390" s="609"/>
      <c r="Y390" s="609"/>
      <c r="Z390" s="609"/>
      <c r="AA390" s="54"/>
      <c r="AB390" s="54"/>
      <c r="AC390" s="54"/>
    </row>
    <row r="391" spans="1:68" ht="16.5" customHeight="1" x14ac:dyDescent="0.25">
      <c r="A391" s="595" t="s">
        <v>610</v>
      </c>
      <c r="B391" s="595"/>
      <c r="C391" s="595"/>
      <c r="D391" s="595"/>
      <c r="E391" s="595"/>
      <c r="F391" s="595"/>
      <c r="G391" s="595"/>
      <c r="H391" s="595"/>
      <c r="I391" s="595"/>
      <c r="J391" s="595"/>
      <c r="K391" s="595"/>
      <c r="L391" s="595"/>
      <c r="M391" s="595"/>
      <c r="N391" s="595"/>
      <c r="O391" s="595"/>
      <c r="P391" s="595"/>
      <c r="Q391" s="595"/>
      <c r="R391" s="595"/>
      <c r="S391" s="595"/>
      <c r="T391" s="595"/>
      <c r="U391" s="595"/>
      <c r="V391" s="595"/>
      <c r="W391" s="595"/>
      <c r="X391" s="595"/>
      <c r="Y391" s="595"/>
      <c r="Z391" s="595"/>
      <c r="AA391" s="65"/>
      <c r="AB391" s="65"/>
      <c r="AC391" s="79"/>
    </row>
    <row r="392" spans="1:68" ht="14.25" customHeight="1" x14ac:dyDescent="0.25">
      <c r="A392" s="596" t="s">
        <v>76</v>
      </c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596"/>
      <c r="P392" s="596"/>
      <c r="Q392" s="596"/>
      <c r="R392" s="596"/>
      <c r="S392" s="596"/>
      <c r="T392" s="596"/>
      <c r="U392" s="596"/>
      <c r="V392" s="596"/>
      <c r="W392" s="596"/>
      <c r="X392" s="596"/>
      <c r="Y392" s="596"/>
      <c r="Z392" s="596"/>
      <c r="AA392" s="66"/>
      <c r="AB392" s="66"/>
      <c r="AC392" s="80"/>
    </row>
    <row r="393" spans="1:68" ht="27" customHeight="1" x14ac:dyDescent="0.25">
      <c r="A393" s="63" t="s">
        <v>611</v>
      </c>
      <c r="B393" s="63" t="s">
        <v>612</v>
      </c>
      <c r="C393" s="36">
        <v>4301031405</v>
      </c>
      <c r="D393" s="580">
        <v>4680115886100</v>
      </c>
      <c r="E393" s="580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81</v>
      </c>
      <c r="N393" s="38"/>
      <c r="O393" s="37">
        <v>50</v>
      </c>
      <c r="P393" s="6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82"/>
      <c r="R393" s="582"/>
      <c r="S393" s="582"/>
      <c r="T393" s="583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ref="Y393:Y402" si="57"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613</v>
      </c>
      <c r="AG393" s="78"/>
      <c r="AJ393" s="84" t="s">
        <v>45</v>
      </c>
      <c r="AK393" s="84">
        <v>0</v>
      </c>
      <c r="BB393" s="453" t="s">
        <v>66</v>
      </c>
      <c r="BM393" s="78">
        <f t="shared" ref="BM393:BM402" si="58">IFERROR(X393*I393/H393,"0")</f>
        <v>0</v>
      </c>
      <c r="BN393" s="78">
        <f t="shared" ref="BN393:BN402" si="59">IFERROR(Y393*I393/H393,"0")</f>
        <v>0</v>
      </c>
      <c r="BO393" s="78">
        <f t="shared" ref="BO393:BO402" si="60">IFERROR(1/J393*(X393/H393),"0")</f>
        <v>0</v>
      </c>
      <c r="BP393" s="78">
        <f t="shared" ref="BP393:BP402" si="61">IFERROR(1/J393*(Y393/H393),"0")</f>
        <v>0</v>
      </c>
    </row>
    <row r="394" spans="1:68" ht="27" customHeight="1" x14ac:dyDescent="0.25">
      <c r="A394" s="63" t="s">
        <v>614</v>
      </c>
      <c r="B394" s="63" t="s">
        <v>615</v>
      </c>
      <c r="C394" s="36">
        <v>4301031382</v>
      </c>
      <c r="D394" s="580">
        <v>4680115886117</v>
      </c>
      <c r="E394" s="580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120</v>
      </c>
      <c r="L394" s="37" t="s">
        <v>45</v>
      </c>
      <c r="M394" s="38" t="s">
        <v>81</v>
      </c>
      <c r="N394" s="38"/>
      <c r="O394" s="37">
        <v>50</v>
      </c>
      <c r="P394" s="6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82"/>
      <c r="R394" s="582"/>
      <c r="S394" s="582"/>
      <c r="T394" s="583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616</v>
      </c>
      <c r="AG394" s="78"/>
      <c r="AJ394" s="84" t="s">
        <v>45</v>
      </c>
      <c r="AK394" s="84">
        <v>0</v>
      </c>
      <c r="BB394" s="455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614</v>
      </c>
      <c r="B395" s="63" t="s">
        <v>617</v>
      </c>
      <c r="C395" s="36">
        <v>4301031406</v>
      </c>
      <c r="D395" s="580">
        <v>4680115886117</v>
      </c>
      <c r="E395" s="580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120</v>
      </c>
      <c r="L395" s="37" t="s">
        <v>45</v>
      </c>
      <c r="M395" s="38" t="s">
        <v>81</v>
      </c>
      <c r="N395" s="38"/>
      <c r="O395" s="37">
        <v>50</v>
      </c>
      <c r="P395" s="6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2"/>
      <c r="R395" s="582"/>
      <c r="S395" s="582"/>
      <c r="T395" s="58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616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618</v>
      </c>
      <c r="B396" s="63" t="s">
        <v>619</v>
      </c>
      <c r="C396" s="36">
        <v>4301031402</v>
      </c>
      <c r="D396" s="580">
        <v>4680115886124</v>
      </c>
      <c r="E396" s="580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120</v>
      </c>
      <c r="L396" s="37" t="s">
        <v>45</v>
      </c>
      <c r="M396" s="38" t="s">
        <v>81</v>
      </c>
      <c r="N396" s="38"/>
      <c r="O396" s="37">
        <v>50</v>
      </c>
      <c r="P396" s="6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82"/>
      <c r="R396" s="582"/>
      <c r="S396" s="582"/>
      <c r="T396" s="58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 x14ac:dyDescent="0.25">
      <c r="A397" s="63" t="s">
        <v>621</v>
      </c>
      <c r="B397" s="63" t="s">
        <v>622</v>
      </c>
      <c r="C397" s="36">
        <v>4301031366</v>
      </c>
      <c r="D397" s="580">
        <v>4680115883147</v>
      </c>
      <c r="E397" s="580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82</v>
      </c>
      <c r="L397" s="37" t="s">
        <v>45</v>
      </c>
      <c r="M397" s="38" t="s">
        <v>81</v>
      </c>
      <c r="N397" s="38"/>
      <c r="O397" s="37">
        <v>50</v>
      </c>
      <c r="P397" s="6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82"/>
      <c r="R397" s="582"/>
      <c r="S397" s="582"/>
      <c r="T397" s="58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ref="Z397:Z402" si="62">IFERROR(IF(Y397=0,"",ROUNDUP(Y397/H397,0)*0.00502),"")</f>
        <v/>
      </c>
      <c r="AA397" s="68" t="s">
        <v>45</v>
      </c>
      <c r="AB397" s="69" t="s">
        <v>45</v>
      </c>
      <c r="AC397" s="460" t="s">
        <v>613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623</v>
      </c>
      <c r="B398" s="63" t="s">
        <v>624</v>
      </c>
      <c r="C398" s="36">
        <v>4301031362</v>
      </c>
      <c r="D398" s="580">
        <v>4607091384338</v>
      </c>
      <c r="E398" s="580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82</v>
      </c>
      <c r="L398" s="37" t="s">
        <v>45</v>
      </c>
      <c r="M398" s="38" t="s">
        <v>81</v>
      </c>
      <c r="N398" s="38"/>
      <c r="O398" s="37">
        <v>50</v>
      </c>
      <c r="P398" s="6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82"/>
      <c r="R398" s="582"/>
      <c r="S398" s="582"/>
      <c r="T398" s="58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si="62"/>
        <v/>
      </c>
      <c r="AA398" s="68" t="s">
        <v>45</v>
      </c>
      <c r="AB398" s="69" t="s">
        <v>45</v>
      </c>
      <c r="AC398" s="462" t="s">
        <v>613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37.5" customHeight="1" x14ac:dyDescent="0.25">
      <c r="A399" s="63" t="s">
        <v>625</v>
      </c>
      <c r="B399" s="63" t="s">
        <v>626</v>
      </c>
      <c r="C399" s="36">
        <v>4301031361</v>
      </c>
      <c r="D399" s="580">
        <v>4607091389524</v>
      </c>
      <c r="E399" s="580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82</v>
      </c>
      <c r="L399" s="37" t="s">
        <v>45</v>
      </c>
      <c r="M399" s="38" t="s">
        <v>81</v>
      </c>
      <c r="N399" s="38"/>
      <c r="O399" s="37">
        <v>50</v>
      </c>
      <c r="P399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82"/>
      <c r="R399" s="582"/>
      <c r="S399" s="582"/>
      <c r="T399" s="58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627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628</v>
      </c>
      <c r="B400" s="63" t="s">
        <v>629</v>
      </c>
      <c r="C400" s="36">
        <v>4301031364</v>
      </c>
      <c r="D400" s="580">
        <v>4680115883161</v>
      </c>
      <c r="E400" s="580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82</v>
      </c>
      <c r="L400" s="37" t="s">
        <v>45</v>
      </c>
      <c r="M400" s="38" t="s">
        <v>81</v>
      </c>
      <c r="N400" s="38"/>
      <c r="O400" s="37">
        <v>50</v>
      </c>
      <c r="P400" s="6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82"/>
      <c r="R400" s="582"/>
      <c r="S400" s="582"/>
      <c r="T400" s="58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630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631</v>
      </c>
      <c r="B401" s="63" t="s">
        <v>632</v>
      </c>
      <c r="C401" s="36">
        <v>4301031358</v>
      </c>
      <c r="D401" s="580">
        <v>4607091389531</v>
      </c>
      <c r="E401" s="580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82</v>
      </c>
      <c r="L401" s="37" t="s">
        <v>45</v>
      </c>
      <c r="M401" s="38" t="s">
        <v>81</v>
      </c>
      <c r="N401" s="38"/>
      <c r="O401" s="37">
        <v>50</v>
      </c>
      <c r="P401" s="6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82"/>
      <c r="R401" s="582"/>
      <c r="S401" s="582"/>
      <c r="T401" s="583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633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634</v>
      </c>
      <c r="B402" s="63" t="s">
        <v>635</v>
      </c>
      <c r="C402" s="36">
        <v>4301031360</v>
      </c>
      <c r="D402" s="580">
        <v>4607091384345</v>
      </c>
      <c r="E402" s="580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82</v>
      </c>
      <c r="L402" s="37" t="s">
        <v>45</v>
      </c>
      <c r="M402" s="38" t="s">
        <v>81</v>
      </c>
      <c r="N402" s="38"/>
      <c r="O402" s="37">
        <v>50</v>
      </c>
      <c r="P402" s="6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82"/>
      <c r="R402" s="582"/>
      <c r="S402" s="582"/>
      <c r="T402" s="583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630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x14ac:dyDescent="0.2">
      <c r="A403" s="587"/>
      <c r="B403" s="587"/>
      <c r="C403" s="587"/>
      <c r="D403" s="587"/>
      <c r="E403" s="587"/>
      <c r="F403" s="587"/>
      <c r="G403" s="587"/>
      <c r="H403" s="587"/>
      <c r="I403" s="587"/>
      <c r="J403" s="587"/>
      <c r="K403" s="587"/>
      <c r="L403" s="587"/>
      <c r="M403" s="587"/>
      <c r="N403" s="587"/>
      <c r="O403" s="588"/>
      <c r="P403" s="584" t="s">
        <v>40</v>
      </c>
      <c r="Q403" s="585"/>
      <c r="R403" s="585"/>
      <c r="S403" s="585"/>
      <c r="T403" s="585"/>
      <c r="U403" s="585"/>
      <c r="V403" s="586"/>
      <c r="W403" s="42" t="s">
        <v>39</v>
      </c>
      <c r="X403" s="43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3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43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587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88"/>
      <c r="P404" s="584" t="s">
        <v>40</v>
      </c>
      <c r="Q404" s="585"/>
      <c r="R404" s="585"/>
      <c r="S404" s="585"/>
      <c r="T404" s="585"/>
      <c r="U404" s="585"/>
      <c r="V404" s="586"/>
      <c r="W404" s="42" t="s">
        <v>0</v>
      </c>
      <c r="X404" s="43">
        <f>IFERROR(SUM(X393:X402),"0")</f>
        <v>0</v>
      </c>
      <c r="Y404" s="43">
        <f>IFERROR(SUM(Y393:Y402),"0")</f>
        <v>0</v>
      </c>
      <c r="Z404" s="42"/>
      <c r="AA404" s="67"/>
      <c r="AB404" s="67"/>
      <c r="AC404" s="67"/>
    </row>
    <row r="405" spans="1:68" ht="14.25" customHeight="1" x14ac:dyDescent="0.25">
      <c r="A405" s="596" t="s">
        <v>83</v>
      </c>
      <c r="B405" s="596"/>
      <c r="C405" s="596"/>
      <c r="D405" s="596"/>
      <c r="E405" s="596"/>
      <c r="F405" s="596"/>
      <c r="G405" s="596"/>
      <c r="H405" s="596"/>
      <c r="I405" s="596"/>
      <c r="J405" s="596"/>
      <c r="K405" s="596"/>
      <c r="L405" s="596"/>
      <c r="M405" s="596"/>
      <c r="N405" s="596"/>
      <c r="O405" s="596"/>
      <c r="P405" s="596"/>
      <c r="Q405" s="596"/>
      <c r="R405" s="596"/>
      <c r="S405" s="596"/>
      <c r="T405" s="596"/>
      <c r="U405" s="596"/>
      <c r="V405" s="596"/>
      <c r="W405" s="596"/>
      <c r="X405" s="596"/>
      <c r="Y405" s="596"/>
      <c r="Z405" s="596"/>
      <c r="AA405" s="66"/>
      <c r="AB405" s="66"/>
      <c r="AC405" s="80"/>
    </row>
    <row r="406" spans="1:68" ht="27" customHeight="1" x14ac:dyDescent="0.25">
      <c r="A406" s="63" t="s">
        <v>636</v>
      </c>
      <c r="B406" s="63" t="s">
        <v>637</v>
      </c>
      <c r="C406" s="36">
        <v>4301051284</v>
      </c>
      <c r="D406" s="580">
        <v>4607091384352</v>
      </c>
      <c r="E406" s="580"/>
      <c r="F406" s="62">
        <v>0.6</v>
      </c>
      <c r="G406" s="37">
        <v>4</v>
      </c>
      <c r="H406" s="62">
        <v>2.4</v>
      </c>
      <c r="I406" s="62">
        <v>2.6459999999999999</v>
      </c>
      <c r="J406" s="37">
        <v>132</v>
      </c>
      <c r="K406" s="37" t="s">
        <v>120</v>
      </c>
      <c r="L406" s="37" t="s">
        <v>45</v>
      </c>
      <c r="M406" s="38" t="s">
        <v>87</v>
      </c>
      <c r="N406" s="38"/>
      <c r="O406" s="37">
        <v>45</v>
      </c>
      <c r="P406" s="6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82"/>
      <c r="R406" s="582"/>
      <c r="S406" s="582"/>
      <c r="T406" s="583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IFERROR(IF(Y406=0,"",ROUNDUP(Y406/H406,0)*0.00902),"")</f>
        <v/>
      </c>
      <c r="AA406" s="68" t="s">
        <v>45</v>
      </c>
      <c r="AB406" s="69" t="s">
        <v>45</v>
      </c>
      <c r="AC406" s="472" t="s">
        <v>638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639</v>
      </c>
      <c r="B407" s="63" t="s">
        <v>640</v>
      </c>
      <c r="C407" s="36">
        <v>4301051431</v>
      </c>
      <c r="D407" s="580">
        <v>4607091389654</v>
      </c>
      <c r="E407" s="580"/>
      <c r="F407" s="62">
        <v>0.33</v>
      </c>
      <c r="G407" s="37">
        <v>6</v>
      </c>
      <c r="H407" s="62">
        <v>1.98</v>
      </c>
      <c r="I407" s="62">
        <v>2.238</v>
      </c>
      <c r="J407" s="37">
        <v>182</v>
      </c>
      <c r="K407" s="37" t="s">
        <v>88</v>
      </c>
      <c r="L407" s="37" t="s">
        <v>45</v>
      </c>
      <c r="M407" s="38" t="s">
        <v>87</v>
      </c>
      <c r="N407" s="38"/>
      <c r="O407" s="37">
        <v>45</v>
      </c>
      <c r="P407" s="6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82"/>
      <c r="R407" s="582"/>
      <c r="S407" s="582"/>
      <c r="T407" s="58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641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87"/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8"/>
      <c r="P408" s="584" t="s">
        <v>40</v>
      </c>
      <c r="Q408" s="585"/>
      <c r="R408" s="585"/>
      <c r="S408" s="585"/>
      <c r="T408" s="585"/>
      <c r="U408" s="585"/>
      <c r="V408" s="586"/>
      <c r="W408" s="42" t="s">
        <v>39</v>
      </c>
      <c r="X408" s="43">
        <f>IFERROR(X406/H406,"0")+IFERROR(X407/H407,"0")</f>
        <v>0</v>
      </c>
      <c r="Y408" s="43">
        <f>IFERROR(Y406/H406,"0")+IFERROR(Y407/H407,"0")</f>
        <v>0</v>
      </c>
      <c r="Z408" s="43">
        <f>IFERROR(IF(Z406="",0,Z406),"0")+IFERROR(IF(Z407="",0,Z407),"0")</f>
        <v>0</v>
      </c>
      <c r="AA408" s="67"/>
      <c r="AB408" s="67"/>
      <c r="AC408" s="67"/>
    </row>
    <row r="409" spans="1:68" x14ac:dyDescent="0.2">
      <c r="A409" s="587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88"/>
      <c r="P409" s="584" t="s">
        <v>40</v>
      </c>
      <c r="Q409" s="585"/>
      <c r="R409" s="585"/>
      <c r="S409" s="585"/>
      <c r="T409" s="585"/>
      <c r="U409" s="585"/>
      <c r="V409" s="586"/>
      <c r="W409" s="42" t="s">
        <v>0</v>
      </c>
      <c r="X409" s="43">
        <f>IFERROR(SUM(X406:X407),"0")</f>
        <v>0</v>
      </c>
      <c r="Y409" s="43">
        <f>IFERROR(SUM(Y406:Y407),"0")</f>
        <v>0</v>
      </c>
      <c r="Z409" s="42"/>
      <c r="AA409" s="67"/>
      <c r="AB409" s="67"/>
      <c r="AC409" s="67"/>
    </row>
    <row r="410" spans="1:68" ht="16.5" customHeight="1" x14ac:dyDescent="0.25">
      <c r="A410" s="595" t="s">
        <v>642</v>
      </c>
      <c r="B410" s="595"/>
      <c r="C410" s="595"/>
      <c r="D410" s="595"/>
      <c r="E410" s="595"/>
      <c r="F410" s="595"/>
      <c r="G410" s="595"/>
      <c r="H410" s="595"/>
      <c r="I410" s="595"/>
      <c r="J410" s="595"/>
      <c r="K410" s="595"/>
      <c r="L410" s="595"/>
      <c r="M410" s="595"/>
      <c r="N410" s="595"/>
      <c r="O410" s="595"/>
      <c r="P410" s="595"/>
      <c r="Q410" s="595"/>
      <c r="R410" s="595"/>
      <c r="S410" s="595"/>
      <c r="T410" s="595"/>
      <c r="U410" s="595"/>
      <c r="V410" s="595"/>
      <c r="W410" s="595"/>
      <c r="X410" s="595"/>
      <c r="Y410" s="595"/>
      <c r="Z410" s="595"/>
      <c r="AA410" s="65"/>
      <c r="AB410" s="65"/>
      <c r="AC410" s="79"/>
    </row>
    <row r="411" spans="1:68" ht="14.25" customHeight="1" x14ac:dyDescent="0.25">
      <c r="A411" s="596" t="s">
        <v>144</v>
      </c>
      <c r="B411" s="596"/>
      <c r="C411" s="596"/>
      <c r="D411" s="596"/>
      <c r="E411" s="596"/>
      <c r="F411" s="596"/>
      <c r="G411" s="596"/>
      <c r="H411" s="596"/>
      <c r="I411" s="596"/>
      <c r="J411" s="596"/>
      <c r="K411" s="596"/>
      <c r="L411" s="596"/>
      <c r="M411" s="596"/>
      <c r="N411" s="596"/>
      <c r="O411" s="596"/>
      <c r="P411" s="596"/>
      <c r="Q411" s="596"/>
      <c r="R411" s="596"/>
      <c r="S411" s="596"/>
      <c r="T411" s="596"/>
      <c r="U411" s="596"/>
      <c r="V411" s="596"/>
      <c r="W411" s="596"/>
      <c r="X411" s="596"/>
      <c r="Y411" s="596"/>
      <c r="Z411" s="596"/>
      <c r="AA411" s="66"/>
      <c r="AB411" s="66"/>
      <c r="AC411" s="80"/>
    </row>
    <row r="412" spans="1:68" ht="27" customHeight="1" x14ac:dyDescent="0.25">
      <c r="A412" s="63" t="s">
        <v>643</v>
      </c>
      <c r="B412" s="63" t="s">
        <v>644</v>
      </c>
      <c r="C412" s="36">
        <v>4301020319</v>
      </c>
      <c r="D412" s="580">
        <v>4680115885240</v>
      </c>
      <c r="E412" s="580"/>
      <c r="F412" s="62">
        <v>0.35</v>
      </c>
      <c r="G412" s="37">
        <v>6</v>
      </c>
      <c r="H412" s="62">
        <v>2.1</v>
      </c>
      <c r="I412" s="62">
        <v>2.31</v>
      </c>
      <c r="J412" s="37">
        <v>182</v>
      </c>
      <c r="K412" s="37" t="s">
        <v>88</v>
      </c>
      <c r="L412" s="37" t="s">
        <v>45</v>
      </c>
      <c r="M412" s="38" t="s">
        <v>81</v>
      </c>
      <c r="N412" s="38"/>
      <c r="O412" s="37">
        <v>40</v>
      </c>
      <c r="P412" s="6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82"/>
      <c r="R412" s="582"/>
      <c r="S412" s="582"/>
      <c r="T412" s="583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76" t="s">
        <v>645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587"/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8"/>
      <c r="P413" s="584" t="s">
        <v>40</v>
      </c>
      <c r="Q413" s="585"/>
      <c r="R413" s="585"/>
      <c r="S413" s="585"/>
      <c r="T413" s="585"/>
      <c r="U413" s="585"/>
      <c r="V413" s="586"/>
      <c r="W413" s="42" t="s">
        <v>39</v>
      </c>
      <c r="X413" s="43">
        <f>IFERROR(X412/H412,"0")</f>
        <v>0</v>
      </c>
      <c r="Y413" s="43">
        <f>IFERROR(Y412/H412,"0")</f>
        <v>0</v>
      </c>
      <c r="Z413" s="43">
        <f>IFERROR(IF(Z412="",0,Z412),"0")</f>
        <v>0</v>
      </c>
      <c r="AA413" s="67"/>
      <c r="AB413" s="67"/>
      <c r="AC413" s="67"/>
    </row>
    <row r="414" spans="1:68" x14ac:dyDescent="0.2">
      <c r="A414" s="587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8"/>
      <c r="P414" s="584" t="s">
        <v>40</v>
      </c>
      <c r="Q414" s="585"/>
      <c r="R414" s="585"/>
      <c r="S414" s="585"/>
      <c r="T414" s="585"/>
      <c r="U414" s="585"/>
      <c r="V414" s="586"/>
      <c r="W414" s="42" t="s">
        <v>0</v>
      </c>
      <c r="X414" s="43">
        <f>IFERROR(SUM(X412:X412),"0")</f>
        <v>0</v>
      </c>
      <c r="Y414" s="43">
        <f>IFERROR(SUM(Y412:Y412),"0")</f>
        <v>0</v>
      </c>
      <c r="Z414" s="42"/>
      <c r="AA414" s="67"/>
      <c r="AB414" s="67"/>
      <c r="AC414" s="67"/>
    </row>
    <row r="415" spans="1:68" ht="14.25" customHeight="1" x14ac:dyDescent="0.25">
      <c r="A415" s="596" t="s">
        <v>76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66"/>
      <c r="AB415" s="66"/>
      <c r="AC415" s="80"/>
    </row>
    <row r="416" spans="1:68" ht="27" customHeight="1" x14ac:dyDescent="0.25">
      <c r="A416" s="63" t="s">
        <v>646</v>
      </c>
      <c r="B416" s="63" t="s">
        <v>647</v>
      </c>
      <c r="C416" s="36">
        <v>4301031403</v>
      </c>
      <c r="D416" s="580">
        <v>4680115886094</v>
      </c>
      <c r="E416" s="580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120</v>
      </c>
      <c r="L416" s="37" t="s">
        <v>45</v>
      </c>
      <c r="M416" s="38" t="s">
        <v>116</v>
      </c>
      <c r="N416" s="38"/>
      <c r="O416" s="37">
        <v>50</v>
      </c>
      <c r="P416" s="6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82"/>
      <c r="R416" s="582"/>
      <c r="S416" s="582"/>
      <c r="T416" s="58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8" t="s">
        <v>648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649</v>
      </c>
      <c r="B417" s="63" t="s">
        <v>650</v>
      </c>
      <c r="C417" s="36">
        <v>4301031363</v>
      </c>
      <c r="D417" s="580">
        <v>4607091389425</v>
      </c>
      <c r="E417" s="580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82</v>
      </c>
      <c r="L417" s="37" t="s">
        <v>45</v>
      </c>
      <c r="M417" s="38" t="s">
        <v>81</v>
      </c>
      <c r="N417" s="38"/>
      <c r="O417" s="37">
        <v>50</v>
      </c>
      <c r="P417" s="6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82"/>
      <c r="R417" s="582"/>
      <c r="S417" s="582"/>
      <c r="T417" s="58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652</v>
      </c>
      <c r="B418" s="63" t="s">
        <v>653</v>
      </c>
      <c r="C418" s="36">
        <v>4301031373</v>
      </c>
      <c r="D418" s="580">
        <v>4680115880771</v>
      </c>
      <c r="E418" s="580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82</v>
      </c>
      <c r="L418" s="37" t="s">
        <v>45</v>
      </c>
      <c r="M418" s="38" t="s">
        <v>81</v>
      </c>
      <c r="N418" s="38"/>
      <c r="O418" s="37">
        <v>50</v>
      </c>
      <c r="P418" s="6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82"/>
      <c r="R418" s="582"/>
      <c r="S418" s="582"/>
      <c r="T418" s="583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654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655</v>
      </c>
      <c r="B419" s="63" t="s">
        <v>656</v>
      </c>
      <c r="C419" s="36">
        <v>4301031359</v>
      </c>
      <c r="D419" s="580">
        <v>4607091389500</v>
      </c>
      <c r="E419" s="580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82</v>
      </c>
      <c r="L419" s="37" t="s">
        <v>45</v>
      </c>
      <c r="M419" s="38" t="s">
        <v>81</v>
      </c>
      <c r="N419" s="38"/>
      <c r="O419" s="37">
        <v>50</v>
      </c>
      <c r="P419" s="63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82"/>
      <c r="R419" s="582"/>
      <c r="S419" s="582"/>
      <c r="T419" s="583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654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87"/>
      <c r="B420" s="587"/>
      <c r="C420" s="587"/>
      <c r="D420" s="587"/>
      <c r="E420" s="587"/>
      <c r="F420" s="587"/>
      <c r="G420" s="587"/>
      <c r="H420" s="587"/>
      <c r="I420" s="587"/>
      <c r="J420" s="587"/>
      <c r="K420" s="587"/>
      <c r="L420" s="587"/>
      <c r="M420" s="587"/>
      <c r="N420" s="587"/>
      <c r="O420" s="588"/>
      <c r="P420" s="584" t="s">
        <v>40</v>
      </c>
      <c r="Q420" s="585"/>
      <c r="R420" s="585"/>
      <c r="S420" s="585"/>
      <c r="T420" s="585"/>
      <c r="U420" s="585"/>
      <c r="V420" s="586"/>
      <c r="W420" s="42" t="s">
        <v>39</v>
      </c>
      <c r="X420" s="43">
        <f>IFERROR(X416/H416,"0")+IFERROR(X417/H417,"0")+IFERROR(X418/H418,"0")+IFERROR(X419/H419,"0")</f>
        <v>0</v>
      </c>
      <c r="Y420" s="43">
        <f>IFERROR(Y416/H416,"0")+IFERROR(Y417/H417,"0")+IFERROR(Y418/H418,"0")+IFERROR(Y419/H419,"0")</f>
        <v>0</v>
      </c>
      <c r="Z420" s="43">
        <f>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587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88"/>
      <c r="P421" s="584" t="s">
        <v>40</v>
      </c>
      <c r="Q421" s="585"/>
      <c r="R421" s="585"/>
      <c r="S421" s="585"/>
      <c r="T421" s="585"/>
      <c r="U421" s="585"/>
      <c r="V421" s="586"/>
      <c r="W421" s="42" t="s">
        <v>0</v>
      </c>
      <c r="X421" s="43">
        <f>IFERROR(SUM(X416:X419),"0")</f>
        <v>0</v>
      </c>
      <c r="Y421" s="43">
        <f>IFERROR(SUM(Y416:Y419),"0")</f>
        <v>0</v>
      </c>
      <c r="Z421" s="42"/>
      <c r="AA421" s="67"/>
      <c r="AB421" s="67"/>
      <c r="AC421" s="67"/>
    </row>
    <row r="422" spans="1:68" ht="16.5" customHeight="1" x14ac:dyDescent="0.25">
      <c r="A422" s="595" t="s">
        <v>657</v>
      </c>
      <c r="B422" s="595"/>
      <c r="C422" s="595"/>
      <c r="D422" s="595"/>
      <c r="E422" s="595"/>
      <c r="F422" s="595"/>
      <c r="G422" s="595"/>
      <c r="H422" s="595"/>
      <c r="I422" s="595"/>
      <c r="J422" s="595"/>
      <c r="K422" s="595"/>
      <c r="L422" s="595"/>
      <c r="M422" s="595"/>
      <c r="N422" s="595"/>
      <c r="O422" s="595"/>
      <c r="P422" s="595"/>
      <c r="Q422" s="595"/>
      <c r="R422" s="595"/>
      <c r="S422" s="595"/>
      <c r="T422" s="595"/>
      <c r="U422" s="595"/>
      <c r="V422" s="595"/>
      <c r="W422" s="595"/>
      <c r="X422" s="595"/>
      <c r="Y422" s="595"/>
      <c r="Z422" s="595"/>
      <c r="AA422" s="65"/>
      <c r="AB422" s="65"/>
      <c r="AC422" s="79"/>
    </row>
    <row r="423" spans="1:68" ht="14.25" customHeight="1" x14ac:dyDescent="0.25">
      <c r="A423" s="596" t="s">
        <v>76</v>
      </c>
      <c r="B423" s="596"/>
      <c r="C423" s="596"/>
      <c r="D423" s="596"/>
      <c r="E423" s="596"/>
      <c r="F423" s="596"/>
      <c r="G423" s="596"/>
      <c r="H423" s="596"/>
      <c r="I423" s="596"/>
      <c r="J423" s="596"/>
      <c r="K423" s="596"/>
      <c r="L423" s="596"/>
      <c r="M423" s="596"/>
      <c r="N423" s="596"/>
      <c r="O423" s="596"/>
      <c r="P423" s="596"/>
      <c r="Q423" s="596"/>
      <c r="R423" s="596"/>
      <c r="S423" s="596"/>
      <c r="T423" s="596"/>
      <c r="U423" s="596"/>
      <c r="V423" s="596"/>
      <c r="W423" s="596"/>
      <c r="X423" s="596"/>
      <c r="Y423" s="596"/>
      <c r="Z423" s="596"/>
      <c r="AA423" s="66"/>
      <c r="AB423" s="66"/>
      <c r="AC423" s="80"/>
    </row>
    <row r="424" spans="1:68" ht="27" customHeight="1" x14ac:dyDescent="0.25">
      <c r="A424" s="63" t="s">
        <v>658</v>
      </c>
      <c r="B424" s="63" t="s">
        <v>659</v>
      </c>
      <c r="C424" s="36">
        <v>4301031347</v>
      </c>
      <c r="D424" s="580">
        <v>4680115885110</v>
      </c>
      <c r="E424" s="580"/>
      <c r="F424" s="62">
        <v>0.2</v>
      </c>
      <c r="G424" s="37">
        <v>6</v>
      </c>
      <c r="H424" s="62">
        <v>1.2</v>
      </c>
      <c r="I424" s="62">
        <v>2.1</v>
      </c>
      <c r="J424" s="37">
        <v>182</v>
      </c>
      <c r="K424" s="37" t="s">
        <v>88</v>
      </c>
      <c r="L424" s="37" t="s">
        <v>45</v>
      </c>
      <c r="M424" s="38" t="s">
        <v>81</v>
      </c>
      <c r="N424" s="38"/>
      <c r="O424" s="37">
        <v>50</v>
      </c>
      <c r="P424" s="6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82"/>
      <c r="R424" s="582"/>
      <c r="S424" s="582"/>
      <c r="T424" s="583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6" t="s">
        <v>660</v>
      </c>
      <c r="AG424" s="78"/>
      <c r="AJ424" s="84" t="s">
        <v>45</v>
      </c>
      <c r="AK424" s="84">
        <v>0</v>
      </c>
      <c r="BB424" s="48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84" t="s">
        <v>40</v>
      </c>
      <c r="Q425" s="585"/>
      <c r="R425" s="585"/>
      <c r="S425" s="585"/>
      <c r="T425" s="585"/>
      <c r="U425" s="585"/>
      <c r="V425" s="58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87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8"/>
      <c r="P426" s="584" t="s">
        <v>40</v>
      </c>
      <c r="Q426" s="585"/>
      <c r="R426" s="585"/>
      <c r="S426" s="585"/>
      <c r="T426" s="585"/>
      <c r="U426" s="585"/>
      <c r="V426" s="58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595" t="s">
        <v>661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65"/>
      <c r="AB427" s="65"/>
      <c r="AC427" s="79"/>
    </row>
    <row r="428" spans="1:68" ht="14.25" customHeight="1" x14ac:dyDescent="0.25">
      <c r="A428" s="596" t="s">
        <v>76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66"/>
      <c r="AB428" s="66"/>
      <c r="AC428" s="80"/>
    </row>
    <row r="429" spans="1:68" ht="27" customHeight="1" x14ac:dyDescent="0.25">
      <c r="A429" s="63" t="s">
        <v>662</v>
      </c>
      <c r="B429" s="63" t="s">
        <v>663</v>
      </c>
      <c r="C429" s="36">
        <v>4301031261</v>
      </c>
      <c r="D429" s="580">
        <v>4680115885103</v>
      </c>
      <c r="E429" s="580"/>
      <c r="F429" s="62">
        <v>0.27</v>
      </c>
      <c r="G429" s="37">
        <v>6</v>
      </c>
      <c r="H429" s="62">
        <v>1.62</v>
      </c>
      <c r="I429" s="62">
        <v>1.8</v>
      </c>
      <c r="J429" s="37">
        <v>182</v>
      </c>
      <c r="K429" s="37" t="s">
        <v>88</v>
      </c>
      <c r="L429" s="37" t="s">
        <v>45</v>
      </c>
      <c r="M429" s="38" t="s">
        <v>81</v>
      </c>
      <c r="N429" s="38"/>
      <c r="O429" s="37">
        <v>40</v>
      </c>
      <c r="P429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82"/>
      <c r="R429" s="582"/>
      <c r="S429" s="582"/>
      <c r="T429" s="583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88" t="s">
        <v>664</v>
      </c>
      <c r="AG429" s="78"/>
      <c r="AJ429" s="84" t="s">
        <v>45</v>
      </c>
      <c r="AK429" s="84">
        <v>0</v>
      </c>
      <c r="BB429" s="489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84" t="s">
        <v>40</v>
      </c>
      <c r="Q430" s="585"/>
      <c r="R430" s="585"/>
      <c r="S430" s="585"/>
      <c r="T430" s="585"/>
      <c r="U430" s="585"/>
      <c r="V430" s="586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587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8"/>
      <c r="P431" s="584" t="s">
        <v>40</v>
      </c>
      <c r="Q431" s="585"/>
      <c r="R431" s="585"/>
      <c r="S431" s="585"/>
      <c r="T431" s="585"/>
      <c r="U431" s="585"/>
      <c r="V431" s="586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27.75" customHeight="1" x14ac:dyDescent="0.2">
      <c r="A432" s="609" t="s">
        <v>665</v>
      </c>
      <c r="B432" s="609"/>
      <c r="C432" s="609"/>
      <c r="D432" s="609"/>
      <c r="E432" s="609"/>
      <c r="F432" s="609"/>
      <c r="G432" s="609"/>
      <c r="H432" s="609"/>
      <c r="I432" s="609"/>
      <c r="J432" s="609"/>
      <c r="K432" s="609"/>
      <c r="L432" s="609"/>
      <c r="M432" s="609"/>
      <c r="N432" s="609"/>
      <c r="O432" s="609"/>
      <c r="P432" s="609"/>
      <c r="Q432" s="609"/>
      <c r="R432" s="609"/>
      <c r="S432" s="609"/>
      <c r="T432" s="609"/>
      <c r="U432" s="609"/>
      <c r="V432" s="609"/>
      <c r="W432" s="609"/>
      <c r="X432" s="609"/>
      <c r="Y432" s="609"/>
      <c r="Z432" s="609"/>
      <c r="AA432" s="54"/>
      <c r="AB432" s="54"/>
      <c r="AC432" s="54"/>
    </row>
    <row r="433" spans="1:68" ht="16.5" customHeight="1" x14ac:dyDescent="0.25">
      <c r="A433" s="595" t="s">
        <v>665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65"/>
      <c r="AB433" s="65"/>
      <c r="AC433" s="79"/>
    </row>
    <row r="434" spans="1:68" ht="14.25" customHeight="1" x14ac:dyDescent="0.25">
      <c r="A434" s="596" t="s">
        <v>112</v>
      </c>
      <c r="B434" s="596"/>
      <c r="C434" s="596"/>
      <c r="D434" s="596"/>
      <c r="E434" s="596"/>
      <c r="F434" s="596"/>
      <c r="G434" s="596"/>
      <c r="H434" s="596"/>
      <c r="I434" s="596"/>
      <c r="J434" s="596"/>
      <c r="K434" s="596"/>
      <c r="L434" s="596"/>
      <c r="M434" s="596"/>
      <c r="N434" s="596"/>
      <c r="O434" s="596"/>
      <c r="P434" s="596"/>
      <c r="Q434" s="596"/>
      <c r="R434" s="596"/>
      <c r="S434" s="596"/>
      <c r="T434" s="596"/>
      <c r="U434" s="596"/>
      <c r="V434" s="596"/>
      <c r="W434" s="596"/>
      <c r="X434" s="596"/>
      <c r="Y434" s="596"/>
      <c r="Z434" s="596"/>
      <c r="AA434" s="66"/>
      <c r="AB434" s="66"/>
      <c r="AC434" s="80"/>
    </row>
    <row r="435" spans="1:68" ht="27" customHeight="1" x14ac:dyDescent="0.25">
      <c r="A435" s="63" t="s">
        <v>666</v>
      </c>
      <c r="B435" s="63" t="s">
        <v>667</v>
      </c>
      <c r="C435" s="36">
        <v>4301011795</v>
      </c>
      <c r="D435" s="580">
        <v>4607091389067</v>
      </c>
      <c r="E435" s="580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82"/>
      <c r="R435" s="582"/>
      <c r="S435" s="582"/>
      <c r="T435" s="58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9" si="63">IFERROR(IF(X435="",0,CEILING((X435/$H435),1)*$H435),"")</f>
        <v>0</v>
      </c>
      <c r="Z435" s="41" t="str">
        <f t="shared" ref="Z435:Z441" si="64">IFERROR(IF(Y435=0,"",ROUNDUP(Y435/H435,0)*0.01196),"")</f>
        <v/>
      </c>
      <c r="AA435" s="68" t="s">
        <v>45</v>
      </c>
      <c r="AB435" s="69" t="s">
        <v>45</v>
      </c>
      <c r="AC435" s="490" t="s">
        <v>668</v>
      </c>
      <c r="AG435" s="78"/>
      <c r="AJ435" s="84" t="s">
        <v>45</v>
      </c>
      <c r="AK435" s="84">
        <v>0</v>
      </c>
      <c r="BB435" s="491" t="s">
        <v>66</v>
      </c>
      <c r="BM435" s="78">
        <f t="shared" ref="BM435:BM449" si="65">IFERROR(X435*I435/H435,"0")</f>
        <v>0</v>
      </c>
      <c r="BN435" s="78">
        <f t="shared" ref="BN435:BN449" si="66">IFERROR(Y435*I435/H435,"0")</f>
        <v>0</v>
      </c>
      <c r="BO435" s="78">
        <f t="shared" ref="BO435:BO449" si="67">IFERROR(1/J435*(X435/H435),"0")</f>
        <v>0</v>
      </c>
      <c r="BP435" s="78">
        <f t="shared" ref="BP435:BP449" si="68">IFERROR(1/J435*(Y435/H435),"0")</f>
        <v>0</v>
      </c>
    </row>
    <row r="436" spans="1:68" ht="27" customHeight="1" x14ac:dyDescent="0.25">
      <c r="A436" s="63" t="s">
        <v>669</v>
      </c>
      <c r="B436" s="63" t="s">
        <v>670</v>
      </c>
      <c r="C436" s="36">
        <v>4301011961</v>
      </c>
      <c r="D436" s="580">
        <v>4680115885271</v>
      </c>
      <c r="E436" s="58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6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82"/>
      <c r="R436" s="582"/>
      <c r="S436" s="582"/>
      <c r="T436" s="58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2" t="s">
        <v>671</v>
      </c>
      <c r="AG436" s="78"/>
      <c r="AJ436" s="84" t="s">
        <v>45</v>
      </c>
      <c r="AK436" s="84">
        <v>0</v>
      </c>
      <c r="BB436" s="493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672</v>
      </c>
      <c r="B437" s="63" t="s">
        <v>673</v>
      </c>
      <c r="C437" s="36">
        <v>4301011376</v>
      </c>
      <c r="D437" s="580">
        <v>4680115885226</v>
      </c>
      <c r="E437" s="580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87</v>
      </c>
      <c r="N437" s="38"/>
      <c r="O437" s="37">
        <v>60</v>
      </c>
      <c r="P437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82"/>
      <c r="R437" s="582"/>
      <c r="S437" s="582"/>
      <c r="T437" s="583"/>
      <c r="U437" s="39" t="s">
        <v>45</v>
      </c>
      <c r="V437" s="39" t="s">
        <v>45</v>
      </c>
      <c r="W437" s="40" t="s">
        <v>0</v>
      </c>
      <c r="X437" s="58">
        <v>42.24</v>
      </c>
      <c r="Y437" s="55">
        <f t="shared" si="63"/>
        <v>42.24</v>
      </c>
      <c r="Z437" s="41">
        <f t="shared" si="64"/>
        <v>9.5680000000000001E-2</v>
      </c>
      <c r="AA437" s="68" t="s">
        <v>45</v>
      </c>
      <c r="AB437" s="69" t="s">
        <v>45</v>
      </c>
      <c r="AC437" s="494" t="s">
        <v>674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45.12</v>
      </c>
      <c r="BN437" s="78">
        <f t="shared" si="66"/>
        <v>45.12</v>
      </c>
      <c r="BO437" s="78">
        <f t="shared" si="67"/>
        <v>7.6923076923076927E-2</v>
      </c>
      <c r="BP437" s="78">
        <f t="shared" si="68"/>
        <v>7.6923076923076927E-2</v>
      </c>
    </row>
    <row r="438" spans="1:68" ht="27" customHeight="1" x14ac:dyDescent="0.25">
      <c r="A438" s="63" t="s">
        <v>675</v>
      </c>
      <c r="B438" s="63" t="s">
        <v>676</v>
      </c>
      <c r="C438" s="36">
        <v>4301012145</v>
      </c>
      <c r="D438" s="580">
        <v>4607091383522</v>
      </c>
      <c r="E438" s="580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116</v>
      </c>
      <c r="N438" s="38"/>
      <c r="O438" s="37">
        <v>60</v>
      </c>
      <c r="P438" s="630" t="s">
        <v>677</v>
      </c>
      <c r="Q438" s="582"/>
      <c r="R438" s="582"/>
      <c r="S438" s="582"/>
      <c r="T438" s="58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678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16.5" customHeight="1" x14ac:dyDescent="0.25">
      <c r="A439" s="63" t="s">
        <v>679</v>
      </c>
      <c r="B439" s="63" t="s">
        <v>680</v>
      </c>
      <c r="C439" s="36">
        <v>4301011774</v>
      </c>
      <c r="D439" s="580">
        <v>4680115884502</v>
      </c>
      <c r="E439" s="58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117</v>
      </c>
      <c r="L439" s="37" t="s">
        <v>45</v>
      </c>
      <c r="M439" s="38" t="s">
        <v>116</v>
      </c>
      <c r="N439" s="38"/>
      <c r="O439" s="37">
        <v>60</v>
      </c>
      <c r="P439" s="6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82"/>
      <c r="R439" s="582"/>
      <c r="S439" s="582"/>
      <c r="T439" s="58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4"/>
        <v/>
      </c>
      <c r="AA439" s="68" t="s">
        <v>45</v>
      </c>
      <c r="AB439" s="69" t="s">
        <v>45</v>
      </c>
      <c r="AC439" s="498" t="s">
        <v>681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682</v>
      </c>
      <c r="B440" s="63" t="s">
        <v>683</v>
      </c>
      <c r="C440" s="36">
        <v>4301011771</v>
      </c>
      <c r="D440" s="580">
        <v>4607091389104</v>
      </c>
      <c r="E440" s="580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117</v>
      </c>
      <c r="L440" s="37" t="s">
        <v>45</v>
      </c>
      <c r="M440" s="38" t="s">
        <v>116</v>
      </c>
      <c r="N440" s="38"/>
      <c r="O440" s="37">
        <v>60</v>
      </c>
      <c r="P44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82"/>
      <c r="R440" s="582"/>
      <c r="S440" s="582"/>
      <c r="T440" s="583"/>
      <c r="U440" s="39" t="s">
        <v>45</v>
      </c>
      <c r="V440" s="39" t="s">
        <v>45</v>
      </c>
      <c r="W440" s="40" t="s">
        <v>0</v>
      </c>
      <c r="X440" s="58">
        <v>168.96</v>
      </c>
      <c r="Y440" s="55">
        <f t="shared" si="63"/>
        <v>168.96</v>
      </c>
      <c r="Z440" s="41">
        <f t="shared" si="64"/>
        <v>0.38272</v>
      </c>
      <c r="AA440" s="68" t="s">
        <v>45</v>
      </c>
      <c r="AB440" s="69" t="s">
        <v>45</v>
      </c>
      <c r="AC440" s="500" t="s">
        <v>684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180.48</v>
      </c>
      <c r="BN440" s="78">
        <f t="shared" si="66"/>
        <v>180.48</v>
      </c>
      <c r="BO440" s="78">
        <f t="shared" si="67"/>
        <v>0.30769230769230771</v>
      </c>
      <c r="BP440" s="78">
        <f t="shared" si="68"/>
        <v>0.30769230769230771</v>
      </c>
    </row>
    <row r="441" spans="1:68" ht="16.5" customHeight="1" x14ac:dyDescent="0.25">
      <c r="A441" s="63" t="s">
        <v>685</v>
      </c>
      <c r="B441" s="63" t="s">
        <v>686</v>
      </c>
      <c r="C441" s="36">
        <v>4301011799</v>
      </c>
      <c r="D441" s="580">
        <v>4680115884519</v>
      </c>
      <c r="E441" s="580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117</v>
      </c>
      <c r="L441" s="37" t="s">
        <v>45</v>
      </c>
      <c r="M441" s="38" t="s">
        <v>87</v>
      </c>
      <c r="N441" s="38"/>
      <c r="O441" s="37">
        <v>60</v>
      </c>
      <c r="P441" s="6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82"/>
      <c r="R441" s="582"/>
      <c r="S441" s="582"/>
      <c r="T441" s="58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687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688</v>
      </c>
      <c r="B442" s="63" t="s">
        <v>689</v>
      </c>
      <c r="C442" s="36">
        <v>4301012125</v>
      </c>
      <c r="D442" s="580">
        <v>4680115886391</v>
      </c>
      <c r="E442" s="580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88</v>
      </c>
      <c r="L442" s="37" t="s">
        <v>45</v>
      </c>
      <c r="M442" s="38" t="s">
        <v>87</v>
      </c>
      <c r="N442" s="38"/>
      <c r="O442" s="37">
        <v>60</v>
      </c>
      <c r="P442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82"/>
      <c r="R442" s="582"/>
      <c r="S442" s="582"/>
      <c r="T442" s="58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668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690</v>
      </c>
      <c r="B443" s="63" t="s">
        <v>691</v>
      </c>
      <c r="C443" s="36">
        <v>4301011778</v>
      </c>
      <c r="D443" s="580">
        <v>4680115880603</v>
      </c>
      <c r="E443" s="580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82"/>
      <c r="R443" s="582"/>
      <c r="S443" s="582"/>
      <c r="T443" s="58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668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690</v>
      </c>
      <c r="B444" s="63" t="s">
        <v>692</v>
      </c>
      <c r="C444" s="36">
        <v>4301012035</v>
      </c>
      <c r="D444" s="580">
        <v>4680115880603</v>
      </c>
      <c r="E444" s="580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120</v>
      </c>
      <c r="L444" s="37" t="s">
        <v>45</v>
      </c>
      <c r="M444" s="38" t="s">
        <v>116</v>
      </c>
      <c r="N444" s="38"/>
      <c r="O444" s="37">
        <v>60</v>
      </c>
      <c r="P444" s="62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82"/>
      <c r="R444" s="582"/>
      <c r="S444" s="582"/>
      <c r="T444" s="58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668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693</v>
      </c>
      <c r="B445" s="63" t="s">
        <v>694</v>
      </c>
      <c r="C445" s="36">
        <v>4301012146</v>
      </c>
      <c r="D445" s="580">
        <v>4607091389999</v>
      </c>
      <c r="E445" s="580"/>
      <c r="F445" s="62">
        <v>0.6</v>
      </c>
      <c r="G445" s="37">
        <v>8</v>
      </c>
      <c r="H445" s="62">
        <v>4.8</v>
      </c>
      <c r="I445" s="62">
        <v>5.01</v>
      </c>
      <c r="J445" s="37">
        <v>132</v>
      </c>
      <c r="K445" s="37" t="s">
        <v>120</v>
      </c>
      <c r="L445" s="37" t="s">
        <v>45</v>
      </c>
      <c r="M445" s="38" t="s">
        <v>116</v>
      </c>
      <c r="N445" s="38"/>
      <c r="O445" s="37">
        <v>60</v>
      </c>
      <c r="P445" s="627" t="s">
        <v>695</v>
      </c>
      <c r="Q445" s="582"/>
      <c r="R445" s="582"/>
      <c r="S445" s="582"/>
      <c r="T445" s="58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678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696</v>
      </c>
      <c r="B446" s="63" t="s">
        <v>697</v>
      </c>
      <c r="C446" s="36">
        <v>4301012036</v>
      </c>
      <c r="D446" s="580">
        <v>4680115882782</v>
      </c>
      <c r="E446" s="580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120</v>
      </c>
      <c r="L446" s="37" t="s">
        <v>45</v>
      </c>
      <c r="M446" s="38" t="s">
        <v>116</v>
      </c>
      <c r="N446" s="38"/>
      <c r="O446" s="37">
        <v>60</v>
      </c>
      <c r="P446" s="62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82"/>
      <c r="R446" s="582"/>
      <c r="S446" s="582"/>
      <c r="T446" s="58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671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698</v>
      </c>
      <c r="B447" s="63" t="s">
        <v>699</v>
      </c>
      <c r="C447" s="36">
        <v>4301012050</v>
      </c>
      <c r="D447" s="580">
        <v>4680115885479</v>
      </c>
      <c r="E447" s="580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88</v>
      </c>
      <c r="L447" s="37" t="s">
        <v>45</v>
      </c>
      <c r="M447" s="38" t="s">
        <v>116</v>
      </c>
      <c r="N447" s="38"/>
      <c r="O447" s="37">
        <v>60</v>
      </c>
      <c r="P447" s="62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82"/>
      <c r="R447" s="582"/>
      <c r="S447" s="582"/>
      <c r="T447" s="58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700</v>
      </c>
      <c r="B448" s="63" t="s">
        <v>701</v>
      </c>
      <c r="C448" s="36">
        <v>4301011784</v>
      </c>
      <c r="D448" s="580">
        <v>4607091389982</v>
      </c>
      <c r="E448" s="580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60</v>
      </c>
      <c r="P448" s="6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82"/>
      <c r="R448" s="582"/>
      <c r="S448" s="582"/>
      <c r="T448" s="58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684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700</v>
      </c>
      <c r="B449" s="63" t="s">
        <v>702</v>
      </c>
      <c r="C449" s="36">
        <v>4301012034</v>
      </c>
      <c r="D449" s="580">
        <v>4607091389982</v>
      </c>
      <c r="E449" s="580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120</v>
      </c>
      <c r="L449" s="37" t="s">
        <v>45</v>
      </c>
      <c r="M449" s="38" t="s">
        <v>116</v>
      </c>
      <c r="N449" s="38"/>
      <c r="O449" s="37">
        <v>60</v>
      </c>
      <c r="P449" s="6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2"/>
      <c r="R449" s="582"/>
      <c r="S449" s="582"/>
      <c r="T449" s="58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684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x14ac:dyDescent="0.2">
      <c r="A450" s="587"/>
      <c r="B450" s="587"/>
      <c r="C450" s="587"/>
      <c r="D450" s="587"/>
      <c r="E450" s="587"/>
      <c r="F450" s="587"/>
      <c r="G450" s="587"/>
      <c r="H450" s="587"/>
      <c r="I450" s="587"/>
      <c r="J450" s="587"/>
      <c r="K450" s="587"/>
      <c r="L450" s="587"/>
      <c r="M450" s="587"/>
      <c r="N450" s="587"/>
      <c r="O450" s="588"/>
      <c r="P450" s="584" t="s">
        <v>40</v>
      </c>
      <c r="Q450" s="585"/>
      <c r="R450" s="585"/>
      <c r="S450" s="585"/>
      <c r="T450" s="585"/>
      <c r="U450" s="585"/>
      <c r="V450" s="586"/>
      <c r="W450" s="42" t="s">
        <v>39</v>
      </c>
      <c r="X450" s="43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40</v>
      </c>
      <c r="Y450" s="43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40</v>
      </c>
      <c r="Z450" s="43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0.47839999999999999</v>
      </c>
      <c r="AA450" s="67"/>
      <c r="AB450" s="67"/>
      <c r="AC450" s="67"/>
    </row>
    <row r="451" spans="1:68" x14ac:dyDescent="0.2">
      <c r="A451" s="587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88"/>
      <c r="P451" s="584" t="s">
        <v>40</v>
      </c>
      <c r="Q451" s="585"/>
      <c r="R451" s="585"/>
      <c r="S451" s="585"/>
      <c r="T451" s="585"/>
      <c r="U451" s="585"/>
      <c r="V451" s="586"/>
      <c r="W451" s="42" t="s">
        <v>0</v>
      </c>
      <c r="X451" s="43">
        <f>IFERROR(SUM(X435:X449),"0")</f>
        <v>211.20000000000002</v>
      </c>
      <c r="Y451" s="43">
        <f>IFERROR(SUM(Y435:Y449),"0")</f>
        <v>211.20000000000002</v>
      </c>
      <c r="Z451" s="42"/>
      <c r="AA451" s="67"/>
      <c r="AB451" s="67"/>
      <c r="AC451" s="67"/>
    </row>
    <row r="452" spans="1:68" ht="14.25" customHeight="1" x14ac:dyDescent="0.25">
      <c r="A452" s="596" t="s">
        <v>144</v>
      </c>
      <c r="B452" s="596"/>
      <c r="C452" s="596"/>
      <c r="D452" s="596"/>
      <c r="E452" s="596"/>
      <c r="F452" s="596"/>
      <c r="G452" s="596"/>
      <c r="H452" s="596"/>
      <c r="I452" s="596"/>
      <c r="J452" s="596"/>
      <c r="K452" s="596"/>
      <c r="L452" s="596"/>
      <c r="M452" s="596"/>
      <c r="N452" s="596"/>
      <c r="O452" s="596"/>
      <c r="P452" s="596"/>
      <c r="Q452" s="596"/>
      <c r="R452" s="596"/>
      <c r="S452" s="596"/>
      <c r="T452" s="596"/>
      <c r="U452" s="596"/>
      <c r="V452" s="596"/>
      <c r="W452" s="596"/>
      <c r="X452" s="596"/>
      <c r="Y452" s="596"/>
      <c r="Z452" s="596"/>
      <c r="AA452" s="66"/>
      <c r="AB452" s="66"/>
      <c r="AC452" s="80"/>
    </row>
    <row r="453" spans="1:68" ht="16.5" customHeight="1" x14ac:dyDescent="0.25">
      <c r="A453" s="63" t="s">
        <v>703</v>
      </c>
      <c r="B453" s="63" t="s">
        <v>704</v>
      </c>
      <c r="C453" s="36">
        <v>4301020334</v>
      </c>
      <c r="D453" s="580">
        <v>4607091388930</v>
      </c>
      <c r="E453" s="580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87</v>
      </c>
      <c r="N453" s="38"/>
      <c r="O453" s="37">
        <v>70</v>
      </c>
      <c r="P453" s="62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82"/>
      <c r="R453" s="582"/>
      <c r="S453" s="582"/>
      <c r="T453" s="583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20" t="s">
        <v>705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16.5" customHeight="1" x14ac:dyDescent="0.25">
      <c r="A454" s="63" t="s">
        <v>706</v>
      </c>
      <c r="B454" s="63" t="s">
        <v>707</v>
      </c>
      <c r="C454" s="36">
        <v>4301020384</v>
      </c>
      <c r="D454" s="580">
        <v>4680115886407</v>
      </c>
      <c r="E454" s="580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88</v>
      </c>
      <c r="L454" s="37" t="s">
        <v>45</v>
      </c>
      <c r="M454" s="38" t="s">
        <v>87</v>
      </c>
      <c r="N454" s="38"/>
      <c r="O454" s="37">
        <v>70</v>
      </c>
      <c r="P454" s="61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82"/>
      <c r="R454" s="582"/>
      <c r="S454" s="582"/>
      <c r="T454" s="583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2" t="s">
        <v>705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16.5" customHeight="1" x14ac:dyDescent="0.25">
      <c r="A455" s="63" t="s">
        <v>708</v>
      </c>
      <c r="B455" s="63" t="s">
        <v>709</v>
      </c>
      <c r="C455" s="36">
        <v>4301020385</v>
      </c>
      <c r="D455" s="580">
        <v>4680115880054</v>
      </c>
      <c r="E455" s="580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70</v>
      </c>
      <c r="P455" s="62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82"/>
      <c r="R455" s="582"/>
      <c r="S455" s="582"/>
      <c r="T455" s="583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4" t="s">
        <v>705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587"/>
      <c r="B456" s="587"/>
      <c r="C456" s="587"/>
      <c r="D456" s="587"/>
      <c r="E456" s="587"/>
      <c r="F456" s="587"/>
      <c r="G456" s="587"/>
      <c r="H456" s="587"/>
      <c r="I456" s="587"/>
      <c r="J456" s="587"/>
      <c r="K456" s="587"/>
      <c r="L456" s="587"/>
      <c r="M456" s="587"/>
      <c r="N456" s="587"/>
      <c r="O456" s="588"/>
      <c r="P456" s="584" t="s">
        <v>40</v>
      </c>
      <c r="Q456" s="585"/>
      <c r="R456" s="585"/>
      <c r="S456" s="585"/>
      <c r="T456" s="585"/>
      <c r="U456" s="585"/>
      <c r="V456" s="586"/>
      <c r="W456" s="42" t="s">
        <v>39</v>
      </c>
      <c r="X456" s="43">
        <f>IFERROR(X453/H453,"0")+IFERROR(X454/H454,"0")+IFERROR(X455/H455,"0")</f>
        <v>0</v>
      </c>
      <c r="Y456" s="43">
        <f>IFERROR(Y453/H453,"0")+IFERROR(Y454/H454,"0")+IFERROR(Y455/H455,"0")</f>
        <v>0</v>
      </c>
      <c r="Z456" s="43">
        <f>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587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88"/>
      <c r="P457" s="584" t="s">
        <v>40</v>
      </c>
      <c r="Q457" s="585"/>
      <c r="R457" s="585"/>
      <c r="S457" s="585"/>
      <c r="T457" s="585"/>
      <c r="U457" s="585"/>
      <c r="V457" s="586"/>
      <c r="W457" s="42" t="s">
        <v>0</v>
      </c>
      <c r="X457" s="43">
        <f>IFERROR(SUM(X453:X455),"0")</f>
        <v>0</v>
      </c>
      <c r="Y457" s="43">
        <f>IFERROR(SUM(Y453:Y455),"0")</f>
        <v>0</v>
      </c>
      <c r="Z457" s="42"/>
      <c r="AA457" s="67"/>
      <c r="AB457" s="67"/>
      <c r="AC457" s="67"/>
    </row>
    <row r="458" spans="1:68" ht="14.25" customHeight="1" x14ac:dyDescent="0.25">
      <c r="A458" s="596" t="s">
        <v>76</v>
      </c>
      <c r="B458" s="596"/>
      <c r="C458" s="596"/>
      <c r="D458" s="596"/>
      <c r="E458" s="596"/>
      <c r="F458" s="596"/>
      <c r="G458" s="596"/>
      <c r="H458" s="596"/>
      <c r="I458" s="596"/>
      <c r="J458" s="596"/>
      <c r="K458" s="596"/>
      <c r="L458" s="596"/>
      <c r="M458" s="596"/>
      <c r="N458" s="596"/>
      <c r="O458" s="596"/>
      <c r="P458" s="596"/>
      <c r="Q458" s="596"/>
      <c r="R458" s="596"/>
      <c r="S458" s="596"/>
      <c r="T458" s="596"/>
      <c r="U458" s="596"/>
      <c r="V458" s="596"/>
      <c r="W458" s="596"/>
      <c r="X458" s="596"/>
      <c r="Y458" s="596"/>
      <c r="Z458" s="596"/>
      <c r="AA458" s="66"/>
      <c r="AB458" s="66"/>
      <c r="AC458" s="80"/>
    </row>
    <row r="459" spans="1:68" ht="27" customHeight="1" x14ac:dyDescent="0.25">
      <c r="A459" s="63" t="s">
        <v>710</v>
      </c>
      <c r="B459" s="63" t="s">
        <v>711</v>
      </c>
      <c r="C459" s="36">
        <v>4301031349</v>
      </c>
      <c r="D459" s="580">
        <v>4680115883116</v>
      </c>
      <c r="E459" s="580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117</v>
      </c>
      <c r="L459" s="37" t="s">
        <v>45</v>
      </c>
      <c r="M459" s="38" t="s">
        <v>116</v>
      </c>
      <c r="N459" s="38"/>
      <c r="O459" s="37">
        <v>70</v>
      </c>
      <c r="P459" s="62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82"/>
      <c r="R459" s="582"/>
      <c r="S459" s="582"/>
      <c r="T459" s="583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ref="Y459:Y465" si="69">IFERROR(IF(X459="",0,CEILING((X459/$H459),1)*$H459),"")</f>
        <v>0</v>
      </c>
      <c r="Z459" s="41" t="str">
        <f>IFERROR(IF(Y459=0,"",ROUNDUP(Y459/H459,0)*0.01196),"")</f>
        <v/>
      </c>
      <c r="AA459" s="68" t="s">
        <v>45</v>
      </c>
      <c r="AB459" s="69" t="s">
        <v>45</v>
      </c>
      <c r="AC459" s="526" t="s">
        <v>712</v>
      </c>
      <c r="AG459" s="78"/>
      <c r="AJ459" s="84" t="s">
        <v>45</v>
      </c>
      <c r="AK459" s="84">
        <v>0</v>
      </c>
      <c r="BB459" s="527" t="s">
        <v>66</v>
      </c>
      <c r="BM459" s="78">
        <f t="shared" ref="BM459:BM465" si="70">IFERROR(X459*I459/H459,"0")</f>
        <v>0</v>
      </c>
      <c r="BN459" s="78">
        <f t="shared" ref="BN459:BN465" si="71">IFERROR(Y459*I459/H459,"0")</f>
        <v>0</v>
      </c>
      <c r="BO459" s="78">
        <f t="shared" ref="BO459:BO465" si="72">IFERROR(1/J459*(X459/H459),"0")</f>
        <v>0</v>
      </c>
      <c r="BP459" s="78">
        <f t="shared" ref="BP459:BP465" si="73">IFERROR(1/J459*(Y459/H459),"0")</f>
        <v>0</v>
      </c>
    </row>
    <row r="460" spans="1:68" ht="27" customHeight="1" x14ac:dyDescent="0.25">
      <c r="A460" s="63" t="s">
        <v>713</v>
      </c>
      <c r="B460" s="63" t="s">
        <v>714</v>
      </c>
      <c r="C460" s="36">
        <v>4301031350</v>
      </c>
      <c r="D460" s="580">
        <v>4680115883093</v>
      </c>
      <c r="E460" s="580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117</v>
      </c>
      <c r="L460" s="37" t="s">
        <v>45</v>
      </c>
      <c r="M460" s="38" t="s">
        <v>81</v>
      </c>
      <c r="N460" s="38"/>
      <c r="O460" s="37">
        <v>70</v>
      </c>
      <c r="P460" s="6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82"/>
      <c r="R460" s="582"/>
      <c r="S460" s="582"/>
      <c r="T460" s="583"/>
      <c r="U460" s="39" t="s">
        <v>45</v>
      </c>
      <c r="V460" s="39" t="s">
        <v>45</v>
      </c>
      <c r="W460" s="40" t="s">
        <v>0</v>
      </c>
      <c r="X460" s="58">
        <v>42.24</v>
      </c>
      <c r="Y460" s="55">
        <f t="shared" si="69"/>
        <v>42.24</v>
      </c>
      <c r="Z460" s="41">
        <f>IFERROR(IF(Y460=0,"",ROUNDUP(Y460/H460,0)*0.01196),"")</f>
        <v>9.5680000000000001E-2</v>
      </c>
      <c r="AA460" s="68" t="s">
        <v>45</v>
      </c>
      <c r="AB460" s="69" t="s">
        <v>45</v>
      </c>
      <c r="AC460" s="528" t="s">
        <v>715</v>
      </c>
      <c r="AG460" s="78"/>
      <c r="AJ460" s="84" t="s">
        <v>45</v>
      </c>
      <c r="AK460" s="84">
        <v>0</v>
      </c>
      <c r="BB460" s="529" t="s">
        <v>66</v>
      </c>
      <c r="BM460" s="78">
        <f t="shared" si="70"/>
        <v>45.12</v>
      </c>
      <c r="BN460" s="78">
        <f t="shared" si="71"/>
        <v>45.12</v>
      </c>
      <c r="BO460" s="78">
        <f t="shared" si="72"/>
        <v>7.6923076923076927E-2</v>
      </c>
      <c r="BP460" s="78">
        <f t="shared" si="73"/>
        <v>7.6923076923076927E-2</v>
      </c>
    </row>
    <row r="461" spans="1:68" ht="27" customHeight="1" x14ac:dyDescent="0.25">
      <c r="A461" s="63" t="s">
        <v>716</v>
      </c>
      <c r="B461" s="63" t="s">
        <v>717</v>
      </c>
      <c r="C461" s="36">
        <v>4301031353</v>
      </c>
      <c r="D461" s="580">
        <v>4680115883109</v>
      </c>
      <c r="E461" s="580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117</v>
      </c>
      <c r="L461" s="37" t="s">
        <v>45</v>
      </c>
      <c r="M461" s="38" t="s">
        <v>81</v>
      </c>
      <c r="N461" s="38"/>
      <c r="O461" s="37">
        <v>70</v>
      </c>
      <c r="P461" s="61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82"/>
      <c r="R461" s="582"/>
      <c r="S461" s="582"/>
      <c r="T461" s="583"/>
      <c r="U461" s="39" t="s">
        <v>45</v>
      </c>
      <c r="V461" s="39" t="s">
        <v>45</v>
      </c>
      <c r="W461" s="40" t="s">
        <v>0</v>
      </c>
      <c r="X461" s="58">
        <v>42.24</v>
      </c>
      <c r="Y461" s="55">
        <f t="shared" si="69"/>
        <v>42.24</v>
      </c>
      <c r="Z461" s="41">
        <f>IFERROR(IF(Y461=0,"",ROUNDUP(Y461/H461,0)*0.01196),"")</f>
        <v>9.5680000000000001E-2</v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45.12</v>
      </c>
      <c r="BN461" s="78">
        <f t="shared" si="71"/>
        <v>45.12</v>
      </c>
      <c r="BO461" s="78">
        <f t="shared" si="72"/>
        <v>7.6923076923076927E-2</v>
      </c>
      <c r="BP461" s="78">
        <f t="shared" si="73"/>
        <v>7.6923076923076927E-2</v>
      </c>
    </row>
    <row r="462" spans="1:68" ht="27" customHeight="1" x14ac:dyDescent="0.25">
      <c r="A462" s="63" t="s">
        <v>719</v>
      </c>
      <c r="B462" s="63" t="s">
        <v>720</v>
      </c>
      <c r="C462" s="36">
        <v>4301031351</v>
      </c>
      <c r="D462" s="580">
        <v>4680115882072</v>
      </c>
      <c r="E462" s="580"/>
      <c r="F462" s="62">
        <v>0.6</v>
      </c>
      <c r="G462" s="37">
        <v>6</v>
      </c>
      <c r="H462" s="62">
        <v>3.6</v>
      </c>
      <c r="I462" s="62">
        <v>3.81</v>
      </c>
      <c r="J462" s="37">
        <v>132</v>
      </c>
      <c r="K462" s="37" t="s">
        <v>120</v>
      </c>
      <c r="L462" s="37" t="s">
        <v>45</v>
      </c>
      <c r="M462" s="38" t="s">
        <v>116</v>
      </c>
      <c r="N462" s="38"/>
      <c r="O462" s="37">
        <v>70</v>
      </c>
      <c r="P462" s="61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82"/>
      <c r="R462" s="582"/>
      <c r="S462" s="582"/>
      <c r="T462" s="58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712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719</v>
      </c>
      <c r="B463" s="63" t="s">
        <v>721</v>
      </c>
      <c r="C463" s="36">
        <v>4301031419</v>
      </c>
      <c r="D463" s="580">
        <v>4680115882072</v>
      </c>
      <c r="E463" s="580"/>
      <c r="F463" s="62">
        <v>0.6</v>
      </c>
      <c r="G463" s="37">
        <v>8</v>
      </c>
      <c r="H463" s="62">
        <v>4.8</v>
      </c>
      <c r="I463" s="62">
        <v>6.93</v>
      </c>
      <c r="J463" s="37">
        <v>132</v>
      </c>
      <c r="K463" s="37" t="s">
        <v>120</v>
      </c>
      <c r="L463" s="37" t="s">
        <v>45</v>
      </c>
      <c r="M463" s="38" t="s">
        <v>116</v>
      </c>
      <c r="N463" s="38"/>
      <c r="O463" s="37">
        <v>70</v>
      </c>
      <c r="P463" s="6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2"/>
      <c r="R463" s="582"/>
      <c r="S463" s="582"/>
      <c r="T463" s="583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712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722</v>
      </c>
      <c r="B464" s="63" t="s">
        <v>723</v>
      </c>
      <c r="C464" s="36">
        <v>4301031418</v>
      </c>
      <c r="D464" s="580">
        <v>4680115882102</v>
      </c>
      <c r="E464" s="580"/>
      <c r="F464" s="62">
        <v>0.6</v>
      </c>
      <c r="G464" s="37">
        <v>8</v>
      </c>
      <c r="H464" s="62">
        <v>4.8</v>
      </c>
      <c r="I464" s="62">
        <v>6.69</v>
      </c>
      <c r="J464" s="37">
        <v>132</v>
      </c>
      <c r="K464" s="37" t="s">
        <v>120</v>
      </c>
      <c r="L464" s="37" t="s">
        <v>45</v>
      </c>
      <c r="M464" s="38" t="s">
        <v>81</v>
      </c>
      <c r="N464" s="38"/>
      <c r="O464" s="37">
        <v>70</v>
      </c>
      <c r="P464" s="61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82"/>
      <c r="R464" s="582"/>
      <c r="S464" s="582"/>
      <c r="T464" s="58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715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724</v>
      </c>
      <c r="B465" s="63" t="s">
        <v>725</v>
      </c>
      <c r="C465" s="36">
        <v>4301031417</v>
      </c>
      <c r="D465" s="580">
        <v>4680115882096</v>
      </c>
      <c r="E465" s="580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120</v>
      </c>
      <c r="L465" s="37" t="s">
        <v>45</v>
      </c>
      <c r="M465" s="38" t="s">
        <v>81</v>
      </c>
      <c r="N465" s="38"/>
      <c r="O465" s="37">
        <v>70</v>
      </c>
      <c r="P465" s="61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82"/>
      <c r="R465" s="582"/>
      <c r="S465" s="582"/>
      <c r="T465" s="58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718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x14ac:dyDescent="0.2">
      <c r="A466" s="587"/>
      <c r="B466" s="587"/>
      <c r="C466" s="587"/>
      <c r="D466" s="587"/>
      <c r="E466" s="587"/>
      <c r="F466" s="587"/>
      <c r="G466" s="587"/>
      <c r="H466" s="587"/>
      <c r="I466" s="587"/>
      <c r="J466" s="587"/>
      <c r="K466" s="587"/>
      <c r="L466" s="587"/>
      <c r="M466" s="587"/>
      <c r="N466" s="587"/>
      <c r="O466" s="588"/>
      <c r="P466" s="584" t="s">
        <v>40</v>
      </c>
      <c r="Q466" s="585"/>
      <c r="R466" s="585"/>
      <c r="S466" s="585"/>
      <c r="T466" s="585"/>
      <c r="U466" s="585"/>
      <c r="V466" s="586"/>
      <c r="W466" s="42" t="s">
        <v>39</v>
      </c>
      <c r="X466" s="43">
        <f>IFERROR(X459/H459,"0")+IFERROR(X460/H460,"0")+IFERROR(X461/H461,"0")+IFERROR(X462/H462,"0")+IFERROR(X463/H463,"0")+IFERROR(X464/H464,"0")+IFERROR(X465/H465,"0")</f>
        <v>16</v>
      </c>
      <c r="Y466" s="43">
        <f>IFERROR(Y459/H459,"0")+IFERROR(Y460/H460,"0")+IFERROR(Y461/H461,"0")+IFERROR(Y462/H462,"0")+IFERROR(Y463/H463,"0")+IFERROR(Y464/H464,"0")+IFERROR(Y465/H465,"0")</f>
        <v>16</v>
      </c>
      <c r="Z466" s="43">
        <f>IFERROR(IF(Z459="",0,Z459),"0")+IFERROR(IF(Z460="",0,Z460),"0")+IFERROR(IF(Z461="",0,Z461),"0")+IFERROR(IF(Z462="",0,Z462),"0")+IFERROR(IF(Z463="",0,Z463),"0")+IFERROR(IF(Z464="",0,Z464),"0")+IFERROR(IF(Z465="",0,Z465),"0")</f>
        <v>0.19136</v>
      </c>
      <c r="AA466" s="67"/>
      <c r="AB466" s="67"/>
      <c r="AC466" s="67"/>
    </row>
    <row r="467" spans="1:68" x14ac:dyDescent="0.2">
      <c r="A467" s="587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88"/>
      <c r="P467" s="584" t="s">
        <v>40</v>
      </c>
      <c r="Q467" s="585"/>
      <c r="R467" s="585"/>
      <c r="S467" s="585"/>
      <c r="T467" s="585"/>
      <c r="U467" s="585"/>
      <c r="V467" s="586"/>
      <c r="W467" s="42" t="s">
        <v>0</v>
      </c>
      <c r="X467" s="43">
        <f>IFERROR(SUM(X459:X465),"0")</f>
        <v>84.48</v>
      </c>
      <c r="Y467" s="43">
        <f>IFERROR(SUM(Y459:Y465),"0")</f>
        <v>84.48</v>
      </c>
      <c r="Z467" s="42"/>
      <c r="AA467" s="67"/>
      <c r="AB467" s="67"/>
      <c r="AC467" s="67"/>
    </row>
    <row r="468" spans="1:68" ht="14.25" customHeight="1" x14ac:dyDescent="0.25">
      <c r="A468" s="596" t="s">
        <v>83</v>
      </c>
      <c r="B468" s="596"/>
      <c r="C468" s="596"/>
      <c r="D468" s="596"/>
      <c r="E468" s="596"/>
      <c r="F468" s="596"/>
      <c r="G468" s="596"/>
      <c r="H468" s="596"/>
      <c r="I468" s="596"/>
      <c r="J468" s="596"/>
      <c r="K468" s="596"/>
      <c r="L468" s="596"/>
      <c r="M468" s="596"/>
      <c r="N468" s="596"/>
      <c r="O468" s="596"/>
      <c r="P468" s="596"/>
      <c r="Q468" s="596"/>
      <c r="R468" s="596"/>
      <c r="S468" s="596"/>
      <c r="T468" s="596"/>
      <c r="U468" s="596"/>
      <c r="V468" s="596"/>
      <c r="W468" s="596"/>
      <c r="X468" s="596"/>
      <c r="Y468" s="596"/>
      <c r="Z468" s="596"/>
      <c r="AA468" s="66"/>
      <c r="AB468" s="66"/>
      <c r="AC468" s="80"/>
    </row>
    <row r="469" spans="1:68" ht="16.5" customHeight="1" x14ac:dyDescent="0.25">
      <c r="A469" s="63" t="s">
        <v>726</v>
      </c>
      <c r="B469" s="63" t="s">
        <v>727</v>
      </c>
      <c r="C469" s="36">
        <v>4301051232</v>
      </c>
      <c r="D469" s="580">
        <v>4607091383409</v>
      </c>
      <c r="E469" s="580"/>
      <c r="F469" s="62">
        <v>1.3</v>
      </c>
      <c r="G469" s="37">
        <v>6</v>
      </c>
      <c r="H469" s="62">
        <v>7.8</v>
      </c>
      <c r="I469" s="62">
        <v>8.3010000000000002</v>
      </c>
      <c r="J469" s="37">
        <v>64</v>
      </c>
      <c r="K469" s="37" t="s">
        <v>117</v>
      </c>
      <c r="L469" s="37" t="s">
        <v>45</v>
      </c>
      <c r="M469" s="38" t="s">
        <v>87</v>
      </c>
      <c r="N469" s="38"/>
      <c r="O469" s="37">
        <v>45</v>
      </c>
      <c r="P469" s="6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82"/>
      <c r="R469" s="582"/>
      <c r="S469" s="582"/>
      <c r="T469" s="583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40" t="s">
        <v>728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16.5" customHeight="1" x14ac:dyDescent="0.25">
      <c r="A470" s="63" t="s">
        <v>729</v>
      </c>
      <c r="B470" s="63" t="s">
        <v>730</v>
      </c>
      <c r="C470" s="36">
        <v>4301051233</v>
      </c>
      <c r="D470" s="580">
        <v>4607091383416</v>
      </c>
      <c r="E470" s="580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117</v>
      </c>
      <c r="L470" s="37" t="s">
        <v>45</v>
      </c>
      <c r="M470" s="38" t="s">
        <v>87</v>
      </c>
      <c r="N470" s="38"/>
      <c r="O470" s="37">
        <v>45</v>
      </c>
      <c r="P470" s="6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82"/>
      <c r="R470" s="582"/>
      <c r="S470" s="582"/>
      <c r="T470" s="58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731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4301051064</v>
      </c>
      <c r="D471" s="580">
        <v>4680115883536</v>
      </c>
      <c r="E471" s="580"/>
      <c r="F471" s="62">
        <v>0.3</v>
      </c>
      <c r="G471" s="37">
        <v>6</v>
      </c>
      <c r="H471" s="62">
        <v>1.8</v>
      </c>
      <c r="I471" s="62">
        <v>2.0459999999999998</v>
      </c>
      <c r="J471" s="37">
        <v>182</v>
      </c>
      <c r="K471" s="37" t="s">
        <v>88</v>
      </c>
      <c r="L471" s="37" t="s">
        <v>45</v>
      </c>
      <c r="M471" s="38" t="s">
        <v>87</v>
      </c>
      <c r="N471" s="38"/>
      <c r="O471" s="37">
        <v>45</v>
      </c>
      <c r="P471" s="6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82"/>
      <c r="R471" s="582"/>
      <c r="S471" s="582"/>
      <c r="T471" s="58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44" t="s">
        <v>734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587"/>
      <c r="B472" s="587"/>
      <c r="C472" s="587"/>
      <c r="D472" s="587"/>
      <c r="E472" s="587"/>
      <c r="F472" s="587"/>
      <c r="G472" s="587"/>
      <c r="H472" s="587"/>
      <c r="I472" s="587"/>
      <c r="J472" s="587"/>
      <c r="K472" s="587"/>
      <c r="L472" s="587"/>
      <c r="M472" s="587"/>
      <c r="N472" s="587"/>
      <c r="O472" s="588"/>
      <c r="P472" s="584" t="s">
        <v>40</v>
      </c>
      <c r="Q472" s="585"/>
      <c r="R472" s="585"/>
      <c r="S472" s="585"/>
      <c r="T472" s="585"/>
      <c r="U472" s="585"/>
      <c r="V472" s="586"/>
      <c r="W472" s="42" t="s">
        <v>39</v>
      </c>
      <c r="X472" s="43">
        <f>IFERROR(X469/H469,"0")+IFERROR(X470/H470,"0")+IFERROR(X471/H471,"0")</f>
        <v>0</v>
      </c>
      <c r="Y472" s="43">
        <f>IFERROR(Y469/H469,"0")+IFERROR(Y470/H470,"0")+IFERROR(Y471/H471,"0")</f>
        <v>0</v>
      </c>
      <c r="Z472" s="43">
        <f>IFERROR(IF(Z469="",0,Z469),"0")+IFERROR(IF(Z470="",0,Z470),"0")+IFERROR(IF(Z471="",0,Z471),"0")</f>
        <v>0</v>
      </c>
      <c r="AA472" s="67"/>
      <c r="AB472" s="67"/>
      <c r="AC472" s="67"/>
    </row>
    <row r="473" spans="1:68" x14ac:dyDescent="0.2">
      <c r="A473" s="587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88"/>
      <c r="P473" s="584" t="s">
        <v>40</v>
      </c>
      <c r="Q473" s="585"/>
      <c r="R473" s="585"/>
      <c r="S473" s="585"/>
      <c r="T473" s="585"/>
      <c r="U473" s="585"/>
      <c r="V473" s="586"/>
      <c r="W473" s="42" t="s">
        <v>0</v>
      </c>
      <c r="X473" s="43">
        <f>IFERROR(SUM(X469:X471),"0")</f>
        <v>0</v>
      </c>
      <c r="Y473" s="43">
        <f>IFERROR(SUM(Y469:Y471),"0")</f>
        <v>0</v>
      </c>
      <c r="Z473" s="42"/>
      <c r="AA473" s="67"/>
      <c r="AB473" s="67"/>
      <c r="AC473" s="67"/>
    </row>
    <row r="474" spans="1:68" ht="27.75" customHeight="1" x14ac:dyDescent="0.2">
      <c r="A474" s="609" t="s">
        <v>735</v>
      </c>
      <c r="B474" s="609"/>
      <c r="C474" s="609"/>
      <c r="D474" s="609"/>
      <c r="E474" s="609"/>
      <c r="F474" s="609"/>
      <c r="G474" s="609"/>
      <c r="H474" s="609"/>
      <c r="I474" s="609"/>
      <c r="J474" s="609"/>
      <c r="K474" s="609"/>
      <c r="L474" s="609"/>
      <c r="M474" s="609"/>
      <c r="N474" s="609"/>
      <c r="O474" s="609"/>
      <c r="P474" s="609"/>
      <c r="Q474" s="609"/>
      <c r="R474" s="609"/>
      <c r="S474" s="609"/>
      <c r="T474" s="609"/>
      <c r="U474" s="609"/>
      <c r="V474" s="609"/>
      <c r="W474" s="609"/>
      <c r="X474" s="609"/>
      <c r="Y474" s="609"/>
      <c r="Z474" s="609"/>
      <c r="AA474" s="54"/>
      <c r="AB474" s="54"/>
      <c r="AC474" s="54"/>
    </row>
    <row r="475" spans="1:68" ht="16.5" customHeight="1" x14ac:dyDescent="0.25">
      <c r="A475" s="595" t="s">
        <v>735</v>
      </c>
      <c r="B475" s="595"/>
      <c r="C475" s="595"/>
      <c r="D475" s="595"/>
      <c r="E475" s="595"/>
      <c r="F475" s="595"/>
      <c r="G475" s="595"/>
      <c r="H475" s="595"/>
      <c r="I475" s="595"/>
      <c r="J475" s="595"/>
      <c r="K475" s="595"/>
      <c r="L475" s="595"/>
      <c r="M475" s="595"/>
      <c r="N475" s="595"/>
      <c r="O475" s="595"/>
      <c r="P475" s="595"/>
      <c r="Q475" s="595"/>
      <c r="R475" s="595"/>
      <c r="S475" s="595"/>
      <c r="T475" s="595"/>
      <c r="U475" s="595"/>
      <c r="V475" s="595"/>
      <c r="W475" s="595"/>
      <c r="X475" s="595"/>
      <c r="Y475" s="595"/>
      <c r="Z475" s="595"/>
      <c r="AA475" s="65"/>
      <c r="AB475" s="65"/>
      <c r="AC475" s="79"/>
    </row>
    <row r="476" spans="1:68" ht="14.25" customHeight="1" x14ac:dyDescent="0.25">
      <c r="A476" s="596" t="s">
        <v>112</v>
      </c>
      <c r="B476" s="596"/>
      <c r="C476" s="596"/>
      <c r="D476" s="596"/>
      <c r="E476" s="596"/>
      <c r="F476" s="596"/>
      <c r="G476" s="596"/>
      <c r="H476" s="596"/>
      <c r="I476" s="596"/>
      <c r="J476" s="596"/>
      <c r="K476" s="596"/>
      <c r="L476" s="596"/>
      <c r="M476" s="596"/>
      <c r="N476" s="596"/>
      <c r="O476" s="596"/>
      <c r="P476" s="596"/>
      <c r="Q476" s="596"/>
      <c r="R476" s="596"/>
      <c r="S476" s="596"/>
      <c r="T476" s="596"/>
      <c r="U476" s="596"/>
      <c r="V476" s="596"/>
      <c r="W476" s="596"/>
      <c r="X476" s="596"/>
      <c r="Y476" s="596"/>
      <c r="Z476" s="596"/>
      <c r="AA476" s="66"/>
      <c r="AB476" s="66"/>
      <c r="AC476" s="80"/>
    </row>
    <row r="477" spans="1:68" ht="27" customHeight="1" x14ac:dyDescent="0.25">
      <c r="A477" s="63" t="s">
        <v>736</v>
      </c>
      <c r="B477" s="63" t="s">
        <v>737</v>
      </c>
      <c r="C477" s="36">
        <v>4301011763</v>
      </c>
      <c r="D477" s="580">
        <v>4640242181011</v>
      </c>
      <c r="E477" s="580"/>
      <c r="F477" s="62">
        <v>1.35</v>
      </c>
      <c r="G477" s="37">
        <v>8</v>
      </c>
      <c r="H477" s="62">
        <v>10.8</v>
      </c>
      <c r="I477" s="62">
        <v>11.234999999999999</v>
      </c>
      <c r="J477" s="37">
        <v>64</v>
      </c>
      <c r="K477" s="37" t="s">
        <v>117</v>
      </c>
      <c r="L477" s="37" t="s">
        <v>45</v>
      </c>
      <c r="M477" s="38" t="s">
        <v>87</v>
      </c>
      <c r="N477" s="38"/>
      <c r="O477" s="37">
        <v>55</v>
      </c>
      <c r="P477" s="610" t="s">
        <v>738</v>
      </c>
      <c r="Q477" s="582"/>
      <c r="R477" s="582"/>
      <c r="S477" s="582"/>
      <c r="T477" s="58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6" t="s">
        <v>739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740</v>
      </c>
      <c r="B478" s="63" t="s">
        <v>741</v>
      </c>
      <c r="C478" s="36">
        <v>4301011585</v>
      </c>
      <c r="D478" s="580">
        <v>4640242180441</v>
      </c>
      <c r="E478" s="580"/>
      <c r="F478" s="62">
        <v>1.5</v>
      </c>
      <c r="G478" s="37">
        <v>8</v>
      </c>
      <c r="H478" s="62">
        <v>12</v>
      </c>
      <c r="I478" s="62">
        <v>12.435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605" t="s">
        <v>742</v>
      </c>
      <c r="Q478" s="582"/>
      <c r="R478" s="582"/>
      <c r="S478" s="582"/>
      <c r="T478" s="583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743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744</v>
      </c>
      <c r="B479" s="63" t="s">
        <v>745</v>
      </c>
      <c r="C479" s="36">
        <v>4301011584</v>
      </c>
      <c r="D479" s="580">
        <v>4640242180564</v>
      </c>
      <c r="E479" s="580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117</v>
      </c>
      <c r="L479" s="37" t="s">
        <v>45</v>
      </c>
      <c r="M479" s="38" t="s">
        <v>116</v>
      </c>
      <c r="N479" s="38"/>
      <c r="O479" s="37">
        <v>50</v>
      </c>
      <c r="P479" s="606" t="s">
        <v>746</v>
      </c>
      <c r="Q479" s="582"/>
      <c r="R479" s="582"/>
      <c r="S479" s="582"/>
      <c r="T479" s="583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747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748</v>
      </c>
      <c r="B480" s="63" t="s">
        <v>749</v>
      </c>
      <c r="C480" s="36">
        <v>4301011764</v>
      </c>
      <c r="D480" s="580">
        <v>4640242181189</v>
      </c>
      <c r="E480" s="580"/>
      <c r="F480" s="62">
        <v>0.4</v>
      </c>
      <c r="G480" s="37">
        <v>10</v>
      </c>
      <c r="H480" s="62">
        <v>4</v>
      </c>
      <c r="I480" s="62">
        <v>4.21</v>
      </c>
      <c r="J480" s="37">
        <v>132</v>
      </c>
      <c r="K480" s="37" t="s">
        <v>120</v>
      </c>
      <c r="L480" s="37" t="s">
        <v>45</v>
      </c>
      <c r="M480" s="38" t="s">
        <v>87</v>
      </c>
      <c r="N480" s="38"/>
      <c r="O480" s="37">
        <v>55</v>
      </c>
      <c r="P480" s="607" t="s">
        <v>750</v>
      </c>
      <c r="Q480" s="582"/>
      <c r="R480" s="582"/>
      <c r="S480" s="582"/>
      <c r="T480" s="583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587"/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8"/>
      <c r="P481" s="584" t="s">
        <v>40</v>
      </c>
      <c r="Q481" s="585"/>
      <c r="R481" s="585"/>
      <c r="S481" s="585"/>
      <c r="T481" s="585"/>
      <c r="U481" s="585"/>
      <c r="V481" s="586"/>
      <c r="W481" s="42" t="s">
        <v>39</v>
      </c>
      <c r="X481" s="43">
        <f>IFERROR(X477/H477,"0")+IFERROR(X478/H478,"0")+IFERROR(X479/H479,"0")+IFERROR(X480/H480,"0")</f>
        <v>0</v>
      </c>
      <c r="Y481" s="43">
        <f>IFERROR(Y477/H477,"0")+IFERROR(Y478/H478,"0")+IFERROR(Y479/H479,"0")+IFERROR(Y480/H480,"0")</f>
        <v>0</v>
      </c>
      <c r="Z481" s="43">
        <f>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587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8"/>
      <c r="P482" s="584" t="s">
        <v>40</v>
      </c>
      <c r="Q482" s="585"/>
      <c r="R482" s="585"/>
      <c r="S482" s="585"/>
      <c r="T482" s="585"/>
      <c r="U482" s="585"/>
      <c r="V482" s="586"/>
      <c r="W482" s="42" t="s">
        <v>0</v>
      </c>
      <c r="X482" s="43">
        <f>IFERROR(SUM(X477:X480),"0")</f>
        <v>0</v>
      </c>
      <c r="Y482" s="43">
        <f>IFERROR(SUM(Y477:Y480),"0")</f>
        <v>0</v>
      </c>
      <c r="Z482" s="42"/>
      <c r="AA482" s="67"/>
      <c r="AB482" s="67"/>
      <c r="AC482" s="67"/>
    </row>
    <row r="483" spans="1:68" ht="14.25" customHeight="1" x14ac:dyDescent="0.25">
      <c r="A483" s="596" t="s">
        <v>144</v>
      </c>
      <c r="B483" s="596"/>
      <c r="C483" s="596"/>
      <c r="D483" s="596"/>
      <c r="E483" s="596"/>
      <c r="F483" s="596"/>
      <c r="G483" s="596"/>
      <c r="H483" s="596"/>
      <c r="I483" s="596"/>
      <c r="J483" s="596"/>
      <c r="K483" s="596"/>
      <c r="L483" s="596"/>
      <c r="M483" s="596"/>
      <c r="N483" s="596"/>
      <c r="O483" s="596"/>
      <c r="P483" s="596"/>
      <c r="Q483" s="596"/>
      <c r="R483" s="596"/>
      <c r="S483" s="596"/>
      <c r="T483" s="596"/>
      <c r="U483" s="596"/>
      <c r="V483" s="596"/>
      <c r="W483" s="596"/>
      <c r="X483" s="596"/>
      <c r="Y483" s="596"/>
      <c r="Z483" s="596"/>
      <c r="AA483" s="66"/>
      <c r="AB483" s="66"/>
      <c r="AC483" s="80"/>
    </row>
    <row r="484" spans="1:68" ht="27" customHeight="1" x14ac:dyDescent="0.25">
      <c r="A484" s="63" t="s">
        <v>751</v>
      </c>
      <c r="B484" s="63" t="s">
        <v>752</v>
      </c>
      <c r="C484" s="36">
        <v>4301020269</v>
      </c>
      <c r="D484" s="580">
        <v>4640242180519</v>
      </c>
      <c r="E484" s="580"/>
      <c r="F484" s="62">
        <v>1.35</v>
      </c>
      <c r="G484" s="37">
        <v>8</v>
      </c>
      <c r="H484" s="62">
        <v>10.8</v>
      </c>
      <c r="I484" s="62">
        <v>11.234999999999999</v>
      </c>
      <c r="J484" s="37">
        <v>64</v>
      </c>
      <c r="K484" s="37" t="s">
        <v>117</v>
      </c>
      <c r="L484" s="37" t="s">
        <v>45</v>
      </c>
      <c r="M484" s="38" t="s">
        <v>87</v>
      </c>
      <c r="N484" s="38"/>
      <c r="O484" s="37">
        <v>50</v>
      </c>
      <c r="P484" s="601" t="s">
        <v>753</v>
      </c>
      <c r="Q484" s="582"/>
      <c r="R484" s="582"/>
      <c r="S484" s="582"/>
      <c r="T484" s="583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754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751</v>
      </c>
      <c r="B485" s="63" t="s">
        <v>755</v>
      </c>
      <c r="C485" s="36">
        <v>4301020400</v>
      </c>
      <c r="D485" s="580">
        <v>4640242180519</v>
      </c>
      <c r="E485" s="580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117</v>
      </c>
      <c r="L485" s="37" t="s">
        <v>45</v>
      </c>
      <c r="M485" s="38" t="s">
        <v>116</v>
      </c>
      <c r="N485" s="38"/>
      <c r="O485" s="37">
        <v>50</v>
      </c>
      <c r="P485" s="602" t="s">
        <v>756</v>
      </c>
      <c r="Q485" s="582"/>
      <c r="R485" s="582"/>
      <c r="S485" s="582"/>
      <c r="T485" s="583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757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758</v>
      </c>
      <c r="B486" s="63" t="s">
        <v>759</v>
      </c>
      <c r="C486" s="36">
        <v>4301020260</v>
      </c>
      <c r="D486" s="580">
        <v>4640242180526</v>
      </c>
      <c r="E486" s="580"/>
      <c r="F486" s="62">
        <v>1.8</v>
      </c>
      <c r="G486" s="37">
        <v>6</v>
      </c>
      <c r="H486" s="62">
        <v>10.8</v>
      </c>
      <c r="I486" s="62">
        <v>11.234999999999999</v>
      </c>
      <c r="J486" s="37">
        <v>64</v>
      </c>
      <c r="K486" s="37" t="s">
        <v>117</v>
      </c>
      <c r="L486" s="37" t="s">
        <v>45</v>
      </c>
      <c r="M486" s="38" t="s">
        <v>116</v>
      </c>
      <c r="N486" s="38"/>
      <c r="O486" s="37">
        <v>50</v>
      </c>
      <c r="P486" s="603" t="s">
        <v>760</v>
      </c>
      <c r="Q486" s="582"/>
      <c r="R486" s="582"/>
      <c r="S486" s="582"/>
      <c r="T486" s="583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754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761</v>
      </c>
      <c r="B487" s="63" t="s">
        <v>762</v>
      </c>
      <c r="C487" s="36">
        <v>4301020295</v>
      </c>
      <c r="D487" s="580">
        <v>4640242181363</v>
      </c>
      <c r="E487" s="580"/>
      <c r="F487" s="62">
        <v>0.4</v>
      </c>
      <c r="G487" s="37">
        <v>10</v>
      </c>
      <c r="H487" s="62">
        <v>4</v>
      </c>
      <c r="I487" s="62">
        <v>4.21</v>
      </c>
      <c r="J487" s="37">
        <v>132</v>
      </c>
      <c r="K487" s="37" t="s">
        <v>120</v>
      </c>
      <c r="L487" s="37" t="s">
        <v>45</v>
      </c>
      <c r="M487" s="38" t="s">
        <v>116</v>
      </c>
      <c r="N487" s="38"/>
      <c r="O487" s="37">
        <v>50</v>
      </c>
      <c r="P487" s="604" t="s">
        <v>763</v>
      </c>
      <c r="Q487" s="582"/>
      <c r="R487" s="582"/>
      <c r="S487" s="582"/>
      <c r="T487" s="58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587"/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8"/>
      <c r="P488" s="584" t="s">
        <v>40</v>
      </c>
      <c r="Q488" s="585"/>
      <c r="R488" s="585"/>
      <c r="S488" s="585"/>
      <c r="T488" s="585"/>
      <c r="U488" s="585"/>
      <c r="V488" s="586"/>
      <c r="W488" s="42" t="s">
        <v>39</v>
      </c>
      <c r="X488" s="43">
        <f>IFERROR(X484/H484,"0")+IFERROR(X485/H485,"0")+IFERROR(X486/H486,"0")+IFERROR(X487/H487,"0")</f>
        <v>0</v>
      </c>
      <c r="Y488" s="43">
        <f>IFERROR(Y484/H484,"0")+IFERROR(Y485/H485,"0")+IFERROR(Y486/H486,"0")+IFERROR(Y487/H487,"0")</f>
        <v>0</v>
      </c>
      <c r="Z488" s="43">
        <f>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x14ac:dyDescent="0.2">
      <c r="A489" s="587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88"/>
      <c r="P489" s="584" t="s">
        <v>40</v>
      </c>
      <c r="Q489" s="585"/>
      <c r="R489" s="585"/>
      <c r="S489" s="585"/>
      <c r="T489" s="585"/>
      <c r="U489" s="585"/>
      <c r="V489" s="586"/>
      <c r="W489" s="42" t="s">
        <v>0</v>
      </c>
      <c r="X489" s="43">
        <f>IFERROR(SUM(X484:X487),"0")</f>
        <v>0</v>
      </c>
      <c r="Y489" s="43">
        <f>IFERROR(SUM(Y484:Y487),"0")</f>
        <v>0</v>
      </c>
      <c r="Z489" s="42"/>
      <c r="AA489" s="67"/>
      <c r="AB489" s="67"/>
      <c r="AC489" s="67"/>
    </row>
    <row r="490" spans="1:68" ht="14.25" customHeight="1" x14ac:dyDescent="0.25">
      <c r="A490" s="596" t="s">
        <v>76</v>
      </c>
      <c r="B490" s="596"/>
      <c r="C490" s="596"/>
      <c r="D490" s="596"/>
      <c r="E490" s="596"/>
      <c r="F490" s="596"/>
      <c r="G490" s="596"/>
      <c r="H490" s="596"/>
      <c r="I490" s="596"/>
      <c r="J490" s="596"/>
      <c r="K490" s="596"/>
      <c r="L490" s="596"/>
      <c r="M490" s="596"/>
      <c r="N490" s="596"/>
      <c r="O490" s="596"/>
      <c r="P490" s="596"/>
      <c r="Q490" s="596"/>
      <c r="R490" s="596"/>
      <c r="S490" s="596"/>
      <c r="T490" s="596"/>
      <c r="U490" s="596"/>
      <c r="V490" s="596"/>
      <c r="W490" s="596"/>
      <c r="X490" s="596"/>
      <c r="Y490" s="596"/>
      <c r="Z490" s="596"/>
      <c r="AA490" s="66"/>
      <c r="AB490" s="66"/>
      <c r="AC490" s="80"/>
    </row>
    <row r="491" spans="1:68" ht="27" customHeight="1" x14ac:dyDescent="0.25">
      <c r="A491" s="63" t="s">
        <v>765</v>
      </c>
      <c r="B491" s="63" t="s">
        <v>766</v>
      </c>
      <c r="C491" s="36">
        <v>4301031280</v>
      </c>
      <c r="D491" s="580">
        <v>4640242180816</v>
      </c>
      <c r="E491" s="580"/>
      <c r="F491" s="62">
        <v>0.7</v>
      </c>
      <c r="G491" s="37">
        <v>6</v>
      </c>
      <c r="H491" s="62">
        <v>4.2</v>
      </c>
      <c r="I491" s="62">
        <v>4.47</v>
      </c>
      <c r="J491" s="37">
        <v>132</v>
      </c>
      <c r="K491" s="37" t="s">
        <v>120</v>
      </c>
      <c r="L491" s="37" t="s">
        <v>45</v>
      </c>
      <c r="M491" s="38" t="s">
        <v>81</v>
      </c>
      <c r="N491" s="38"/>
      <c r="O491" s="37">
        <v>40</v>
      </c>
      <c r="P491" s="599" t="s">
        <v>767</v>
      </c>
      <c r="Q491" s="582"/>
      <c r="R491" s="582"/>
      <c r="S491" s="582"/>
      <c r="T491" s="583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2" t="s">
        <v>768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769</v>
      </c>
      <c r="B492" s="63" t="s">
        <v>770</v>
      </c>
      <c r="C492" s="36">
        <v>4301031244</v>
      </c>
      <c r="D492" s="580">
        <v>4640242180595</v>
      </c>
      <c r="E492" s="580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120</v>
      </c>
      <c r="L492" s="37" t="s">
        <v>45</v>
      </c>
      <c r="M492" s="38" t="s">
        <v>81</v>
      </c>
      <c r="N492" s="38"/>
      <c r="O492" s="37">
        <v>40</v>
      </c>
      <c r="P492" s="600" t="s">
        <v>771</v>
      </c>
      <c r="Q492" s="582"/>
      <c r="R492" s="582"/>
      <c r="S492" s="582"/>
      <c r="T492" s="58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772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87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84" t="s">
        <v>40</v>
      </c>
      <c r="Q493" s="585"/>
      <c r="R493" s="585"/>
      <c r="S493" s="585"/>
      <c r="T493" s="585"/>
      <c r="U493" s="585"/>
      <c r="V493" s="586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84" t="s">
        <v>40</v>
      </c>
      <c r="Q494" s="585"/>
      <c r="R494" s="585"/>
      <c r="S494" s="585"/>
      <c r="T494" s="585"/>
      <c r="U494" s="585"/>
      <c r="V494" s="586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596" t="s">
        <v>83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66"/>
      <c r="AB495" s="66"/>
      <c r="AC495" s="80"/>
    </row>
    <row r="496" spans="1:68" ht="27" customHeight="1" x14ac:dyDescent="0.25">
      <c r="A496" s="63" t="s">
        <v>773</v>
      </c>
      <c r="B496" s="63" t="s">
        <v>774</v>
      </c>
      <c r="C496" s="36">
        <v>4301052046</v>
      </c>
      <c r="D496" s="580">
        <v>4640242180533</v>
      </c>
      <c r="E496" s="580"/>
      <c r="F496" s="62">
        <v>1.5</v>
      </c>
      <c r="G496" s="37">
        <v>6</v>
      </c>
      <c r="H496" s="62">
        <v>9</v>
      </c>
      <c r="I496" s="62">
        <v>9.5190000000000001</v>
      </c>
      <c r="J496" s="37">
        <v>64</v>
      </c>
      <c r="K496" s="37" t="s">
        <v>117</v>
      </c>
      <c r="L496" s="37" t="s">
        <v>45</v>
      </c>
      <c r="M496" s="38" t="s">
        <v>103</v>
      </c>
      <c r="N496" s="38"/>
      <c r="O496" s="37">
        <v>45</v>
      </c>
      <c r="P496" s="597" t="s">
        <v>775</v>
      </c>
      <c r="Q496" s="582"/>
      <c r="R496" s="582"/>
      <c r="S496" s="582"/>
      <c r="T496" s="583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776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777</v>
      </c>
      <c r="B497" s="63" t="s">
        <v>778</v>
      </c>
      <c r="C497" s="36">
        <v>4301051920</v>
      </c>
      <c r="D497" s="580">
        <v>4640242181233</v>
      </c>
      <c r="E497" s="580"/>
      <c r="F497" s="62">
        <v>0.3</v>
      </c>
      <c r="G497" s="37">
        <v>6</v>
      </c>
      <c r="H497" s="62">
        <v>1.8</v>
      </c>
      <c r="I497" s="62">
        <v>2.0640000000000001</v>
      </c>
      <c r="J497" s="37">
        <v>182</v>
      </c>
      <c r="K497" s="37" t="s">
        <v>88</v>
      </c>
      <c r="L497" s="37" t="s">
        <v>45</v>
      </c>
      <c r="M497" s="38" t="s">
        <v>103</v>
      </c>
      <c r="N497" s="38"/>
      <c r="O497" s="37">
        <v>45</v>
      </c>
      <c r="P497" s="598" t="s">
        <v>779</v>
      </c>
      <c r="Q497" s="582"/>
      <c r="R497" s="582"/>
      <c r="S497" s="582"/>
      <c r="T497" s="58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IFERROR(IF(Y497=0,"",ROUNDUP(Y497/H497,0)*0.00651),"")</f>
        <v/>
      </c>
      <c r="AA497" s="68" t="s">
        <v>45</v>
      </c>
      <c r="AB497" s="69" t="s">
        <v>45</v>
      </c>
      <c r="AC497" s="568" t="s">
        <v>776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587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84" t="s">
        <v>40</v>
      </c>
      <c r="Q498" s="585"/>
      <c r="R498" s="585"/>
      <c r="S498" s="585"/>
      <c r="T498" s="585"/>
      <c r="U498" s="585"/>
      <c r="V498" s="586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84" t="s">
        <v>40</v>
      </c>
      <c r="Q499" s="585"/>
      <c r="R499" s="585"/>
      <c r="S499" s="585"/>
      <c r="T499" s="585"/>
      <c r="U499" s="585"/>
      <c r="V499" s="586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596" t="s">
        <v>179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66"/>
      <c r="AB500" s="66"/>
      <c r="AC500" s="80"/>
    </row>
    <row r="501" spans="1:68" ht="27" customHeight="1" x14ac:dyDescent="0.25">
      <c r="A501" s="63" t="s">
        <v>780</v>
      </c>
      <c r="B501" s="63" t="s">
        <v>781</v>
      </c>
      <c r="C501" s="36">
        <v>4301060491</v>
      </c>
      <c r="D501" s="580">
        <v>4640242180120</v>
      </c>
      <c r="E501" s="580"/>
      <c r="F501" s="62">
        <v>1.5</v>
      </c>
      <c r="G501" s="37">
        <v>6</v>
      </c>
      <c r="H501" s="62">
        <v>9</v>
      </c>
      <c r="I501" s="62">
        <v>9.4350000000000005</v>
      </c>
      <c r="J501" s="37">
        <v>64</v>
      </c>
      <c r="K501" s="37" t="s">
        <v>117</v>
      </c>
      <c r="L501" s="37" t="s">
        <v>45</v>
      </c>
      <c r="M501" s="38" t="s">
        <v>87</v>
      </c>
      <c r="N501" s="38"/>
      <c r="O501" s="37">
        <v>40</v>
      </c>
      <c r="P501" s="593" t="s">
        <v>782</v>
      </c>
      <c r="Q501" s="582"/>
      <c r="R501" s="582"/>
      <c r="S501" s="582"/>
      <c r="T501" s="583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783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784</v>
      </c>
      <c r="B502" s="63" t="s">
        <v>785</v>
      </c>
      <c r="C502" s="36">
        <v>4301060498</v>
      </c>
      <c r="D502" s="580">
        <v>4640242180137</v>
      </c>
      <c r="E502" s="580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117</v>
      </c>
      <c r="L502" s="37" t="s">
        <v>45</v>
      </c>
      <c r="M502" s="38" t="s">
        <v>103</v>
      </c>
      <c r="N502" s="38"/>
      <c r="O502" s="37">
        <v>40</v>
      </c>
      <c r="P502" s="594" t="s">
        <v>786</v>
      </c>
      <c r="Q502" s="582"/>
      <c r="R502" s="582"/>
      <c r="S502" s="582"/>
      <c r="T502" s="583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787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587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84" t="s">
        <v>40</v>
      </c>
      <c r="Q503" s="585"/>
      <c r="R503" s="585"/>
      <c r="S503" s="585"/>
      <c r="T503" s="585"/>
      <c r="U503" s="585"/>
      <c r="V503" s="586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84" t="s">
        <v>40</v>
      </c>
      <c r="Q504" s="585"/>
      <c r="R504" s="585"/>
      <c r="S504" s="585"/>
      <c r="T504" s="585"/>
      <c r="U504" s="585"/>
      <c r="V504" s="586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6.5" customHeight="1" x14ac:dyDescent="0.25">
      <c r="A505" s="595" t="s">
        <v>788</v>
      </c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595"/>
      <c r="P505" s="595"/>
      <c r="Q505" s="595"/>
      <c r="R505" s="595"/>
      <c r="S505" s="595"/>
      <c r="T505" s="595"/>
      <c r="U505" s="595"/>
      <c r="V505" s="595"/>
      <c r="W505" s="595"/>
      <c r="X505" s="595"/>
      <c r="Y505" s="595"/>
      <c r="Z505" s="595"/>
      <c r="AA505" s="65"/>
      <c r="AB505" s="65"/>
      <c r="AC505" s="79"/>
    </row>
    <row r="506" spans="1:68" ht="14.25" customHeight="1" x14ac:dyDescent="0.25">
      <c r="A506" s="596" t="s">
        <v>144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66"/>
      <c r="AB506" s="66"/>
      <c r="AC506" s="80"/>
    </row>
    <row r="507" spans="1:68" ht="27" customHeight="1" x14ac:dyDescent="0.25">
      <c r="A507" s="63" t="s">
        <v>789</v>
      </c>
      <c r="B507" s="63" t="s">
        <v>790</v>
      </c>
      <c r="C507" s="36">
        <v>4301020314</v>
      </c>
      <c r="D507" s="580">
        <v>4640242180090</v>
      </c>
      <c r="E507" s="580"/>
      <c r="F507" s="62">
        <v>1.5</v>
      </c>
      <c r="G507" s="37">
        <v>8</v>
      </c>
      <c r="H507" s="62">
        <v>12</v>
      </c>
      <c r="I507" s="62">
        <v>12.435</v>
      </c>
      <c r="J507" s="37">
        <v>64</v>
      </c>
      <c r="K507" s="37" t="s">
        <v>117</v>
      </c>
      <c r="L507" s="37" t="s">
        <v>45</v>
      </c>
      <c r="M507" s="38" t="s">
        <v>116</v>
      </c>
      <c r="N507" s="38"/>
      <c r="O507" s="37">
        <v>50</v>
      </c>
      <c r="P507" s="581" t="s">
        <v>791</v>
      </c>
      <c r="Q507" s="582"/>
      <c r="R507" s="582"/>
      <c r="S507" s="582"/>
      <c r="T507" s="583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792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587"/>
      <c r="B508" s="587"/>
      <c r="C508" s="587"/>
      <c r="D508" s="587"/>
      <c r="E508" s="587"/>
      <c r="F508" s="587"/>
      <c r="G508" s="587"/>
      <c r="H508" s="587"/>
      <c r="I508" s="587"/>
      <c r="J508" s="587"/>
      <c r="K508" s="587"/>
      <c r="L508" s="587"/>
      <c r="M508" s="587"/>
      <c r="N508" s="587"/>
      <c r="O508" s="588"/>
      <c r="P508" s="584" t="s">
        <v>40</v>
      </c>
      <c r="Q508" s="585"/>
      <c r="R508" s="585"/>
      <c r="S508" s="585"/>
      <c r="T508" s="585"/>
      <c r="U508" s="585"/>
      <c r="V508" s="586"/>
      <c r="W508" s="42" t="s">
        <v>39</v>
      </c>
      <c r="X508" s="43">
        <f>IFERROR(X507/H507,"0")</f>
        <v>0</v>
      </c>
      <c r="Y508" s="43">
        <f>IFERROR(Y507/H507,"0")</f>
        <v>0</v>
      </c>
      <c r="Z508" s="43">
        <f>IFERROR(IF(Z507="",0,Z507),"0")</f>
        <v>0</v>
      </c>
      <c r="AA508" s="67"/>
      <c r="AB508" s="67"/>
      <c r="AC508" s="67"/>
    </row>
    <row r="509" spans="1:68" x14ac:dyDescent="0.2">
      <c r="A509" s="587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88"/>
      <c r="P509" s="584" t="s">
        <v>40</v>
      </c>
      <c r="Q509" s="585"/>
      <c r="R509" s="585"/>
      <c r="S509" s="585"/>
      <c r="T509" s="585"/>
      <c r="U509" s="585"/>
      <c r="V509" s="586"/>
      <c r="W509" s="42" t="s">
        <v>0</v>
      </c>
      <c r="X509" s="43">
        <f>IFERROR(SUM(X507:X507),"0")</f>
        <v>0</v>
      </c>
      <c r="Y509" s="43">
        <f>IFERROR(SUM(Y507:Y507),"0")</f>
        <v>0</v>
      </c>
      <c r="Z509" s="42"/>
      <c r="AA509" s="67"/>
      <c r="AB509" s="67"/>
      <c r="AC509" s="67"/>
    </row>
    <row r="510" spans="1:68" ht="15" customHeight="1" x14ac:dyDescent="0.2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92"/>
      <c r="P510" s="589" t="s">
        <v>33</v>
      </c>
      <c r="Q510" s="590"/>
      <c r="R510" s="590"/>
      <c r="S510" s="590"/>
      <c r="T510" s="590"/>
      <c r="U510" s="590"/>
      <c r="V510" s="591"/>
      <c r="W510" s="42" t="s">
        <v>0</v>
      </c>
      <c r="X510" s="43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1298.8799999999999</v>
      </c>
      <c r="Y510" s="43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1298.8800000000001</v>
      </c>
      <c r="Z510" s="42"/>
      <c r="AA510" s="67"/>
      <c r="AB510" s="67"/>
      <c r="AC510" s="67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92"/>
      <c r="P511" s="589" t="s">
        <v>34</v>
      </c>
      <c r="Q511" s="590"/>
      <c r="R511" s="590"/>
      <c r="S511" s="590"/>
      <c r="T511" s="590"/>
      <c r="U511" s="590"/>
      <c r="V511" s="591"/>
      <c r="W511" s="42" t="s">
        <v>0</v>
      </c>
      <c r="X511" s="43">
        <f>IFERROR(SUM(BM22:BM507),"0")</f>
        <v>1376.0879999999995</v>
      </c>
      <c r="Y511" s="43">
        <f>IFERROR(SUM(BN22:BN507),"0")</f>
        <v>1376.0879999999997</v>
      </c>
      <c r="Z511" s="42"/>
      <c r="AA511" s="67"/>
      <c r="AB511" s="67"/>
      <c r="AC511" s="67"/>
    </row>
    <row r="512" spans="1:68" x14ac:dyDescent="0.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92"/>
      <c r="P512" s="589" t="s">
        <v>35</v>
      </c>
      <c r="Q512" s="590"/>
      <c r="R512" s="590"/>
      <c r="S512" s="590"/>
      <c r="T512" s="590"/>
      <c r="U512" s="590"/>
      <c r="V512" s="591"/>
      <c r="W512" s="42" t="s">
        <v>20</v>
      </c>
      <c r="X512" s="44">
        <f>ROUNDUP(SUM(BO22:BO507),0)</f>
        <v>3</v>
      </c>
      <c r="Y512" s="44">
        <f>ROUNDUP(SUM(BP22:BP507),0)</f>
        <v>3</v>
      </c>
      <c r="Z512" s="42"/>
      <c r="AA512" s="67"/>
      <c r="AB512" s="67"/>
      <c r="AC512" s="67"/>
    </row>
    <row r="513" spans="1:32" x14ac:dyDescent="0.2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92"/>
      <c r="P513" s="589" t="s">
        <v>36</v>
      </c>
      <c r="Q513" s="590"/>
      <c r="R513" s="590"/>
      <c r="S513" s="590"/>
      <c r="T513" s="590"/>
      <c r="U513" s="590"/>
      <c r="V513" s="591"/>
      <c r="W513" s="42" t="s">
        <v>0</v>
      </c>
      <c r="X513" s="43">
        <f>GrossWeightTotal+PalletQtyTotal*25</f>
        <v>1451.0879999999995</v>
      </c>
      <c r="Y513" s="43">
        <f>GrossWeightTotalR+PalletQtyTotalR*25</f>
        <v>1451.0879999999997</v>
      </c>
      <c r="Z513" s="42"/>
      <c r="AA513" s="67"/>
      <c r="AB513" s="67"/>
      <c r="AC513" s="67"/>
    </row>
    <row r="514" spans="1:32" x14ac:dyDescent="0.2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592"/>
      <c r="P514" s="589" t="s">
        <v>37</v>
      </c>
      <c r="Q514" s="590"/>
      <c r="R514" s="590"/>
      <c r="S514" s="590"/>
      <c r="T514" s="590"/>
      <c r="U514" s="590"/>
      <c r="V514" s="591"/>
      <c r="W514" s="42" t="s">
        <v>20</v>
      </c>
      <c r="X514" s="43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214</v>
      </c>
      <c r="Y514" s="43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214</v>
      </c>
      <c r="Z514" s="42"/>
      <c r="AA514" s="67"/>
      <c r="AB514" s="67"/>
      <c r="AC514" s="67"/>
    </row>
    <row r="515" spans="1:32" ht="14.25" x14ac:dyDescent="0.2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92"/>
      <c r="P515" s="589" t="s">
        <v>38</v>
      </c>
      <c r="Q515" s="590"/>
      <c r="R515" s="590"/>
      <c r="S515" s="590"/>
      <c r="T515" s="590"/>
      <c r="U515" s="590"/>
      <c r="V515" s="591"/>
      <c r="W515" s="45" t="s">
        <v>51</v>
      </c>
      <c r="X515" s="42"/>
      <c r="Y515" s="42"/>
      <c r="Z515" s="42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2.7957000000000005</v>
      </c>
      <c r="AA515" s="67"/>
      <c r="AB515" s="67"/>
      <c r="AC515" s="67"/>
    </row>
    <row r="516" spans="1:32" ht="13.5" thickBot="1" x14ac:dyDescent="0.25"/>
    <row r="517" spans="1:32" ht="27" thickTop="1" thickBot="1" x14ac:dyDescent="0.25">
      <c r="A517" s="46" t="s">
        <v>9</v>
      </c>
      <c r="B517" s="85" t="s">
        <v>75</v>
      </c>
      <c r="C517" s="576" t="s">
        <v>110</v>
      </c>
      <c r="D517" s="576" t="s">
        <v>110</v>
      </c>
      <c r="E517" s="576" t="s">
        <v>110</v>
      </c>
      <c r="F517" s="576" t="s">
        <v>110</v>
      </c>
      <c r="G517" s="576" t="s">
        <v>110</v>
      </c>
      <c r="H517" s="576" t="s">
        <v>110</v>
      </c>
      <c r="I517" s="576" t="s">
        <v>266</v>
      </c>
      <c r="J517" s="576" t="s">
        <v>266</v>
      </c>
      <c r="K517" s="576" t="s">
        <v>266</v>
      </c>
      <c r="L517" s="576" t="s">
        <v>266</v>
      </c>
      <c r="M517" s="576" t="s">
        <v>266</v>
      </c>
      <c r="N517" s="577"/>
      <c r="O517" s="576" t="s">
        <v>266</v>
      </c>
      <c r="P517" s="576" t="s">
        <v>266</v>
      </c>
      <c r="Q517" s="576" t="s">
        <v>266</v>
      </c>
      <c r="R517" s="576" t="s">
        <v>266</v>
      </c>
      <c r="S517" s="576" t="s">
        <v>266</v>
      </c>
      <c r="T517" s="576" t="s">
        <v>552</v>
      </c>
      <c r="U517" s="576" t="s">
        <v>552</v>
      </c>
      <c r="V517" s="576" t="s">
        <v>609</v>
      </c>
      <c r="W517" s="576" t="s">
        <v>609</v>
      </c>
      <c r="X517" s="576" t="s">
        <v>609</v>
      </c>
      <c r="Y517" s="576" t="s">
        <v>609</v>
      </c>
      <c r="Z517" s="85" t="s">
        <v>665</v>
      </c>
      <c r="AA517" s="576" t="s">
        <v>735</v>
      </c>
      <c r="AB517" s="576" t="s">
        <v>735</v>
      </c>
      <c r="AC517" s="60"/>
      <c r="AF517" s="1"/>
    </row>
    <row r="518" spans="1:32" ht="14.25" customHeight="1" thickTop="1" x14ac:dyDescent="0.2">
      <c r="A518" s="578" t="s">
        <v>10</v>
      </c>
      <c r="B518" s="576" t="s">
        <v>75</v>
      </c>
      <c r="C518" s="576" t="s">
        <v>111</v>
      </c>
      <c r="D518" s="576" t="s">
        <v>126</v>
      </c>
      <c r="E518" s="576" t="s">
        <v>186</v>
      </c>
      <c r="F518" s="576" t="s">
        <v>209</v>
      </c>
      <c r="G518" s="576" t="s">
        <v>242</v>
      </c>
      <c r="H518" s="576" t="s">
        <v>110</v>
      </c>
      <c r="I518" s="576" t="s">
        <v>267</v>
      </c>
      <c r="J518" s="576" t="s">
        <v>307</v>
      </c>
      <c r="K518" s="576" t="s">
        <v>368</v>
      </c>
      <c r="L518" s="576" t="s">
        <v>409</v>
      </c>
      <c r="M518" s="576" t="s">
        <v>425</v>
      </c>
      <c r="N518" s="1"/>
      <c r="O518" s="576" t="s">
        <v>438</v>
      </c>
      <c r="P518" s="576" t="s">
        <v>448</v>
      </c>
      <c r="Q518" s="576" t="s">
        <v>455</v>
      </c>
      <c r="R518" s="576" t="s">
        <v>460</v>
      </c>
      <c r="S518" s="576" t="s">
        <v>542</v>
      </c>
      <c r="T518" s="576" t="s">
        <v>553</v>
      </c>
      <c r="U518" s="576" t="s">
        <v>587</v>
      </c>
      <c r="V518" s="576" t="s">
        <v>610</v>
      </c>
      <c r="W518" s="576" t="s">
        <v>642</v>
      </c>
      <c r="X518" s="576" t="s">
        <v>657</v>
      </c>
      <c r="Y518" s="576" t="s">
        <v>661</v>
      </c>
      <c r="Z518" s="576" t="s">
        <v>665</v>
      </c>
      <c r="AA518" s="576" t="s">
        <v>735</v>
      </c>
      <c r="AB518" s="576" t="s">
        <v>788</v>
      </c>
      <c r="AC518" s="60"/>
      <c r="AF518" s="1"/>
    </row>
    <row r="519" spans="1:32" ht="13.5" thickBot="1" x14ac:dyDescent="0.25">
      <c r="A519" s="579"/>
      <c r="B519" s="576"/>
      <c r="C519" s="576"/>
      <c r="D519" s="576"/>
      <c r="E519" s="576"/>
      <c r="F519" s="576"/>
      <c r="G519" s="576"/>
      <c r="H519" s="576"/>
      <c r="I519" s="576"/>
      <c r="J519" s="576"/>
      <c r="K519" s="576"/>
      <c r="L519" s="576"/>
      <c r="M519" s="576"/>
      <c r="N519" s="1"/>
      <c r="O519" s="576"/>
      <c r="P519" s="576"/>
      <c r="Q519" s="576"/>
      <c r="R519" s="576"/>
      <c r="S519" s="576"/>
      <c r="T519" s="576"/>
      <c r="U519" s="576"/>
      <c r="V519" s="576"/>
      <c r="W519" s="576"/>
      <c r="X519" s="576"/>
      <c r="Y519" s="576"/>
      <c r="Z519" s="576"/>
      <c r="AA519" s="576"/>
      <c r="AB519" s="576"/>
      <c r="AC519" s="60"/>
      <c r="AF519" s="1"/>
    </row>
    <row r="520" spans="1:32" ht="18" thickTop="1" thickBot="1" x14ac:dyDescent="0.25">
      <c r="A520" s="46" t="s">
        <v>13</v>
      </c>
      <c r="B520" s="52">
        <f>IFERROR(Y22*1,"0")+IFERROR(Y26*1,"0")+IFERROR(Y27*1,"0")+IFERROR(Y28*1,"0")+IFERROR(Y29*1,"0")+IFERROR(Y30*1,"0")+IFERROR(Y31*1,"0")+IFERROR(Y35*1,"0")</f>
        <v>0</v>
      </c>
      <c r="C520" s="52">
        <f>IFERROR(Y41*1,"0")+IFERROR(Y42*1,"0")+IFERROR(Y43*1,"0")+IFERROR(Y47*1,"0")</f>
        <v>86.4</v>
      </c>
      <c r="D520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86.4</v>
      </c>
      <c r="E520" s="52">
        <f>IFERROR(Y89*1,"0")+IFERROR(Y90*1,"0")+IFERROR(Y91*1,"0")+IFERROR(Y95*1,"0")+IFERROR(Y96*1,"0")+IFERROR(Y97*1,"0")+IFERROR(Y98*1,"0")+IFERROR(Y99*1,"0")+IFERROR(Y100*1,"0")</f>
        <v>0</v>
      </c>
      <c r="F520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64.8</v>
      </c>
      <c r="G520" s="52">
        <f>IFERROR(Y131*1,"0")+IFERROR(Y132*1,"0")+IFERROR(Y136*1,"0")+IFERROR(Y137*1,"0")+IFERROR(Y141*1,"0")+IFERROR(Y142*1,"0")</f>
        <v>0</v>
      </c>
      <c r="H520" s="52">
        <f>IFERROR(Y147*1,"0")+IFERROR(Y151*1,"0")+IFERROR(Y152*1,"0")+IFERROR(Y153*1,"0")</f>
        <v>0</v>
      </c>
      <c r="I520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69.599999999999994</v>
      </c>
      <c r="K520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52">
        <f>IFERROR(Y253*1,"0")+IFERROR(Y254*1,"0")+IFERROR(Y255*1,"0")+IFERROR(Y256*1,"0")+IFERROR(Y257*1,"0")</f>
        <v>0</v>
      </c>
      <c r="M520" s="52">
        <f>IFERROR(Y262*1,"0")+IFERROR(Y263*1,"0")+IFERROR(Y264*1,"0")+IFERROR(Y265*1,"0")</f>
        <v>0</v>
      </c>
      <c r="N520" s="1"/>
      <c r="O520" s="52">
        <f>IFERROR(Y270*1,"0")+IFERROR(Y271*1,"0")+IFERROR(Y272*1,"0")</f>
        <v>134.4</v>
      </c>
      <c r="P520" s="52">
        <f>IFERROR(Y277*1,"0")+IFERROR(Y281*1,"0")</f>
        <v>0</v>
      </c>
      <c r="Q520" s="52">
        <f>IFERROR(Y286*1,"0")</f>
        <v>0</v>
      </c>
      <c r="R520" s="52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124.8</v>
      </c>
      <c r="S520" s="52">
        <f>IFERROR(Y338*1,"0")+IFERROR(Y339*1,"0")+IFERROR(Y340*1,"0")</f>
        <v>0</v>
      </c>
      <c r="T520" s="52">
        <f>IFERROR(Y346*1,"0")+IFERROR(Y347*1,"0")+IFERROR(Y348*1,"0")+IFERROR(Y349*1,"0")+IFERROR(Y350*1,"0")+IFERROR(Y351*1,"0")+IFERROR(Y352*1,"0")+IFERROR(Y356*1,"0")+IFERROR(Y357*1,"0")+IFERROR(Y361*1,"0")+IFERROR(Y362*1,"0")+IFERROR(Y366*1,"0")</f>
        <v>0</v>
      </c>
      <c r="U520" s="52">
        <f>IFERROR(Y371*1,"0")+IFERROR(Y372*1,"0")+IFERROR(Y373*1,"0")+IFERROR(Y374*1,"0")+IFERROR(Y378*1,"0")+IFERROR(Y382*1,"0")+IFERROR(Y383*1,"0")+IFERROR(Y387*1,"0")</f>
        <v>436.80000000000007</v>
      </c>
      <c r="V520" s="52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52">
        <f>IFERROR(Y412*1,"0")+IFERROR(Y416*1,"0")+IFERROR(Y417*1,"0")+IFERROR(Y418*1,"0")+IFERROR(Y419*1,"0")</f>
        <v>0</v>
      </c>
      <c r="X520" s="52">
        <f>IFERROR(Y424*1,"0")</f>
        <v>0</v>
      </c>
      <c r="Y520" s="52">
        <f>IFERROR(Y429*1,"0")</f>
        <v>0</v>
      </c>
      <c r="Z520" s="52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295.68</v>
      </c>
      <c r="AA520" s="52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52">
        <f>IFERROR(Y507*1,"0")</f>
        <v>0</v>
      </c>
      <c r="AC520" s="60"/>
      <c r="AF520" s="1"/>
    </row>
  </sheetData>
  <sheetProtection algorithmName="SHA-512" hashValue="u4RPKnUkqabVllRj4w/Pumk49a2WRmb6h5o5djZIGsZR8TJ28UpK6z3Ap/lQAkW2RvkrPzcy0RUd8deBr5fXPA==" saltValue="sIai/QnVFpLCZPHSI+Fr0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A337:Z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P367:V367"/>
    <mergeCell ref="A367:O368"/>
    <mergeCell ref="P368:V368"/>
    <mergeCell ref="A369:Z369"/>
    <mergeCell ref="A370:Z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90:Z390"/>
    <mergeCell ref="A391:Z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P508:V508"/>
    <mergeCell ref="A508:O509"/>
    <mergeCell ref="P509:V509"/>
    <mergeCell ref="P510:V510"/>
    <mergeCell ref="A510:O515"/>
    <mergeCell ref="P511:V511"/>
    <mergeCell ref="P512:V512"/>
    <mergeCell ref="P513:V513"/>
    <mergeCell ref="P514:V514"/>
    <mergeCell ref="P515:V515"/>
    <mergeCell ref="A518:A519"/>
    <mergeCell ref="B518:B519"/>
    <mergeCell ref="C518:C519"/>
    <mergeCell ref="D518:D519"/>
    <mergeCell ref="E518:E519"/>
    <mergeCell ref="F518:F519"/>
    <mergeCell ref="G518:G519"/>
    <mergeCell ref="H518:H519"/>
    <mergeCell ref="I518:I519"/>
    <mergeCell ref="U518:U519"/>
    <mergeCell ref="V518:V519"/>
    <mergeCell ref="W518:W519"/>
    <mergeCell ref="X518:X519"/>
    <mergeCell ref="Y518:Y519"/>
    <mergeCell ref="Z518:Z519"/>
    <mergeCell ref="AA518:AA519"/>
    <mergeCell ref="AB518:AB519"/>
    <mergeCell ref="C517:H517"/>
    <mergeCell ref="I517:S517"/>
    <mergeCell ref="T517:U517"/>
    <mergeCell ref="V517:Y517"/>
    <mergeCell ref="AA517:AB517"/>
    <mergeCell ref="J518:J519"/>
    <mergeCell ref="K518:K519"/>
    <mergeCell ref="L518:L519"/>
    <mergeCell ref="M518:M519"/>
    <mergeCell ref="O518:O519"/>
    <mergeCell ref="P518:P519"/>
    <mergeCell ref="Q518:Q519"/>
    <mergeCell ref="R518:R519"/>
    <mergeCell ref="S518:S519"/>
    <mergeCell ref="T518:T51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9"/>
    </row>
    <row r="3" spans="2:8" x14ac:dyDescent="0.2">
      <c r="B3" s="53" t="s">
        <v>794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796</v>
      </c>
      <c r="C6" s="53" t="s">
        <v>797</v>
      </c>
      <c r="D6" s="53" t="s">
        <v>798</v>
      </c>
      <c r="E6" s="53" t="s">
        <v>45</v>
      </c>
    </row>
    <row r="7" spans="2:8" x14ac:dyDescent="0.2">
      <c r="B7" s="53" t="s">
        <v>799</v>
      </c>
      <c r="C7" s="53" t="s">
        <v>800</v>
      </c>
      <c r="D7" s="53" t="s">
        <v>801</v>
      </c>
      <c r="E7" s="53" t="s">
        <v>45</v>
      </c>
    </row>
    <row r="8" spans="2:8" x14ac:dyDescent="0.2">
      <c r="B8" s="53" t="s">
        <v>802</v>
      </c>
      <c r="C8" s="53" t="s">
        <v>803</v>
      </c>
      <c r="D8" s="53" t="s">
        <v>804</v>
      </c>
      <c r="E8" s="53" t="s">
        <v>45</v>
      </c>
    </row>
    <row r="9" spans="2:8" x14ac:dyDescent="0.2">
      <c r="B9" s="53" t="s">
        <v>805</v>
      </c>
      <c r="C9" s="53" t="s">
        <v>806</v>
      </c>
      <c r="D9" s="53" t="s">
        <v>807</v>
      </c>
      <c r="E9" s="53" t="s">
        <v>45</v>
      </c>
    </row>
    <row r="11" spans="2:8" x14ac:dyDescent="0.2">
      <c r="B11" s="53" t="s">
        <v>808</v>
      </c>
      <c r="C11" s="53" t="s">
        <v>797</v>
      </c>
      <c r="D11" s="53" t="s">
        <v>45</v>
      </c>
      <c r="E11" s="53" t="s">
        <v>45</v>
      </c>
    </row>
    <row r="13" spans="2:8" x14ac:dyDescent="0.2">
      <c r="B13" s="53" t="s">
        <v>809</v>
      </c>
      <c r="C13" s="53" t="s">
        <v>800</v>
      </c>
      <c r="D13" s="53" t="s">
        <v>45</v>
      </c>
      <c r="E13" s="53" t="s">
        <v>45</v>
      </c>
    </row>
    <row r="15" spans="2:8" x14ac:dyDescent="0.2">
      <c r="B15" s="53" t="s">
        <v>810</v>
      </c>
      <c r="C15" s="53" t="s">
        <v>803</v>
      </c>
      <c r="D15" s="53" t="s">
        <v>45</v>
      </c>
      <c r="E15" s="53" t="s">
        <v>45</v>
      </c>
    </row>
    <row r="17" spans="2:5" x14ac:dyDescent="0.2">
      <c r="B17" s="53" t="s">
        <v>811</v>
      </c>
      <c r="C17" s="53" t="s">
        <v>806</v>
      </c>
      <c r="D17" s="53" t="s">
        <v>45</v>
      </c>
      <c r="E17" s="53" t="s">
        <v>45</v>
      </c>
    </row>
    <row r="19" spans="2:5" x14ac:dyDescent="0.2">
      <c r="B19" s="53" t="s">
        <v>812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813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814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815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816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817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818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819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820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821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822</v>
      </c>
      <c r="C29" s="53" t="s">
        <v>45</v>
      </c>
      <c r="D29" s="53" t="s">
        <v>45</v>
      </c>
      <c r="E29" s="53" t="s">
        <v>45</v>
      </c>
    </row>
  </sheetData>
  <sheetProtection algorithmName="SHA-512" hashValue="KQV6DxPcL/eLWXlxnNrD076QXHR+37iESY9bDXrsmFszG0axEonQ5pEru9UbKYZykapGmYFhP2jT7P48i8azcQ==" saltValue="UzarVEbZKBmak7PByMA+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Супаков</cp:lastModifiedBy>
  <dcterms:created xsi:type="dcterms:W3CDTF">2021-11-12T12:13:19Z</dcterms:created>
  <dcterms:modified xsi:type="dcterms:W3CDTF">2025-07-25T08:36:20Z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