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7,25 Симф КИ\"/>
    </mc:Choice>
  </mc:AlternateContent>
  <xr:revisionPtr revIDLastSave="0" documentId="13_ncr:1_{56E5A6B6-7925-4DAA-BBF6-4095B83B46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17" i="1" l="1"/>
  <c r="Q517" i="1"/>
  <c r="X506" i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428" i="1" s="1"/>
  <c r="P426" i="1"/>
  <c r="X423" i="1"/>
  <c r="Y422" i="1"/>
  <c r="X422" i="1"/>
  <c r="BP421" i="1"/>
  <c r="BO421" i="1"/>
  <c r="BN421" i="1"/>
  <c r="BM421" i="1"/>
  <c r="Z421" i="1"/>
  <c r="Z422" i="1" s="1"/>
  <c r="Y421" i="1"/>
  <c r="X517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W517" i="1" s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S517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X255" i="1"/>
  <c r="X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N235" i="1"/>
  <c r="BM235" i="1"/>
  <c r="Z235" i="1"/>
  <c r="Z236" i="1" s="1"/>
  <c r="Y235" i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Y23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Z143" i="1" s="1"/>
  <c r="Y142" i="1"/>
  <c r="H517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8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1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7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7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7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Y37" i="1" l="1"/>
  <c r="Y72" i="1"/>
  <c r="Y102" i="1"/>
  <c r="Y109" i="1"/>
  <c r="Y115" i="1"/>
  <c r="Y123" i="1"/>
  <c r="Y127" i="1"/>
  <c r="Y134" i="1"/>
  <c r="Y138" i="1"/>
  <c r="Y149" i="1"/>
  <c r="Y167" i="1"/>
  <c r="Y173" i="1"/>
  <c r="Y184" i="1"/>
  <c r="Y188" i="1"/>
  <c r="Y200" i="1"/>
  <c r="Y212" i="1"/>
  <c r="Y216" i="1"/>
  <c r="Y227" i="1"/>
  <c r="Y233" i="1"/>
  <c r="BP240" i="1"/>
  <c r="BN240" i="1"/>
  <c r="Z240" i="1"/>
  <c r="BP244" i="1"/>
  <c r="BN244" i="1"/>
  <c r="Z244" i="1"/>
  <c r="Y246" i="1"/>
  <c r="L517" i="1"/>
  <c r="Y254" i="1"/>
  <c r="BP249" i="1"/>
  <c r="BN249" i="1"/>
  <c r="Z249" i="1"/>
  <c r="BP253" i="1"/>
  <c r="BN253" i="1"/>
  <c r="Z253" i="1"/>
  <c r="Y255" i="1"/>
  <c r="M517" i="1"/>
  <c r="Y262" i="1"/>
  <c r="BP258" i="1"/>
  <c r="BN258" i="1"/>
  <c r="Z258" i="1"/>
  <c r="BP261" i="1"/>
  <c r="BN261" i="1"/>
  <c r="Z261" i="1"/>
  <c r="Y263" i="1"/>
  <c r="O517" i="1"/>
  <c r="Y269" i="1"/>
  <c r="BP266" i="1"/>
  <c r="BN266" i="1"/>
  <c r="Z266" i="1"/>
  <c r="BP343" i="1"/>
  <c r="BN343" i="1"/>
  <c r="Z343" i="1"/>
  <c r="Z349" i="1" s="1"/>
  <c r="Y349" i="1"/>
  <c r="BP347" i="1"/>
  <c r="BN347" i="1"/>
  <c r="Z347" i="1"/>
  <c r="BP415" i="1"/>
  <c r="BN415" i="1"/>
  <c r="Z415" i="1"/>
  <c r="H9" i="1"/>
  <c r="A10" i="1"/>
  <c r="Y33" i="1"/>
  <c r="Y45" i="1"/>
  <c r="Y49" i="1"/>
  <c r="Y58" i="1"/>
  <c r="Y66" i="1"/>
  <c r="Y80" i="1"/>
  <c r="Y86" i="1"/>
  <c r="Y93" i="1"/>
  <c r="F9" i="1"/>
  <c r="J9" i="1"/>
  <c r="B517" i="1"/>
  <c r="X508" i="1"/>
  <c r="X510" i="1" s="1"/>
  <c r="X509" i="1"/>
  <c r="X511" i="1"/>
  <c r="Y24" i="1"/>
  <c r="Z27" i="1"/>
  <c r="Z32" i="1" s="1"/>
  <c r="BN27" i="1"/>
  <c r="Y508" i="1" s="1"/>
  <c r="Z29" i="1"/>
  <c r="BN29" i="1"/>
  <c r="Z31" i="1"/>
  <c r="BN31" i="1"/>
  <c r="Z35" i="1"/>
  <c r="Z36" i="1" s="1"/>
  <c r="BN35" i="1"/>
  <c r="BP35" i="1"/>
  <c r="Y509" i="1" s="1"/>
  <c r="Z41" i="1"/>
  <c r="BN41" i="1"/>
  <c r="BP41" i="1"/>
  <c r="Z43" i="1"/>
  <c r="BN43" i="1"/>
  <c r="Y44" i="1"/>
  <c r="Y511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Z101" i="1" s="1"/>
  <c r="BN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Z119" i="1"/>
  <c r="Z122" i="1" s="1"/>
  <c r="BN119" i="1"/>
  <c r="Z121" i="1"/>
  <c r="BN121" i="1"/>
  <c r="Z125" i="1"/>
  <c r="Z127" i="1" s="1"/>
  <c r="BN125" i="1"/>
  <c r="BP125" i="1"/>
  <c r="G517" i="1"/>
  <c r="Z132" i="1"/>
  <c r="Z133" i="1" s="1"/>
  <c r="BN132" i="1"/>
  <c r="Y133" i="1"/>
  <c r="Z136" i="1"/>
  <c r="Z138" i="1" s="1"/>
  <c r="BN136" i="1"/>
  <c r="BP136" i="1"/>
  <c r="Y144" i="1"/>
  <c r="Z147" i="1"/>
  <c r="Z149" i="1" s="1"/>
  <c r="BN147" i="1"/>
  <c r="I517" i="1"/>
  <c r="Y156" i="1"/>
  <c r="Z159" i="1"/>
  <c r="Z167" i="1" s="1"/>
  <c r="BN159" i="1"/>
  <c r="Z161" i="1"/>
  <c r="BN161" i="1"/>
  <c r="Z163" i="1"/>
  <c r="BN163" i="1"/>
  <c r="Z165" i="1"/>
  <c r="BN165" i="1"/>
  <c r="Z171" i="1"/>
  <c r="Z173" i="1" s="1"/>
  <c r="BN171" i="1"/>
  <c r="J517" i="1"/>
  <c r="Z182" i="1"/>
  <c r="Z183" i="1" s="1"/>
  <c r="BN182" i="1"/>
  <c r="Y183" i="1"/>
  <c r="Z186" i="1"/>
  <c r="Z188" i="1" s="1"/>
  <c r="BN186" i="1"/>
  <c r="BP186" i="1"/>
  <c r="Z192" i="1"/>
  <c r="Z199" i="1" s="1"/>
  <c r="BN192" i="1"/>
  <c r="Z194" i="1"/>
  <c r="BN194" i="1"/>
  <c r="Z196" i="1"/>
  <c r="BN196" i="1"/>
  <c r="Z198" i="1"/>
  <c r="BN198" i="1"/>
  <c r="Z202" i="1"/>
  <c r="Z211" i="1" s="1"/>
  <c r="BN202" i="1"/>
  <c r="BP202" i="1"/>
  <c r="Z204" i="1"/>
  <c r="BN204" i="1"/>
  <c r="Z206" i="1"/>
  <c r="BN206" i="1"/>
  <c r="Z208" i="1"/>
  <c r="BN208" i="1"/>
  <c r="Z210" i="1"/>
  <c r="BN210" i="1"/>
  <c r="Z214" i="1"/>
  <c r="Z216" i="1" s="1"/>
  <c r="BN214" i="1"/>
  <c r="BP214" i="1"/>
  <c r="K517" i="1"/>
  <c r="Z221" i="1"/>
  <c r="Z227" i="1" s="1"/>
  <c r="BN221" i="1"/>
  <c r="Z223" i="1"/>
  <c r="BN223" i="1"/>
  <c r="Z225" i="1"/>
  <c r="BN225" i="1"/>
  <c r="Y228" i="1"/>
  <c r="Z231" i="1"/>
  <c r="Z232" i="1" s="1"/>
  <c r="BN231" i="1"/>
  <c r="Y236" i="1"/>
  <c r="BP235" i="1"/>
  <c r="Y237" i="1"/>
  <c r="Y245" i="1"/>
  <c r="BP239" i="1"/>
  <c r="BN239" i="1"/>
  <c r="Z239" i="1"/>
  <c r="Z245" i="1" s="1"/>
  <c r="BP242" i="1"/>
  <c r="BN242" i="1"/>
  <c r="Z242" i="1"/>
  <c r="BP251" i="1"/>
  <c r="BN251" i="1"/>
  <c r="Z251" i="1"/>
  <c r="BP260" i="1"/>
  <c r="BN260" i="1"/>
  <c r="Z260" i="1"/>
  <c r="BP268" i="1"/>
  <c r="BN268" i="1"/>
  <c r="Z268" i="1"/>
  <c r="Y270" i="1"/>
  <c r="P517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Y283" i="1"/>
  <c r="BP282" i="1"/>
  <c r="BN282" i="1"/>
  <c r="Z282" i="1"/>
  <c r="Z283" i="1" s="1"/>
  <c r="Y284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18" i="1"/>
  <c r="BP328" i="1"/>
  <c r="BN328" i="1"/>
  <c r="Z328" i="1"/>
  <c r="Z330" i="1" s="1"/>
  <c r="Y330" i="1"/>
  <c r="BP368" i="1"/>
  <c r="BN368" i="1"/>
  <c r="Z368" i="1"/>
  <c r="U517" i="1"/>
  <c r="Y372" i="1"/>
  <c r="BP390" i="1"/>
  <c r="BN390" i="1"/>
  <c r="Z390" i="1"/>
  <c r="Z399" i="1" s="1"/>
  <c r="BP394" i="1"/>
  <c r="BN394" i="1"/>
  <c r="Z394" i="1"/>
  <c r="BP398" i="1"/>
  <c r="BN398" i="1"/>
  <c r="Z398" i="1"/>
  <c r="Y400" i="1"/>
  <c r="Y405" i="1"/>
  <c r="BP402" i="1"/>
  <c r="BN402" i="1"/>
  <c r="Z402" i="1"/>
  <c r="Z404" i="1" s="1"/>
  <c r="Y404" i="1"/>
  <c r="BP434" i="1"/>
  <c r="BN434" i="1"/>
  <c r="Z434" i="1"/>
  <c r="BP438" i="1"/>
  <c r="BN438" i="1"/>
  <c r="Z438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BP484" i="1"/>
  <c r="BN484" i="1"/>
  <c r="Z484" i="1"/>
  <c r="Y486" i="1"/>
  <c r="Y495" i="1"/>
  <c r="BP493" i="1"/>
  <c r="BN493" i="1"/>
  <c r="Z493" i="1"/>
  <c r="Y496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BP322" i="1"/>
  <c r="BN322" i="1"/>
  <c r="Z322" i="1"/>
  <c r="Z324" i="1" s="1"/>
  <c r="Y331" i="1"/>
  <c r="Z337" i="1"/>
  <c r="BP335" i="1"/>
  <c r="BN335" i="1"/>
  <c r="Z335" i="1"/>
  <c r="BP345" i="1"/>
  <c r="BN345" i="1"/>
  <c r="Z345" i="1"/>
  <c r="BP353" i="1"/>
  <c r="BN353" i="1"/>
  <c r="Z353" i="1"/>
  <c r="Z354" i="1" s="1"/>
  <c r="Y355" i="1"/>
  <c r="Y360" i="1"/>
  <c r="BP357" i="1"/>
  <c r="BN357" i="1"/>
  <c r="Z357" i="1"/>
  <c r="Z359" i="1" s="1"/>
  <c r="Y371" i="1"/>
  <c r="BP370" i="1"/>
  <c r="BN370" i="1"/>
  <c r="Z370" i="1"/>
  <c r="Z371" i="1" s="1"/>
  <c r="Y375" i="1"/>
  <c r="BP374" i="1"/>
  <c r="BN374" i="1"/>
  <c r="Z374" i="1"/>
  <c r="Z375" i="1" s="1"/>
  <c r="Y376" i="1"/>
  <c r="Y381" i="1"/>
  <c r="BP378" i="1"/>
  <c r="BN378" i="1"/>
  <c r="Z378" i="1"/>
  <c r="Z380" i="1" s="1"/>
  <c r="BP392" i="1"/>
  <c r="BN392" i="1"/>
  <c r="Z392" i="1"/>
  <c r="BP396" i="1"/>
  <c r="BN396" i="1"/>
  <c r="Z396" i="1"/>
  <c r="BP409" i="1"/>
  <c r="BN409" i="1"/>
  <c r="Z409" i="1"/>
  <c r="Z410" i="1" s="1"/>
  <c r="Y411" i="1"/>
  <c r="Y418" i="1"/>
  <c r="BP413" i="1"/>
  <c r="BN413" i="1"/>
  <c r="Z413" i="1"/>
  <c r="Z417" i="1" s="1"/>
  <c r="Y417" i="1"/>
  <c r="BP433" i="1"/>
  <c r="BN433" i="1"/>
  <c r="Z433" i="1"/>
  <c r="BP436" i="1"/>
  <c r="BN436" i="1"/>
  <c r="Z436" i="1"/>
  <c r="BP440" i="1"/>
  <c r="BN440" i="1"/>
  <c r="Z440" i="1"/>
  <c r="R517" i="1"/>
  <c r="Y293" i="1"/>
  <c r="Y338" i="1"/>
  <c r="T517" i="1"/>
  <c r="Y350" i="1"/>
  <c r="V517" i="1"/>
  <c r="Y399" i="1"/>
  <c r="Y410" i="1"/>
  <c r="Y423" i="1"/>
  <c r="Z517" i="1"/>
  <c r="Y447" i="1"/>
  <c r="BP442" i="1"/>
  <c r="BN442" i="1"/>
  <c r="BP444" i="1"/>
  <c r="BN444" i="1"/>
  <c r="Z444" i="1"/>
  <c r="BP452" i="1"/>
  <c r="BN452" i="1"/>
  <c r="Z452" i="1"/>
  <c r="Y463" i="1"/>
  <c r="BP456" i="1"/>
  <c r="BN456" i="1"/>
  <c r="Z456" i="1"/>
  <c r="Z463" i="1" s="1"/>
  <c r="BP460" i="1"/>
  <c r="BN460" i="1"/>
  <c r="Z460" i="1"/>
  <c r="BP468" i="1"/>
  <c r="BN468" i="1"/>
  <c r="Z468" i="1"/>
  <c r="Y485" i="1"/>
  <c r="BP481" i="1"/>
  <c r="BN481" i="1"/>
  <c r="Z481" i="1"/>
  <c r="Z485" i="1" s="1"/>
  <c r="BP483" i="1"/>
  <c r="BN483" i="1"/>
  <c r="Z483" i="1"/>
  <c r="BP494" i="1"/>
  <c r="BN494" i="1"/>
  <c r="Z494" i="1"/>
  <c r="AB517" i="1"/>
  <c r="Y505" i="1"/>
  <c r="BP504" i="1"/>
  <c r="BN504" i="1"/>
  <c r="Z504" i="1"/>
  <c r="Z505" i="1" s="1"/>
  <c r="Y506" i="1"/>
  <c r="AA517" i="1"/>
  <c r="Y510" i="1" l="1"/>
  <c r="Z447" i="1"/>
  <c r="Z303" i="1"/>
  <c r="Z495" i="1"/>
  <c r="Z469" i="1"/>
  <c r="Z453" i="1"/>
  <c r="Z317" i="1"/>
  <c r="Z311" i="1"/>
  <c r="Z80" i="1"/>
  <c r="Z44" i="1"/>
  <c r="Z512" i="1" s="1"/>
  <c r="Y507" i="1"/>
  <c r="Z269" i="1"/>
  <c r="Z254" i="1"/>
  <c r="Z262" i="1"/>
</calcChain>
</file>

<file path=xl/sharedStrings.xml><?xml version="1.0" encoding="utf-8"?>
<sst xmlns="http://schemas.openxmlformats.org/spreadsheetml/2006/main" count="2273" uniqueCount="815">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</sst>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4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45856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Пятница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1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 t="s">
        <v>19</v>
      </c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20</v>
      </c>
      <c r="Q8" s="711">
        <v>0.375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21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22</v>
      </c>
      <c r="Q10" s="752"/>
      <c r="R10" s="753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35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18" t="s">
        <v>38</v>
      </c>
      <c r="D17" s="616" t="s">
        <v>39</v>
      </c>
      <c r="E17" s="678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77"/>
      <c r="R17" s="677"/>
      <c r="S17" s="677"/>
      <c r="T17" s="678"/>
      <c r="U17" s="900" t="s">
        <v>51</v>
      </c>
      <c r="V17" s="596"/>
      <c r="W17" s="616" t="s">
        <v>52</v>
      </c>
      <c r="X17" s="616" t="s">
        <v>53</v>
      </c>
      <c r="Y17" s="901" t="s">
        <v>54</v>
      </c>
      <c r="Z17" s="807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61"/>
      <c r="AF17" s="862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63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2"/>
      <c r="R22" s="572"/>
      <c r="S22" s="572"/>
      <c r="T22" s="573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72</v>
      </c>
      <c r="Q23" s="584"/>
      <c r="R23" s="584"/>
      <c r="S23" s="584"/>
      <c r="T23" s="584"/>
      <c r="U23" s="584"/>
      <c r="V23" s="585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72</v>
      </c>
      <c r="Q24" s="584"/>
      <c r="R24" s="584"/>
      <c r="S24" s="584"/>
      <c r="T24" s="584"/>
      <c r="U24" s="584"/>
      <c r="V24" s="585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72</v>
      </c>
      <c r="Q32" s="584"/>
      <c r="R32" s="584"/>
      <c r="S32" s="584"/>
      <c r="T32" s="584"/>
      <c r="U32" s="584"/>
      <c r="V32" s="585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72</v>
      </c>
      <c r="Q33" s="584"/>
      <c r="R33" s="584"/>
      <c r="S33" s="584"/>
      <c r="T33" s="584"/>
      <c r="U33" s="584"/>
      <c r="V33" s="585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72</v>
      </c>
      <c r="Q36" s="584"/>
      <c r="R36" s="584"/>
      <c r="S36" s="584"/>
      <c r="T36" s="584"/>
      <c r="U36" s="584"/>
      <c r="V36" s="585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72</v>
      </c>
      <c r="Q37" s="584"/>
      <c r="R37" s="584"/>
      <c r="S37" s="584"/>
      <c r="T37" s="584"/>
      <c r="U37" s="584"/>
      <c r="V37" s="585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101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70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5">
        <v>4607091385687</v>
      </c>
      <c r="E42" s="576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4"/>
      <c r="V42" s="34"/>
      <c r="W42" s="35" t="s">
        <v>70</v>
      </c>
      <c r="X42" s="567">
        <v>360</v>
      </c>
      <c r="Y42" s="568">
        <f>IFERROR(IF(X42="",0,CEILING((X42/$H42),1)*$H42),"")</f>
        <v>360</v>
      </c>
      <c r="Z42" s="36">
        <f>IFERROR(IF(Y42=0,"",ROUNDUP(Y42/H42,0)*0.00902),"")</f>
        <v>0.81180000000000008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378.9</v>
      </c>
      <c r="BN42" s="64">
        <f>IFERROR(Y42*I42/H42,"0")</f>
        <v>378.9</v>
      </c>
      <c r="BO42" s="64">
        <f>IFERROR(1/J42*(X42/H42),"0")</f>
        <v>0.68181818181818188</v>
      </c>
      <c r="BP42" s="64">
        <f>IFERROR(1/J42*(Y42/H42),"0")</f>
        <v>0.68181818181818188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5">
        <v>4680115882539</v>
      </c>
      <c r="E43" s="576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72</v>
      </c>
      <c r="Q44" s="584"/>
      <c r="R44" s="584"/>
      <c r="S44" s="584"/>
      <c r="T44" s="584"/>
      <c r="U44" s="584"/>
      <c r="V44" s="585"/>
      <c r="W44" s="37" t="s">
        <v>73</v>
      </c>
      <c r="X44" s="569">
        <f>IFERROR(X41/H41,"0")+IFERROR(X42/H42,"0")+IFERROR(X43/H43,"0")</f>
        <v>90</v>
      </c>
      <c r="Y44" s="569">
        <f>IFERROR(Y41/H41,"0")+IFERROR(Y42/H42,"0")+IFERROR(Y43/H43,"0")</f>
        <v>90</v>
      </c>
      <c r="Z44" s="569">
        <f>IFERROR(IF(Z41="",0,Z41),"0")+IFERROR(IF(Z42="",0,Z42),"0")+IFERROR(IF(Z43="",0,Z43),"0")</f>
        <v>0.81180000000000008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72</v>
      </c>
      <c r="Q45" s="584"/>
      <c r="R45" s="584"/>
      <c r="S45" s="584"/>
      <c r="T45" s="584"/>
      <c r="U45" s="584"/>
      <c r="V45" s="585"/>
      <c r="W45" s="37" t="s">
        <v>70</v>
      </c>
      <c r="X45" s="569">
        <f>IFERROR(SUM(X41:X43),"0")</f>
        <v>360</v>
      </c>
      <c r="Y45" s="569">
        <f>IFERROR(SUM(Y41:Y43),"0")</f>
        <v>360</v>
      </c>
      <c r="Z45" s="37"/>
      <c r="AA45" s="570"/>
      <c r="AB45" s="570"/>
      <c r="AC45" s="570"/>
    </row>
    <row r="46" spans="1:68" ht="14.25" customHeight="1" x14ac:dyDescent="0.25">
      <c r="A46" s="581" t="s">
        <v>74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72</v>
      </c>
      <c r="Q48" s="584"/>
      <c r="R48" s="584"/>
      <c r="S48" s="584"/>
      <c r="T48" s="584"/>
      <c r="U48" s="584"/>
      <c r="V48" s="585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72</v>
      </c>
      <c r="Q49" s="584"/>
      <c r="R49" s="584"/>
      <c r="S49" s="584"/>
      <c r="T49" s="584"/>
      <c r="U49" s="584"/>
      <c r="V49" s="585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119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103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70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70</v>
      </c>
      <c r="X57" s="567">
        <v>504</v>
      </c>
      <c r="Y57" s="568">
        <f t="shared" si="6"/>
        <v>504</v>
      </c>
      <c r="Z57" s="36">
        <f>IFERROR(IF(Y57=0,"",ROUNDUP(Y57/H57,0)*0.00902),"")</f>
        <v>1.01024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527.52</v>
      </c>
      <c r="BN57" s="64">
        <f t="shared" si="8"/>
        <v>527.52</v>
      </c>
      <c r="BO57" s="64">
        <f t="shared" si="9"/>
        <v>0.84848484848484851</v>
      </c>
      <c r="BP57" s="64">
        <f t="shared" si="10"/>
        <v>0.84848484848484851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72</v>
      </c>
      <c r="Q58" s="584"/>
      <c r="R58" s="584"/>
      <c r="S58" s="584"/>
      <c r="T58" s="584"/>
      <c r="U58" s="584"/>
      <c r="V58" s="585"/>
      <c r="W58" s="37" t="s">
        <v>73</v>
      </c>
      <c r="X58" s="569">
        <f>IFERROR(X52/H52,"0")+IFERROR(X53/H53,"0")+IFERROR(X54/H54,"0")+IFERROR(X55/H55,"0")+IFERROR(X56/H56,"0")+IFERROR(X57/H57,"0")</f>
        <v>112</v>
      </c>
      <c r="Y58" s="569">
        <f>IFERROR(Y52/H52,"0")+IFERROR(Y53/H53,"0")+IFERROR(Y54/H54,"0")+IFERROR(Y55/H55,"0")+IFERROR(Y56/H56,"0")+IFERROR(Y57/H57,"0")</f>
        <v>112</v>
      </c>
      <c r="Z58" s="569">
        <f>IFERROR(IF(Z52="",0,Z52),"0")+IFERROR(IF(Z53="",0,Z53),"0")+IFERROR(IF(Z54="",0,Z54),"0")+IFERROR(IF(Z55="",0,Z55),"0")+IFERROR(IF(Z56="",0,Z56),"0")+IFERROR(IF(Z57="",0,Z57),"0")</f>
        <v>1.01024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72</v>
      </c>
      <c r="Q59" s="584"/>
      <c r="R59" s="584"/>
      <c r="S59" s="584"/>
      <c r="T59" s="584"/>
      <c r="U59" s="584"/>
      <c r="V59" s="585"/>
      <c r="W59" s="37" t="s">
        <v>70</v>
      </c>
      <c r="X59" s="569">
        <f>IFERROR(SUM(X52:X57),"0")</f>
        <v>504</v>
      </c>
      <c r="Y59" s="569">
        <f>IFERROR(SUM(Y52:Y57),"0")</f>
        <v>504</v>
      </c>
      <c r="Z59" s="37"/>
      <c r="AA59" s="570"/>
      <c r="AB59" s="570"/>
      <c r="AC59" s="570"/>
    </row>
    <row r="60" spans="1:68" ht="14.25" customHeight="1" x14ac:dyDescent="0.25">
      <c r="A60" s="581" t="s">
        <v>139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70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70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72</v>
      </c>
      <c r="Q65" s="584"/>
      <c r="R65" s="584"/>
      <c r="S65" s="584"/>
      <c r="T65" s="584"/>
      <c r="U65" s="584"/>
      <c r="V65" s="585"/>
      <c r="W65" s="37" t="s">
        <v>73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72</v>
      </c>
      <c r="Q66" s="584"/>
      <c r="R66" s="584"/>
      <c r="S66" s="584"/>
      <c r="T66" s="584"/>
      <c r="U66" s="584"/>
      <c r="V66" s="585"/>
      <c r="W66" s="37" t="s">
        <v>70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customHeight="1" x14ac:dyDescent="0.25">
      <c r="A67" s="581" t="s">
        <v>64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72</v>
      </c>
      <c r="Q71" s="584"/>
      <c r="R71" s="584"/>
      <c r="S71" s="584"/>
      <c r="T71" s="584"/>
      <c r="U71" s="584"/>
      <c r="V71" s="585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72</v>
      </c>
      <c r="Q72" s="584"/>
      <c r="R72" s="584"/>
      <c r="S72" s="584"/>
      <c r="T72" s="584"/>
      <c r="U72" s="584"/>
      <c r="V72" s="585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1" t="s">
        <v>74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72</v>
      </c>
      <c r="Q80" s="584"/>
      <c r="R80" s="584"/>
      <c r="S80" s="584"/>
      <c r="T80" s="584"/>
      <c r="U80" s="584"/>
      <c r="V80" s="585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72</v>
      </c>
      <c r="Q81" s="584"/>
      <c r="R81" s="584"/>
      <c r="S81" s="584"/>
      <c r="T81" s="584"/>
      <c r="U81" s="584"/>
      <c r="V81" s="585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1" t="s">
        <v>174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72</v>
      </c>
      <c r="Q85" s="584"/>
      <c r="R85" s="584"/>
      <c r="S85" s="584"/>
      <c r="T85" s="584"/>
      <c r="U85" s="584"/>
      <c r="V85" s="585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72</v>
      </c>
      <c r="Q86" s="584"/>
      <c r="R86" s="584"/>
      <c r="S86" s="584"/>
      <c r="T86" s="584"/>
      <c r="U86" s="584"/>
      <c r="V86" s="585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00" t="s">
        <v>181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103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70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70</v>
      </c>
      <c r="X91" s="567">
        <v>900</v>
      </c>
      <c r="Y91" s="568">
        <f>IFERROR(IF(X91="",0,CEILING((X91/$H91),1)*$H91),"")</f>
        <v>900</v>
      </c>
      <c r="Z91" s="36">
        <f>IFERROR(IF(Y91=0,"",ROUNDUP(Y91/H91,0)*0.00902),"")</f>
        <v>1.804</v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942</v>
      </c>
      <c r="BN91" s="64">
        <f>IFERROR(Y91*I91/H91,"0")</f>
        <v>942</v>
      </c>
      <c r="BO91" s="64">
        <f>IFERROR(1/J91*(X91/H91),"0")</f>
        <v>1.5151515151515151</v>
      </c>
      <c r="BP91" s="64">
        <f>IFERROR(1/J91*(Y91/H91),"0")</f>
        <v>1.5151515151515151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72</v>
      </c>
      <c r="Q92" s="584"/>
      <c r="R92" s="584"/>
      <c r="S92" s="584"/>
      <c r="T92" s="584"/>
      <c r="U92" s="584"/>
      <c r="V92" s="585"/>
      <c r="W92" s="37" t="s">
        <v>73</v>
      </c>
      <c r="X92" s="569">
        <f>IFERROR(X89/H89,"0")+IFERROR(X90/H90,"0")+IFERROR(X91/H91,"0")</f>
        <v>200</v>
      </c>
      <c r="Y92" s="569">
        <f>IFERROR(Y89/H89,"0")+IFERROR(Y90/H90,"0")+IFERROR(Y91/H91,"0")</f>
        <v>200</v>
      </c>
      <c r="Z92" s="569">
        <f>IFERROR(IF(Z89="",0,Z89),"0")+IFERROR(IF(Z90="",0,Z90),"0")+IFERROR(IF(Z91="",0,Z91),"0")</f>
        <v>1.804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72</v>
      </c>
      <c r="Q93" s="584"/>
      <c r="R93" s="584"/>
      <c r="S93" s="584"/>
      <c r="T93" s="584"/>
      <c r="U93" s="584"/>
      <c r="V93" s="585"/>
      <c r="W93" s="37" t="s">
        <v>70</v>
      </c>
      <c r="X93" s="569">
        <f>IFERROR(SUM(X89:X91),"0")</f>
        <v>900</v>
      </c>
      <c r="Y93" s="569">
        <f>IFERROR(SUM(Y89:Y91),"0")</f>
        <v>900</v>
      </c>
      <c r="Z93" s="37"/>
      <c r="AA93" s="570"/>
      <c r="AB93" s="570"/>
      <c r="AC93" s="570"/>
    </row>
    <row r="94" spans="1:68" ht="14.25" customHeight="1" x14ac:dyDescent="0.25">
      <c r="A94" s="581" t="s">
        <v>74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9" t="s">
        <v>191</v>
      </c>
      <c r="Q95" s="572"/>
      <c r="R95" s="572"/>
      <c r="S95" s="572"/>
      <c r="T95" s="573"/>
      <c r="U95" s="34"/>
      <c r="V95" s="34"/>
      <c r="W95" s="35" t="s">
        <v>70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4301052039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1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2"/>
      <c r="R98" s="572"/>
      <c r="S98" s="572"/>
      <c r="T98" s="573"/>
      <c r="U98" s="34"/>
      <c r="V98" s="34"/>
      <c r="W98" s="35" t="s">
        <v>70</v>
      </c>
      <c r="X98" s="567">
        <v>631.80000000000007</v>
      </c>
      <c r="Y98" s="568">
        <f t="shared" si="16"/>
        <v>631.80000000000007</v>
      </c>
      <c r="Z98" s="36">
        <f>IFERROR(IF(Y98=0,"",ROUNDUP(Y98/H98,0)*0.00651),"")</f>
        <v>1.5233400000000001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690.76800000000003</v>
      </c>
      <c r="BN98" s="64">
        <f t="shared" si="18"/>
        <v>690.76800000000003</v>
      </c>
      <c r="BO98" s="64">
        <f t="shared" si="19"/>
        <v>1.2857142857142858</v>
      </c>
      <c r="BP98" s="64">
        <f t="shared" si="20"/>
        <v>1.2857142857142858</v>
      </c>
    </row>
    <row r="99" spans="1:68" ht="27" customHeight="1" x14ac:dyDescent="0.25">
      <c r="A99" s="54" t="s">
        <v>197</v>
      </c>
      <c r="B99" s="54" t="s">
        <v>200</v>
      </c>
      <c r="C99" s="31">
        <v>4301051718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2"/>
      <c r="R99" s="572"/>
      <c r="S99" s="572"/>
      <c r="T99" s="573"/>
      <c r="U99" s="34"/>
      <c r="V99" s="34"/>
      <c r="W99" s="35" t="s">
        <v>70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72</v>
      </c>
      <c r="Q101" s="584"/>
      <c r="R101" s="584"/>
      <c r="S101" s="584"/>
      <c r="T101" s="584"/>
      <c r="U101" s="584"/>
      <c r="V101" s="585"/>
      <c r="W101" s="37" t="s">
        <v>73</v>
      </c>
      <c r="X101" s="569">
        <f>IFERROR(X95/H95,"0")+IFERROR(X96/H96,"0")+IFERROR(X97/H97,"0")+IFERROR(X98/H98,"0")+IFERROR(X99/H99,"0")+IFERROR(X100/H100,"0")</f>
        <v>234</v>
      </c>
      <c r="Y101" s="569">
        <f>IFERROR(Y95/H95,"0")+IFERROR(Y96/H96,"0")+IFERROR(Y97/H97,"0")+IFERROR(Y98/H98,"0")+IFERROR(Y99/H99,"0")+IFERROR(Y100/H100,"0")</f>
        <v>234</v>
      </c>
      <c r="Z101" s="569">
        <f>IFERROR(IF(Z95="",0,Z95),"0")+IFERROR(IF(Z96="",0,Z96),"0")+IFERROR(IF(Z97="",0,Z97),"0")+IFERROR(IF(Z98="",0,Z98),"0")+IFERROR(IF(Z99="",0,Z99),"0")+IFERROR(IF(Z100="",0,Z100),"0")</f>
        <v>1.5233400000000001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72</v>
      </c>
      <c r="Q102" s="584"/>
      <c r="R102" s="584"/>
      <c r="S102" s="584"/>
      <c r="T102" s="584"/>
      <c r="U102" s="584"/>
      <c r="V102" s="585"/>
      <c r="W102" s="37" t="s">
        <v>70</v>
      </c>
      <c r="X102" s="569">
        <f>IFERROR(SUM(X95:X100),"0")</f>
        <v>631.80000000000007</v>
      </c>
      <c r="Y102" s="569">
        <f>IFERROR(SUM(Y95:Y100),"0")</f>
        <v>631.80000000000007</v>
      </c>
      <c r="Z102" s="37"/>
      <c r="AA102" s="570"/>
      <c r="AB102" s="570"/>
      <c r="AC102" s="570"/>
    </row>
    <row r="103" spans="1:68" ht="16.5" customHeight="1" x14ac:dyDescent="0.25">
      <c r="A103" s="600" t="s">
        <v>204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103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70</v>
      </c>
      <c r="X107" s="567">
        <v>1440</v>
      </c>
      <c r="Y107" s="568">
        <f>IFERROR(IF(X107="",0,CEILING((X107/$H107),1)*$H107),"")</f>
        <v>1440</v>
      </c>
      <c r="Z107" s="36">
        <f>IFERROR(IF(Y107=0,"",ROUNDUP(Y107/H107,0)*0.00902),"")</f>
        <v>2.8864000000000001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1507.1999999999998</v>
      </c>
      <c r="BN107" s="64">
        <f>IFERROR(Y107*I107/H107,"0")</f>
        <v>1507.1999999999998</v>
      </c>
      <c r="BO107" s="64">
        <f>IFERROR(1/J107*(X107/H107),"0")</f>
        <v>2.4242424242424243</v>
      </c>
      <c r="BP107" s="64">
        <f>IFERROR(1/J107*(Y107/H107),"0")</f>
        <v>2.4242424242424243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72</v>
      </c>
      <c r="Q109" s="584"/>
      <c r="R109" s="584"/>
      <c r="S109" s="584"/>
      <c r="T109" s="584"/>
      <c r="U109" s="584"/>
      <c r="V109" s="585"/>
      <c r="W109" s="37" t="s">
        <v>73</v>
      </c>
      <c r="X109" s="569">
        <f>IFERROR(X105/H105,"0")+IFERROR(X106/H106,"0")+IFERROR(X107/H107,"0")+IFERROR(X108/H108,"0")</f>
        <v>320</v>
      </c>
      <c r="Y109" s="569">
        <f>IFERROR(Y105/H105,"0")+IFERROR(Y106/H106,"0")+IFERROR(Y107/H107,"0")+IFERROR(Y108/H108,"0")</f>
        <v>320</v>
      </c>
      <c r="Z109" s="569">
        <f>IFERROR(IF(Z105="",0,Z105),"0")+IFERROR(IF(Z106="",0,Z106),"0")+IFERROR(IF(Z107="",0,Z107),"0")+IFERROR(IF(Z108="",0,Z108),"0")</f>
        <v>2.8864000000000001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72</v>
      </c>
      <c r="Q110" s="584"/>
      <c r="R110" s="584"/>
      <c r="S110" s="584"/>
      <c r="T110" s="584"/>
      <c r="U110" s="584"/>
      <c r="V110" s="585"/>
      <c r="W110" s="37" t="s">
        <v>70</v>
      </c>
      <c r="X110" s="569">
        <f>IFERROR(SUM(X105:X108),"0")</f>
        <v>1440</v>
      </c>
      <c r="Y110" s="569">
        <f>IFERROR(SUM(Y105:Y108),"0")</f>
        <v>1440</v>
      </c>
      <c r="Z110" s="37"/>
      <c r="AA110" s="570"/>
      <c r="AB110" s="570"/>
      <c r="AC110" s="570"/>
    </row>
    <row r="111" spans="1:68" ht="14.25" customHeight="1" x14ac:dyDescent="0.25">
      <c r="A111" s="581" t="s">
        <v>139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72</v>
      </c>
      <c r="Q115" s="584"/>
      <c r="R115" s="584"/>
      <c r="S115" s="584"/>
      <c r="T115" s="584"/>
      <c r="U115" s="584"/>
      <c r="V115" s="585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72</v>
      </c>
      <c r="Q116" s="584"/>
      <c r="R116" s="584"/>
      <c r="S116" s="584"/>
      <c r="T116" s="584"/>
      <c r="U116" s="584"/>
      <c r="V116" s="585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1" t="s">
        <v>74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70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70</v>
      </c>
      <c r="X120" s="567">
        <v>675</v>
      </c>
      <c r="Y120" s="568">
        <f>IFERROR(IF(X120="",0,CEILING((X120/$H120),1)*$H120),"")</f>
        <v>675</v>
      </c>
      <c r="Z120" s="36">
        <f>IFERROR(IF(Y120=0,"",ROUNDUP(Y120/H120,0)*0.00651),"")</f>
        <v>1.6274999999999999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737.99999999999989</v>
      </c>
      <c r="BN120" s="64">
        <f>IFERROR(Y120*I120/H120,"0")</f>
        <v>737.99999999999989</v>
      </c>
      <c r="BO120" s="64">
        <f>IFERROR(1/J120*(X120/H120),"0")</f>
        <v>1.3736263736263736</v>
      </c>
      <c r="BP120" s="64">
        <f>IFERROR(1/J120*(Y120/H120),"0")</f>
        <v>1.3736263736263736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72</v>
      </c>
      <c r="Q122" s="584"/>
      <c r="R122" s="584"/>
      <c r="S122" s="584"/>
      <c r="T122" s="584"/>
      <c r="U122" s="584"/>
      <c r="V122" s="585"/>
      <c r="W122" s="37" t="s">
        <v>73</v>
      </c>
      <c r="X122" s="569">
        <f>IFERROR(X118/H118,"0")+IFERROR(X119/H119,"0")+IFERROR(X120/H120,"0")+IFERROR(X121/H121,"0")</f>
        <v>249.99999999999997</v>
      </c>
      <c r="Y122" s="569">
        <f>IFERROR(Y118/H118,"0")+IFERROR(Y119/H119,"0")+IFERROR(Y120/H120,"0")+IFERROR(Y121/H121,"0")</f>
        <v>249.99999999999997</v>
      </c>
      <c r="Z122" s="569">
        <f>IFERROR(IF(Z118="",0,Z118),"0")+IFERROR(IF(Z119="",0,Z119),"0")+IFERROR(IF(Z120="",0,Z120),"0")+IFERROR(IF(Z121="",0,Z121),"0")</f>
        <v>1.6274999999999999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72</v>
      </c>
      <c r="Q123" s="584"/>
      <c r="R123" s="584"/>
      <c r="S123" s="584"/>
      <c r="T123" s="584"/>
      <c r="U123" s="584"/>
      <c r="V123" s="585"/>
      <c r="W123" s="37" t="s">
        <v>70</v>
      </c>
      <c r="X123" s="569">
        <f>IFERROR(SUM(X118:X121),"0")</f>
        <v>675</v>
      </c>
      <c r="Y123" s="569">
        <f>IFERROR(SUM(Y118:Y121),"0")</f>
        <v>675</v>
      </c>
      <c r="Z123" s="37"/>
      <c r="AA123" s="570"/>
      <c r="AB123" s="570"/>
      <c r="AC123" s="570"/>
    </row>
    <row r="124" spans="1:68" ht="14.25" customHeight="1" x14ac:dyDescent="0.25">
      <c r="A124" s="581" t="s">
        <v>174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72</v>
      </c>
      <c r="Q127" s="584"/>
      <c r="R127" s="584"/>
      <c r="S127" s="584"/>
      <c r="T127" s="584"/>
      <c r="U127" s="584"/>
      <c r="V127" s="585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72</v>
      </c>
      <c r="Q128" s="584"/>
      <c r="R128" s="584"/>
      <c r="S128" s="584"/>
      <c r="T128" s="584"/>
      <c r="U128" s="584"/>
      <c r="V128" s="585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00" t="s">
        <v>237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64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72</v>
      </c>
      <c r="Q133" s="584"/>
      <c r="R133" s="584"/>
      <c r="S133" s="584"/>
      <c r="T133" s="584"/>
      <c r="U133" s="584"/>
      <c r="V133" s="585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72</v>
      </c>
      <c r="Q134" s="584"/>
      <c r="R134" s="584"/>
      <c r="S134" s="584"/>
      <c r="T134" s="584"/>
      <c r="U134" s="584"/>
      <c r="V134" s="585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1" t="s">
        <v>74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72</v>
      </c>
      <c r="Q138" s="584"/>
      <c r="R138" s="584"/>
      <c r="S138" s="584"/>
      <c r="T138" s="584"/>
      <c r="U138" s="584"/>
      <c r="V138" s="585"/>
      <c r="W138" s="37" t="s">
        <v>73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72</v>
      </c>
      <c r="Q139" s="584"/>
      <c r="R139" s="584"/>
      <c r="S139" s="584"/>
      <c r="T139" s="584"/>
      <c r="U139" s="584"/>
      <c r="V139" s="585"/>
      <c r="W139" s="37" t="s">
        <v>70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customHeight="1" x14ac:dyDescent="0.25">
      <c r="A140" s="600" t="s">
        <v>101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103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72</v>
      </c>
      <c r="Q143" s="584"/>
      <c r="R143" s="584"/>
      <c r="S143" s="584"/>
      <c r="T143" s="584"/>
      <c r="U143" s="584"/>
      <c r="V143" s="585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72</v>
      </c>
      <c r="Q144" s="584"/>
      <c r="R144" s="584"/>
      <c r="S144" s="584"/>
      <c r="T144" s="584"/>
      <c r="U144" s="584"/>
      <c r="V144" s="585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64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72</v>
      </c>
      <c r="Q149" s="584"/>
      <c r="R149" s="584"/>
      <c r="S149" s="584"/>
      <c r="T149" s="584"/>
      <c r="U149" s="584"/>
      <c r="V149" s="585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72</v>
      </c>
      <c r="Q150" s="584"/>
      <c r="R150" s="584"/>
      <c r="S150" s="584"/>
      <c r="T150" s="584"/>
      <c r="U150" s="584"/>
      <c r="V150" s="585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258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259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139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72</v>
      </c>
      <c r="Q155" s="584"/>
      <c r="R155" s="584"/>
      <c r="S155" s="584"/>
      <c r="T155" s="584"/>
      <c r="U155" s="584"/>
      <c r="V155" s="585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72</v>
      </c>
      <c r="Q156" s="584"/>
      <c r="R156" s="584"/>
      <c r="S156" s="584"/>
      <c r="T156" s="584"/>
      <c r="U156" s="584"/>
      <c r="V156" s="585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81" t="s">
        <v>64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70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70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70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72</v>
      </c>
      <c r="Q167" s="584"/>
      <c r="R167" s="584"/>
      <c r="S167" s="584"/>
      <c r="T167" s="584"/>
      <c r="U167" s="584"/>
      <c r="V167" s="585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72</v>
      </c>
      <c r="Q168" s="584"/>
      <c r="R168" s="584"/>
      <c r="S168" s="584"/>
      <c r="T168" s="584"/>
      <c r="U168" s="584"/>
      <c r="V168" s="585"/>
      <c r="W168" s="37" t="s">
        <v>70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customHeight="1" x14ac:dyDescent="0.25">
      <c r="A169" s="581" t="s">
        <v>95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70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70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72</v>
      </c>
      <c r="Q173" s="584"/>
      <c r="R173" s="584"/>
      <c r="S173" s="584"/>
      <c r="T173" s="584"/>
      <c r="U173" s="584"/>
      <c r="V173" s="585"/>
      <c r="W173" s="37" t="s">
        <v>73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72</v>
      </c>
      <c r="Q174" s="584"/>
      <c r="R174" s="584"/>
      <c r="S174" s="584"/>
      <c r="T174" s="584"/>
      <c r="U174" s="584"/>
      <c r="V174" s="585"/>
      <c r="W174" s="37" t="s">
        <v>70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customHeight="1" x14ac:dyDescent="0.25">
      <c r="A175" s="581" t="s">
        <v>296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70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72</v>
      </c>
      <c r="Q177" s="584"/>
      <c r="R177" s="584"/>
      <c r="S177" s="584"/>
      <c r="T177" s="584"/>
      <c r="U177" s="584"/>
      <c r="V177" s="585"/>
      <c r="W177" s="37" t="s">
        <v>73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72</v>
      </c>
      <c r="Q178" s="584"/>
      <c r="R178" s="584"/>
      <c r="S178" s="584"/>
      <c r="T178" s="584"/>
      <c r="U178" s="584"/>
      <c r="V178" s="585"/>
      <c r="W178" s="37" t="s">
        <v>70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customHeight="1" x14ac:dyDescent="0.25">
      <c r="A179" s="600" t="s">
        <v>299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103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72</v>
      </c>
      <c r="Q183" s="584"/>
      <c r="R183" s="584"/>
      <c r="S183" s="584"/>
      <c r="T183" s="584"/>
      <c r="U183" s="584"/>
      <c r="V183" s="585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72</v>
      </c>
      <c r="Q184" s="584"/>
      <c r="R184" s="584"/>
      <c r="S184" s="584"/>
      <c r="T184" s="584"/>
      <c r="U184" s="584"/>
      <c r="V184" s="585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139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72</v>
      </c>
      <c r="Q188" s="584"/>
      <c r="R188" s="584"/>
      <c r="S188" s="584"/>
      <c r="T188" s="584"/>
      <c r="U188" s="584"/>
      <c r="V188" s="585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72</v>
      </c>
      <c r="Q189" s="584"/>
      <c r="R189" s="584"/>
      <c r="S189" s="584"/>
      <c r="T189" s="584"/>
      <c r="U189" s="584"/>
      <c r="V189" s="585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64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70</v>
      </c>
      <c r="X195" s="567">
        <v>180</v>
      </c>
      <c r="Y195" s="568">
        <f t="shared" si="26"/>
        <v>180</v>
      </c>
      <c r="Z195" s="36">
        <f>IFERROR(IF(Y195=0,"",ROUNDUP(Y195/H195,0)*0.00502),"")</f>
        <v>0.502</v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192.99999999999997</v>
      </c>
      <c r="BN195" s="64">
        <f t="shared" si="28"/>
        <v>192.99999999999997</v>
      </c>
      <c r="BO195" s="64">
        <f t="shared" si="29"/>
        <v>0.42735042735042739</v>
      </c>
      <c r="BP195" s="64">
        <f t="shared" si="30"/>
        <v>0.42735042735042739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70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70</v>
      </c>
      <c r="X197" s="567">
        <v>36</v>
      </c>
      <c r="Y197" s="568">
        <f t="shared" si="26"/>
        <v>36</v>
      </c>
      <c r="Z197" s="36">
        <f>IFERROR(IF(Y197=0,"",ROUNDUP(Y197/H197,0)*0.00502),"")</f>
        <v>0.1004</v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37.999999999999993</v>
      </c>
      <c r="BN197" s="64">
        <f t="shared" si="28"/>
        <v>37.999999999999993</v>
      </c>
      <c r="BO197" s="64">
        <f t="shared" si="29"/>
        <v>8.5470085470085472E-2</v>
      </c>
      <c r="BP197" s="64">
        <f t="shared" si="30"/>
        <v>8.5470085470085472E-2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72</v>
      </c>
      <c r="Q199" s="584"/>
      <c r="R199" s="584"/>
      <c r="S199" s="584"/>
      <c r="T199" s="584"/>
      <c r="U199" s="584"/>
      <c r="V199" s="585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120</v>
      </c>
      <c r="Y199" s="569">
        <f>IFERROR(Y191/H191,"0")+IFERROR(Y192/H192,"0")+IFERROR(Y193/H193,"0")+IFERROR(Y194/H194,"0")+IFERROR(Y195/H195,"0")+IFERROR(Y196/H196,"0")+IFERROR(Y197/H197,"0")+IFERROR(Y198/H198,"0")</f>
        <v>120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0.60240000000000005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72</v>
      </c>
      <c r="Q200" s="584"/>
      <c r="R200" s="584"/>
      <c r="S200" s="584"/>
      <c r="T200" s="584"/>
      <c r="U200" s="584"/>
      <c r="V200" s="585"/>
      <c r="W200" s="37" t="s">
        <v>70</v>
      </c>
      <c r="X200" s="569">
        <f>IFERROR(SUM(X191:X198),"0")</f>
        <v>216</v>
      </c>
      <c r="Y200" s="569">
        <f>IFERROR(SUM(Y191:Y198),"0")</f>
        <v>216</v>
      </c>
      <c r="Z200" s="37"/>
      <c r="AA200" s="570"/>
      <c r="AB200" s="570"/>
      <c r="AC200" s="570"/>
    </row>
    <row r="201" spans="1:68" ht="14.25" customHeight="1" x14ac:dyDescent="0.25">
      <c r="A201" s="581" t="s">
        <v>74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70</v>
      </c>
      <c r="X205" s="567">
        <v>672</v>
      </c>
      <c r="Y205" s="568">
        <f t="shared" si="31"/>
        <v>672</v>
      </c>
      <c r="Z205" s="36">
        <f t="shared" ref="Z205:Z210" si="36">IFERROR(IF(Y205=0,"",ROUNDUP(Y205/H205,0)*0.00651),"")</f>
        <v>1.8228</v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747.6</v>
      </c>
      <c r="BN205" s="64">
        <f t="shared" si="33"/>
        <v>747.6</v>
      </c>
      <c r="BO205" s="64">
        <f t="shared" si="34"/>
        <v>1.5384615384615385</v>
      </c>
      <c r="BP205" s="64">
        <f t="shared" si="35"/>
        <v>1.5384615384615385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70</v>
      </c>
      <c r="X207" s="567">
        <v>480</v>
      </c>
      <c r="Y207" s="568">
        <f t="shared" si="31"/>
        <v>480</v>
      </c>
      <c r="Z207" s="36">
        <f t="shared" si="36"/>
        <v>1.302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530.40000000000009</v>
      </c>
      <c r="BN207" s="64">
        <f t="shared" si="33"/>
        <v>530.40000000000009</v>
      </c>
      <c r="BO207" s="64">
        <f t="shared" si="34"/>
        <v>1.098901098901099</v>
      </c>
      <c r="BP207" s="64">
        <f t="shared" si="35"/>
        <v>1.098901098901099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70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72</v>
      </c>
      <c r="Q211" s="584"/>
      <c r="R211" s="584"/>
      <c r="S211" s="584"/>
      <c r="T211" s="584"/>
      <c r="U211" s="584"/>
      <c r="V211" s="585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480</v>
      </c>
      <c r="Y211" s="569">
        <f>IFERROR(Y202/H202,"0")+IFERROR(Y203/H203,"0")+IFERROR(Y204/H204,"0")+IFERROR(Y205/H205,"0")+IFERROR(Y206/H206,"0")+IFERROR(Y207/H207,"0")+IFERROR(Y208/H208,"0")+IFERROR(Y209/H209,"0")+IFERROR(Y210/H210,"0")</f>
        <v>480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3.1248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72</v>
      </c>
      <c r="Q212" s="584"/>
      <c r="R212" s="584"/>
      <c r="S212" s="584"/>
      <c r="T212" s="584"/>
      <c r="U212" s="584"/>
      <c r="V212" s="585"/>
      <c r="W212" s="37" t="s">
        <v>70</v>
      </c>
      <c r="X212" s="569">
        <f>IFERROR(SUM(X202:X210),"0")</f>
        <v>1152</v>
      </c>
      <c r="Y212" s="569">
        <f>IFERROR(SUM(Y202:Y210),"0")</f>
        <v>1152</v>
      </c>
      <c r="Z212" s="37"/>
      <c r="AA212" s="570"/>
      <c r="AB212" s="570"/>
      <c r="AC212" s="570"/>
    </row>
    <row r="213" spans="1:68" ht="14.25" customHeight="1" x14ac:dyDescent="0.25">
      <c r="A213" s="581" t="s">
        <v>174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72</v>
      </c>
      <c r="Q216" s="584"/>
      <c r="R216" s="584"/>
      <c r="S216" s="584"/>
      <c r="T216" s="584"/>
      <c r="U216" s="584"/>
      <c r="V216" s="585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72</v>
      </c>
      <c r="Q217" s="584"/>
      <c r="R217" s="584"/>
      <c r="S217" s="584"/>
      <c r="T217" s="584"/>
      <c r="U217" s="584"/>
      <c r="V217" s="585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customHeight="1" x14ac:dyDescent="0.25">
      <c r="A218" s="600" t="s">
        <v>360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103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72</v>
      </c>
      <c r="Q227" s="584"/>
      <c r="R227" s="584"/>
      <c r="S227" s="584"/>
      <c r="T227" s="584"/>
      <c r="U227" s="584"/>
      <c r="V227" s="585"/>
      <c r="W227" s="37" t="s">
        <v>73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72</v>
      </c>
      <c r="Q228" s="584"/>
      <c r="R228" s="584"/>
      <c r="S228" s="584"/>
      <c r="T228" s="584"/>
      <c r="U228" s="584"/>
      <c r="V228" s="585"/>
      <c r="W228" s="37" t="s">
        <v>70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customHeight="1" x14ac:dyDescent="0.25">
      <c r="A229" s="581" t="s">
        <v>139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379</v>
      </c>
      <c r="B230" s="54" t="s">
        <v>380</v>
      </c>
      <c r="C230" s="31">
        <v>4301020377</v>
      </c>
      <c r="D230" s="575">
        <v>4680115885981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7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0" s="572"/>
      <c r="R230" s="572"/>
      <c r="S230" s="572"/>
      <c r="T230" s="573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4301020340</v>
      </c>
      <c r="D231" s="575">
        <v>4680115885721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1" s="572"/>
      <c r="R231" s="572"/>
      <c r="S231" s="572"/>
      <c r="T231" s="573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72</v>
      </c>
      <c r="Q232" s="584"/>
      <c r="R232" s="584"/>
      <c r="S232" s="584"/>
      <c r="T232" s="584"/>
      <c r="U232" s="584"/>
      <c r="V232" s="585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72</v>
      </c>
      <c r="Q233" s="584"/>
      <c r="R233" s="584"/>
      <c r="S233" s="584"/>
      <c r="T233" s="584"/>
      <c r="U233" s="584"/>
      <c r="V233" s="585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383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1" t="s">
        <v>386</v>
      </c>
      <c r="Q235" s="572"/>
      <c r="R235" s="572"/>
      <c r="S235" s="572"/>
      <c r="T235" s="573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72</v>
      </c>
      <c r="Q236" s="584"/>
      <c r="R236" s="584"/>
      <c r="S236" s="584"/>
      <c r="T236" s="584"/>
      <c r="U236" s="584"/>
      <c r="V236" s="585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72</v>
      </c>
      <c r="Q237" s="584"/>
      <c r="R237" s="584"/>
      <c r="S237" s="584"/>
      <c r="T237" s="584"/>
      <c r="U237" s="584"/>
      <c r="V237" s="585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81" t="s">
        <v>388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3" t="s">
        <v>394</v>
      </c>
      <c r="Q240" s="572"/>
      <c r="R240" s="572"/>
      <c r="S240" s="572"/>
      <c r="T240" s="573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392</v>
      </c>
      <c r="B241" s="54" t="s">
        <v>395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396</v>
      </c>
      <c r="B242" s="54" t="s">
        <v>397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398</v>
      </c>
      <c r="B243" s="54" t="s">
        <v>399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70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400</v>
      </c>
      <c r="B244" s="54" t="s">
        <v>401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72</v>
      </c>
      <c r="Q245" s="584"/>
      <c r="R245" s="584"/>
      <c r="S245" s="584"/>
      <c r="T245" s="584"/>
      <c r="U245" s="584"/>
      <c r="V245" s="585"/>
      <c r="W245" s="37" t="s">
        <v>73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72</v>
      </c>
      <c r="Q246" s="584"/>
      <c r="R246" s="584"/>
      <c r="S246" s="584"/>
      <c r="T246" s="584"/>
      <c r="U246" s="584"/>
      <c r="V246" s="585"/>
      <c r="W246" s="37" t="s">
        <v>70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600" t="s">
        <v>402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103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403</v>
      </c>
      <c r="B249" s="54" t="s">
        <v>404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406</v>
      </c>
      <c r="B250" s="54" t="s">
        <v>407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409</v>
      </c>
      <c r="B251" s="54" t="s">
        <v>410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412</v>
      </c>
      <c r="B252" s="54" t="s">
        <v>413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415</v>
      </c>
      <c r="B253" s="54" t="s">
        <v>416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72</v>
      </c>
      <c r="Q254" s="584"/>
      <c r="R254" s="584"/>
      <c r="S254" s="584"/>
      <c r="T254" s="584"/>
      <c r="U254" s="584"/>
      <c r="V254" s="585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72</v>
      </c>
      <c r="Q255" s="584"/>
      <c r="R255" s="584"/>
      <c r="S255" s="584"/>
      <c r="T255" s="584"/>
      <c r="U255" s="584"/>
      <c r="V255" s="585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600" t="s">
        <v>418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103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419</v>
      </c>
      <c r="B258" s="54" t="s">
        <v>420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421</v>
      </c>
      <c r="B259" s="54" t="s">
        <v>422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424</v>
      </c>
      <c r="B260" s="54" t="s">
        <v>425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427</v>
      </c>
      <c r="B261" s="54" t="s">
        <v>428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80" t="s">
        <v>429</v>
      </c>
      <c r="Q261" s="572"/>
      <c r="R261" s="572"/>
      <c r="S261" s="572"/>
      <c r="T261" s="573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72</v>
      </c>
      <c r="Q262" s="584"/>
      <c r="R262" s="584"/>
      <c r="S262" s="584"/>
      <c r="T262" s="584"/>
      <c r="U262" s="584"/>
      <c r="V262" s="585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72</v>
      </c>
      <c r="Q263" s="584"/>
      <c r="R263" s="584"/>
      <c r="S263" s="584"/>
      <c r="T263" s="584"/>
      <c r="U263" s="584"/>
      <c r="V263" s="585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431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74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432</v>
      </c>
      <c r="B266" s="54" t="s">
        <v>433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435</v>
      </c>
      <c r="B267" s="54" t="s">
        <v>436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438</v>
      </c>
      <c r="B268" s="54" t="s">
        <v>439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125</v>
      </c>
      <c r="M268" s="33" t="s">
        <v>78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70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440</v>
      </c>
      <c r="AG268" s="64"/>
      <c r="AJ268" s="68" t="s">
        <v>127</v>
      </c>
      <c r="AK268" s="68">
        <v>33.6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72</v>
      </c>
      <c r="Q269" s="584"/>
      <c r="R269" s="584"/>
      <c r="S269" s="584"/>
      <c r="T269" s="584"/>
      <c r="U269" s="584"/>
      <c r="V269" s="585"/>
      <c r="W269" s="37" t="s">
        <v>73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72</v>
      </c>
      <c r="Q270" s="584"/>
      <c r="R270" s="584"/>
      <c r="S270" s="584"/>
      <c r="T270" s="584"/>
      <c r="U270" s="584"/>
      <c r="V270" s="585"/>
      <c r="W270" s="37" t="s">
        <v>70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customHeight="1" x14ac:dyDescent="0.25">
      <c r="A271" s="600" t="s">
        <v>441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442</v>
      </c>
      <c r="B273" s="54" t="s">
        <v>443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72</v>
      </c>
      <c r="Q274" s="584"/>
      <c r="R274" s="584"/>
      <c r="S274" s="584"/>
      <c r="T274" s="584"/>
      <c r="U274" s="584"/>
      <c r="V274" s="585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72</v>
      </c>
      <c r="Q275" s="584"/>
      <c r="R275" s="584"/>
      <c r="S275" s="584"/>
      <c r="T275" s="584"/>
      <c r="U275" s="584"/>
      <c r="V275" s="585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74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445</v>
      </c>
      <c r="B277" s="54" t="s">
        <v>446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72</v>
      </c>
      <c r="Q278" s="584"/>
      <c r="R278" s="584"/>
      <c r="S278" s="584"/>
      <c r="T278" s="584"/>
      <c r="U278" s="584"/>
      <c r="V278" s="585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72</v>
      </c>
      <c r="Q279" s="584"/>
      <c r="R279" s="584"/>
      <c r="S279" s="584"/>
      <c r="T279" s="584"/>
      <c r="U279" s="584"/>
      <c r="V279" s="585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448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103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449</v>
      </c>
      <c r="B282" s="54" t="s">
        <v>450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72</v>
      </c>
      <c r="Q283" s="584"/>
      <c r="R283" s="584"/>
      <c r="S283" s="584"/>
      <c r="T283" s="584"/>
      <c r="U283" s="584"/>
      <c r="V283" s="585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72</v>
      </c>
      <c r="Q284" s="584"/>
      <c r="R284" s="584"/>
      <c r="S284" s="584"/>
      <c r="T284" s="584"/>
      <c r="U284" s="584"/>
      <c r="V284" s="585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453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103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454</v>
      </c>
      <c r="B287" s="54" t="s">
        <v>455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457</v>
      </c>
      <c r="B288" s="54" t="s">
        <v>458</v>
      </c>
      <c r="C288" s="31">
        <v>4301012016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106</v>
      </c>
      <c r="L288" s="32"/>
      <c r="M288" s="33" t="s">
        <v>78</v>
      </c>
      <c r="N288" s="33"/>
      <c r="O288" s="32">
        <v>55</v>
      </c>
      <c r="P288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459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457</v>
      </c>
      <c r="B289" s="54" t="s">
        <v>460</v>
      </c>
      <c r="C289" s="31">
        <v>4301011911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106</v>
      </c>
      <c r="L289" s="32"/>
      <c r="M289" s="33" t="s">
        <v>461</v>
      </c>
      <c r="N289" s="33"/>
      <c r="O289" s="32">
        <v>55</v>
      </c>
      <c r="P289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462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463</v>
      </c>
      <c r="B290" s="54" t="s">
        <v>464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466</v>
      </c>
      <c r="B291" s="54" t="s">
        <v>467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468</v>
      </c>
      <c r="B292" s="54" t="s">
        <v>469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72</v>
      </c>
      <c r="Q293" s="584"/>
      <c r="R293" s="584"/>
      <c r="S293" s="584"/>
      <c r="T293" s="584"/>
      <c r="U293" s="584"/>
      <c r="V293" s="585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72</v>
      </c>
      <c r="Q294" s="584"/>
      <c r="R294" s="584"/>
      <c r="S294" s="584"/>
      <c r="T294" s="584"/>
      <c r="U294" s="584"/>
      <c r="V294" s="585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81" t="s">
        <v>64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70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477</v>
      </c>
      <c r="B298" s="54" t="s">
        <v>478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480</v>
      </c>
      <c r="B299" s="54" t="s">
        <v>481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70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customHeight="1" x14ac:dyDescent="0.25">
      <c r="A301" s="54" t="s">
        <v>485</v>
      </c>
      <c r="B301" s="54" t="s">
        <v>486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70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72</v>
      </c>
      <c r="Q303" s="584"/>
      <c r="R303" s="584"/>
      <c r="S303" s="584"/>
      <c r="T303" s="584"/>
      <c r="U303" s="584"/>
      <c r="V303" s="585"/>
      <c r="W303" s="37" t="s">
        <v>73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72</v>
      </c>
      <c r="Q304" s="584"/>
      <c r="R304" s="584"/>
      <c r="S304" s="584"/>
      <c r="T304" s="584"/>
      <c r="U304" s="584"/>
      <c r="V304" s="585"/>
      <c r="W304" s="37" t="s">
        <v>70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customHeight="1" x14ac:dyDescent="0.25">
      <c r="A305" s="581" t="s">
        <v>74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70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493</v>
      </c>
      <c r="B307" s="54" t="s">
        <v>494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496</v>
      </c>
      <c r="B308" s="54" t="s">
        <v>497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499</v>
      </c>
      <c r="B309" s="54" t="s">
        <v>500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502</v>
      </c>
      <c r="B310" s="54" t="s">
        <v>503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72</v>
      </c>
      <c r="Q311" s="584"/>
      <c r="R311" s="584"/>
      <c r="S311" s="584"/>
      <c r="T311" s="584"/>
      <c r="U311" s="584"/>
      <c r="V311" s="585"/>
      <c r="W311" s="37" t="s">
        <v>73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72</v>
      </c>
      <c r="Q312" s="584"/>
      <c r="R312" s="584"/>
      <c r="S312" s="584"/>
      <c r="T312" s="584"/>
      <c r="U312" s="584"/>
      <c r="V312" s="585"/>
      <c r="W312" s="37" t="s">
        <v>70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customHeight="1" x14ac:dyDescent="0.25">
      <c r="A313" s="581" t="s">
        <v>174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70</v>
      </c>
      <c r="X315" s="567">
        <v>0</v>
      </c>
      <c r="Y315" s="56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70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72</v>
      </c>
      <c r="Q317" s="584"/>
      <c r="R317" s="584"/>
      <c r="S317" s="584"/>
      <c r="T317" s="584"/>
      <c r="U317" s="584"/>
      <c r="V317" s="585"/>
      <c r="W317" s="37" t="s">
        <v>73</v>
      </c>
      <c r="X317" s="569">
        <f>IFERROR(X314/H314,"0")+IFERROR(X315/H315,"0")+IFERROR(X316/H316,"0")</f>
        <v>0</v>
      </c>
      <c r="Y317" s="569">
        <f>IFERROR(Y314/H314,"0")+IFERROR(Y315/H315,"0")+IFERROR(Y316/H316,"0")</f>
        <v>0</v>
      </c>
      <c r="Z317" s="569">
        <f>IFERROR(IF(Z314="",0,Z314),"0")+IFERROR(IF(Z315="",0,Z315),"0")+IFERROR(IF(Z316="",0,Z316),"0")</f>
        <v>0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72</v>
      </c>
      <c r="Q318" s="584"/>
      <c r="R318" s="584"/>
      <c r="S318" s="584"/>
      <c r="T318" s="584"/>
      <c r="U318" s="584"/>
      <c r="V318" s="585"/>
      <c r="W318" s="37" t="s">
        <v>70</v>
      </c>
      <c r="X318" s="569">
        <f>IFERROR(SUM(X314:X316),"0")</f>
        <v>0</v>
      </c>
      <c r="Y318" s="569">
        <f>IFERROR(SUM(Y314:Y316),"0")</f>
        <v>0</v>
      </c>
      <c r="Z318" s="37"/>
      <c r="AA318" s="570"/>
      <c r="AB318" s="570"/>
      <c r="AC318" s="570"/>
    </row>
    <row r="319" spans="1:68" ht="14.25" customHeight="1" x14ac:dyDescent="0.25">
      <c r="A319" s="581" t="s">
        <v>95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514</v>
      </c>
      <c r="B320" s="54" t="s">
        <v>515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2"/>
      <c r="R320" s="572"/>
      <c r="S320" s="572"/>
      <c r="T320" s="573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518</v>
      </c>
      <c r="B321" s="54" t="s">
        <v>519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3" t="s">
        <v>520</v>
      </c>
      <c r="Q321" s="572"/>
      <c r="R321" s="572"/>
      <c r="S321" s="572"/>
      <c r="T321" s="573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72</v>
      </c>
      <c r="Q324" s="584"/>
      <c r="R324" s="584"/>
      <c r="S324" s="584"/>
      <c r="T324" s="584"/>
      <c r="U324" s="584"/>
      <c r="V324" s="585"/>
      <c r="W324" s="37" t="s">
        <v>73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72</v>
      </c>
      <c r="Q325" s="584"/>
      <c r="R325" s="584"/>
      <c r="S325" s="584"/>
      <c r="T325" s="584"/>
      <c r="U325" s="584"/>
      <c r="V325" s="585"/>
      <c r="W325" s="37" t="s">
        <v>70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customHeight="1" x14ac:dyDescent="0.25">
      <c r="A326" s="581" t="s">
        <v>526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527</v>
      </c>
      <c r="B327" s="54" t="s">
        <v>528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531</v>
      </c>
      <c r="B328" s="54" t="s">
        <v>532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72</v>
      </c>
      <c r="Q330" s="584"/>
      <c r="R330" s="584"/>
      <c r="S330" s="584"/>
      <c r="T330" s="584"/>
      <c r="U330" s="584"/>
      <c r="V330" s="585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72</v>
      </c>
      <c r="Q331" s="584"/>
      <c r="R331" s="584"/>
      <c r="S331" s="584"/>
      <c r="T331" s="584"/>
      <c r="U331" s="584"/>
      <c r="V331" s="585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600" t="s">
        <v>535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74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536</v>
      </c>
      <c r="B334" s="54" t="s">
        <v>537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70</v>
      </c>
      <c r="X335" s="567">
        <v>1190.7</v>
      </c>
      <c r="Y335" s="568">
        <f>IFERROR(IF(X335="",0,CEILING((X335/$H335),1)*$H335),"")</f>
        <v>1190.7</v>
      </c>
      <c r="Z335" s="36">
        <f>IFERROR(IF(Y335=0,"",ROUNDUP(Y335/H335,0)*0.00651),"")</f>
        <v>3.6911700000000001</v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1333.5839999999998</v>
      </c>
      <c r="BN335" s="64">
        <f>IFERROR(Y335*I335/H335,"0")</f>
        <v>1333.5839999999998</v>
      </c>
      <c r="BO335" s="64">
        <f>IFERROR(1/J335*(X335/H335),"0")</f>
        <v>3.1153846153846154</v>
      </c>
      <c r="BP335" s="64">
        <f>IFERROR(1/J335*(Y335/H335),"0")</f>
        <v>3.1153846153846154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70</v>
      </c>
      <c r="X336" s="567">
        <v>350.7</v>
      </c>
      <c r="Y336" s="568">
        <f>IFERROR(IF(X336="",0,CEILING((X336/$H336),1)*$H336),"")</f>
        <v>350.7</v>
      </c>
      <c r="Z336" s="36">
        <f>IFERROR(IF(Y336=0,"",ROUNDUP(Y336/H336,0)*0.00651),"")</f>
        <v>1.08717</v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390.78</v>
      </c>
      <c r="BN336" s="64">
        <f>IFERROR(Y336*I336/H336,"0")</f>
        <v>390.78</v>
      </c>
      <c r="BO336" s="64">
        <f>IFERROR(1/J336*(X336/H336),"0")</f>
        <v>0.91758241758241765</v>
      </c>
      <c r="BP336" s="64">
        <f>IFERROR(1/J336*(Y336/H336),"0")</f>
        <v>0.91758241758241765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72</v>
      </c>
      <c r="Q337" s="584"/>
      <c r="R337" s="584"/>
      <c r="S337" s="584"/>
      <c r="T337" s="584"/>
      <c r="U337" s="584"/>
      <c r="V337" s="585"/>
      <c r="W337" s="37" t="s">
        <v>73</v>
      </c>
      <c r="X337" s="569">
        <f>IFERROR(X334/H334,"0")+IFERROR(X335/H335,"0")+IFERROR(X336/H336,"0")</f>
        <v>734</v>
      </c>
      <c r="Y337" s="569">
        <f>IFERROR(Y334/H334,"0")+IFERROR(Y335/H335,"0")+IFERROR(Y336/H336,"0")</f>
        <v>734</v>
      </c>
      <c r="Z337" s="569">
        <f>IFERROR(IF(Z334="",0,Z334),"0")+IFERROR(IF(Z335="",0,Z335),"0")+IFERROR(IF(Z336="",0,Z336),"0")</f>
        <v>4.77834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72</v>
      </c>
      <c r="Q338" s="584"/>
      <c r="R338" s="584"/>
      <c r="S338" s="584"/>
      <c r="T338" s="584"/>
      <c r="U338" s="584"/>
      <c r="V338" s="585"/>
      <c r="W338" s="37" t="s">
        <v>70</v>
      </c>
      <c r="X338" s="569">
        <f>IFERROR(SUM(X334:X336),"0")</f>
        <v>1541.4</v>
      </c>
      <c r="Y338" s="569">
        <f>IFERROR(SUM(Y334:Y336),"0")</f>
        <v>1541.4</v>
      </c>
      <c r="Z338" s="37"/>
      <c r="AA338" s="570"/>
      <c r="AB338" s="570"/>
      <c r="AC338" s="570"/>
    </row>
    <row r="339" spans="1:68" ht="27.75" customHeight="1" x14ac:dyDescent="0.2">
      <c r="A339" s="632" t="s">
        <v>545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546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103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70</v>
      </c>
      <c r="X342" s="567">
        <v>0</v>
      </c>
      <c r="Y342" s="568">
        <f t="shared" ref="Y342:Y348" si="5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93" t="s">
        <v>549</v>
      </c>
      <c r="AG342" s="64"/>
      <c r="AJ342" s="68" t="s">
        <v>113</v>
      </c>
      <c r="AK342" s="68">
        <v>720</v>
      </c>
      <c r="BB342" s="394" t="s">
        <v>1</v>
      </c>
      <c r="BM342" s="64">
        <f t="shared" ref="BM342:BM348" si="59">IFERROR(X342*I342/H342,"0")</f>
        <v>0</v>
      </c>
      <c r="BN342" s="64">
        <f t="shared" ref="BN342:BN348" si="60">IFERROR(Y342*I342/H342,"0")</f>
        <v>0</v>
      </c>
      <c r="BO342" s="64">
        <f t="shared" ref="BO342:BO348" si="61">IFERROR(1/J342*(X342/H342),"0")</f>
        <v>0</v>
      </c>
      <c r="BP342" s="64">
        <f t="shared" ref="BP342:BP348" si="62">IFERROR(1/J342*(Y342/H342),"0")</f>
        <v>0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70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552</v>
      </c>
      <c r="AG343" s="64"/>
      <c r="AJ343" s="68" t="s">
        <v>113</v>
      </c>
      <c r="AK343" s="68">
        <v>720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70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70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558</v>
      </c>
      <c r="AG345" s="64"/>
      <c r="AJ345" s="68" t="s">
        <v>113</v>
      </c>
      <c r="AK345" s="68">
        <v>720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customHeight="1" x14ac:dyDescent="0.25">
      <c r="A346" s="54" t="s">
        <v>559</v>
      </c>
      <c r="B346" s="54" t="s">
        <v>560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562</v>
      </c>
      <c r="B347" s="54" t="s">
        <v>563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72</v>
      </c>
      <c r="Q349" s="584"/>
      <c r="R349" s="584"/>
      <c r="S349" s="584"/>
      <c r="T349" s="584"/>
      <c r="U349" s="584"/>
      <c r="V349" s="585"/>
      <c r="W349" s="37" t="s">
        <v>73</v>
      </c>
      <c r="X349" s="569">
        <f>IFERROR(X342/H342,"0")+IFERROR(X343/H343,"0")+IFERROR(X344/H344,"0")+IFERROR(X345/H345,"0")+IFERROR(X346/H346,"0")+IFERROR(X347/H347,"0")+IFERROR(X348/H348,"0")</f>
        <v>0</v>
      </c>
      <c r="Y349" s="569">
        <f>IFERROR(Y342/H342,"0")+IFERROR(Y343/H343,"0")+IFERROR(Y344/H344,"0")+IFERROR(Y345/H345,"0")+IFERROR(Y346/H346,"0")+IFERROR(Y347/H347,"0")+IFERROR(Y348/H348,"0")</f>
        <v>0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72</v>
      </c>
      <c r="Q350" s="584"/>
      <c r="R350" s="584"/>
      <c r="S350" s="584"/>
      <c r="T350" s="584"/>
      <c r="U350" s="584"/>
      <c r="V350" s="585"/>
      <c r="W350" s="37" t="s">
        <v>70</v>
      </c>
      <c r="X350" s="569">
        <f>IFERROR(SUM(X342:X348),"0")</f>
        <v>0</v>
      </c>
      <c r="Y350" s="569">
        <f>IFERROR(SUM(Y342:Y348),"0")</f>
        <v>0</v>
      </c>
      <c r="Z350" s="37"/>
      <c r="AA350" s="570"/>
      <c r="AB350" s="570"/>
      <c r="AC350" s="570"/>
    </row>
    <row r="351" spans="1:68" ht="14.25" customHeight="1" x14ac:dyDescent="0.25">
      <c r="A351" s="581" t="s">
        <v>139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70</v>
      </c>
      <c r="X352" s="567">
        <v>0</v>
      </c>
      <c r="Y352" s="56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7" t="s">
        <v>568</v>
      </c>
      <c r="AG352" s="64"/>
      <c r="AJ352" s="68" t="s">
        <v>113</v>
      </c>
      <c r="AK352" s="68">
        <v>720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569</v>
      </c>
      <c r="B353" s="54" t="s">
        <v>570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72</v>
      </c>
      <c r="Q354" s="584"/>
      <c r="R354" s="584"/>
      <c r="S354" s="584"/>
      <c r="T354" s="584"/>
      <c r="U354" s="584"/>
      <c r="V354" s="585"/>
      <c r="W354" s="37" t="s">
        <v>73</v>
      </c>
      <c r="X354" s="569">
        <f>IFERROR(X352/H352,"0")+IFERROR(X353/H353,"0")</f>
        <v>0</v>
      </c>
      <c r="Y354" s="569">
        <f>IFERROR(Y352/H352,"0")+IFERROR(Y353/H353,"0")</f>
        <v>0</v>
      </c>
      <c r="Z354" s="569">
        <f>IFERROR(IF(Z352="",0,Z352),"0")+IFERROR(IF(Z353="",0,Z353),"0")</f>
        <v>0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72</v>
      </c>
      <c r="Q355" s="584"/>
      <c r="R355" s="584"/>
      <c r="S355" s="584"/>
      <c r="T355" s="584"/>
      <c r="U355" s="584"/>
      <c r="V355" s="585"/>
      <c r="W355" s="37" t="s">
        <v>70</v>
      </c>
      <c r="X355" s="569">
        <f>IFERROR(SUM(X352:X353),"0")</f>
        <v>0</v>
      </c>
      <c r="Y355" s="569">
        <f>IFERROR(SUM(Y352:Y353),"0")</f>
        <v>0</v>
      </c>
      <c r="Z355" s="37"/>
      <c r="AA355" s="570"/>
      <c r="AB355" s="570"/>
      <c r="AC355" s="570"/>
    </row>
    <row r="356" spans="1:68" ht="14.25" customHeight="1" x14ac:dyDescent="0.25">
      <c r="A356" s="581" t="s">
        <v>74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571</v>
      </c>
      <c r="B357" s="54" t="s">
        <v>572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574</v>
      </c>
      <c r="B358" s="54" t="s">
        <v>575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72</v>
      </c>
      <c r="Q359" s="584"/>
      <c r="R359" s="584"/>
      <c r="S359" s="584"/>
      <c r="T359" s="584"/>
      <c r="U359" s="584"/>
      <c r="V359" s="585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72</v>
      </c>
      <c r="Q360" s="584"/>
      <c r="R360" s="584"/>
      <c r="S360" s="584"/>
      <c r="T360" s="584"/>
      <c r="U360" s="584"/>
      <c r="V360" s="585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81" t="s">
        <v>174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577</v>
      </c>
      <c r="B362" s="54" t="s">
        <v>578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72</v>
      </c>
      <c r="Q363" s="584"/>
      <c r="R363" s="584"/>
      <c r="S363" s="584"/>
      <c r="T363" s="584"/>
      <c r="U363" s="584"/>
      <c r="V363" s="585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72</v>
      </c>
      <c r="Q364" s="584"/>
      <c r="R364" s="584"/>
      <c r="S364" s="584"/>
      <c r="T364" s="584"/>
      <c r="U364" s="584"/>
      <c r="V364" s="585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customHeight="1" x14ac:dyDescent="0.25">
      <c r="A365" s="600" t="s">
        <v>580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103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581</v>
      </c>
      <c r="B367" s="54" t="s">
        <v>582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584</v>
      </c>
      <c r="B368" s="54" t="s">
        <v>585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72</v>
      </c>
      <c r="Q371" s="584"/>
      <c r="R371" s="584"/>
      <c r="S371" s="584"/>
      <c r="T371" s="584"/>
      <c r="U371" s="584"/>
      <c r="V371" s="585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72</v>
      </c>
      <c r="Q372" s="584"/>
      <c r="R372" s="584"/>
      <c r="S372" s="584"/>
      <c r="T372" s="584"/>
      <c r="U372" s="584"/>
      <c r="V372" s="585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81" t="s">
        <v>64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591</v>
      </c>
      <c r="B374" s="54" t="s">
        <v>592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72</v>
      </c>
      <c r="Q375" s="584"/>
      <c r="R375" s="584"/>
      <c r="S375" s="584"/>
      <c r="T375" s="584"/>
      <c r="U375" s="584"/>
      <c r="V375" s="585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72</v>
      </c>
      <c r="Q376" s="584"/>
      <c r="R376" s="584"/>
      <c r="S376" s="584"/>
      <c r="T376" s="584"/>
      <c r="U376" s="584"/>
      <c r="V376" s="585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74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597</v>
      </c>
      <c r="B379" s="54" t="s">
        <v>598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72</v>
      </c>
      <c r="Q380" s="584"/>
      <c r="R380" s="584"/>
      <c r="S380" s="584"/>
      <c r="T380" s="584"/>
      <c r="U380" s="584"/>
      <c r="V380" s="585"/>
      <c r="W380" s="37" t="s">
        <v>73</v>
      </c>
      <c r="X380" s="569">
        <f>IFERROR(X378/H378,"0")+IFERROR(X379/H379,"0")</f>
        <v>0</v>
      </c>
      <c r="Y380" s="569">
        <f>IFERROR(Y378/H378,"0")+IFERROR(Y379/H379,"0")</f>
        <v>0</v>
      </c>
      <c r="Z380" s="569">
        <f>IFERROR(IF(Z378="",0,Z378),"0")+IFERROR(IF(Z379="",0,Z379),"0")</f>
        <v>0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72</v>
      </c>
      <c r="Q381" s="584"/>
      <c r="R381" s="584"/>
      <c r="S381" s="584"/>
      <c r="T381" s="584"/>
      <c r="U381" s="584"/>
      <c r="V381" s="585"/>
      <c r="W381" s="37" t="s">
        <v>70</v>
      </c>
      <c r="X381" s="569">
        <f>IFERROR(SUM(X378:X379),"0")</f>
        <v>0</v>
      </c>
      <c r="Y381" s="569">
        <f>IFERROR(SUM(Y378:Y379),"0")</f>
        <v>0</v>
      </c>
      <c r="Z381" s="37"/>
      <c r="AA381" s="570"/>
      <c r="AB381" s="570"/>
      <c r="AC381" s="570"/>
    </row>
    <row r="382" spans="1:68" ht="14.25" customHeight="1" x14ac:dyDescent="0.25">
      <c r="A382" s="581" t="s">
        <v>174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599</v>
      </c>
      <c r="B383" s="54" t="s">
        <v>600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72</v>
      </c>
      <c r="Q384" s="584"/>
      <c r="R384" s="584"/>
      <c r="S384" s="584"/>
      <c r="T384" s="584"/>
      <c r="U384" s="584"/>
      <c r="V384" s="585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72</v>
      </c>
      <c r="Q385" s="584"/>
      <c r="R385" s="584"/>
      <c r="S385" s="584"/>
      <c r="T385" s="584"/>
      <c r="U385" s="584"/>
      <c r="V385" s="585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602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603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64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604</v>
      </c>
      <c r="B389" s="54" t="s">
        <v>605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607</v>
      </c>
      <c r="B390" s="54" t="s">
        <v>608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607</v>
      </c>
      <c r="B391" s="54" t="s">
        <v>610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611</v>
      </c>
      <c r="B392" s="54" t="s">
        <v>612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614</v>
      </c>
      <c r="B393" s="54" t="s">
        <v>615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70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621</v>
      </c>
      <c r="B396" s="54" t="s">
        <v>622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70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627</v>
      </c>
      <c r="B398" s="54" t="s">
        <v>628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72</v>
      </c>
      <c r="Q399" s="584"/>
      <c r="R399" s="584"/>
      <c r="S399" s="584"/>
      <c r="T399" s="584"/>
      <c r="U399" s="584"/>
      <c r="V399" s="585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72</v>
      </c>
      <c r="Q400" s="584"/>
      <c r="R400" s="584"/>
      <c r="S400" s="584"/>
      <c r="T400" s="584"/>
      <c r="U400" s="584"/>
      <c r="V400" s="585"/>
      <c r="W400" s="37" t="s">
        <v>70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customHeight="1" x14ac:dyDescent="0.25">
      <c r="A401" s="581" t="s">
        <v>74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629</v>
      </c>
      <c r="B402" s="54" t="s">
        <v>630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72</v>
      </c>
      <c r="Q404" s="584"/>
      <c r="R404" s="584"/>
      <c r="S404" s="584"/>
      <c r="T404" s="584"/>
      <c r="U404" s="584"/>
      <c r="V404" s="585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72</v>
      </c>
      <c r="Q405" s="584"/>
      <c r="R405" s="584"/>
      <c r="S405" s="584"/>
      <c r="T405" s="584"/>
      <c r="U405" s="584"/>
      <c r="V405" s="585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635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139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636</v>
      </c>
      <c r="B408" s="54" t="s">
        <v>637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639</v>
      </c>
      <c r="B409" s="54" t="s">
        <v>640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72</v>
      </c>
      <c r="Q410" s="584"/>
      <c r="R410" s="584"/>
      <c r="S410" s="584"/>
      <c r="T410" s="584"/>
      <c r="U410" s="584"/>
      <c r="V410" s="585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72</v>
      </c>
      <c r="Q411" s="584"/>
      <c r="R411" s="584"/>
      <c r="S411" s="584"/>
      <c r="T411" s="584"/>
      <c r="U411" s="584"/>
      <c r="V411" s="585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64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642</v>
      </c>
      <c r="B413" s="54" t="s">
        <v>643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645</v>
      </c>
      <c r="B414" s="54" t="s">
        <v>646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648</v>
      </c>
      <c r="B415" s="54" t="s">
        <v>649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651</v>
      </c>
      <c r="B416" s="54" t="s">
        <v>652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72</v>
      </c>
      <c r="Q417" s="584"/>
      <c r="R417" s="584"/>
      <c r="S417" s="584"/>
      <c r="T417" s="584"/>
      <c r="U417" s="584"/>
      <c r="V417" s="585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72</v>
      </c>
      <c r="Q418" s="584"/>
      <c r="R418" s="584"/>
      <c r="S418" s="584"/>
      <c r="T418" s="584"/>
      <c r="U418" s="584"/>
      <c r="V418" s="585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customHeight="1" x14ac:dyDescent="0.25">
      <c r="A419" s="600" t="s">
        <v>653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64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654</v>
      </c>
      <c r="B421" s="54" t="s">
        <v>655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72</v>
      </c>
      <c r="Q422" s="584"/>
      <c r="R422" s="584"/>
      <c r="S422" s="584"/>
      <c r="T422" s="584"/>
      <c r="U422" s="584"/>
      <c r="V422" s="585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72</v>
      </c>
      <c r="Q423" s="584"/>
      <c r="R423" s="584"/>
      <c r="S423" s="584"/>
      <c r="T423" s="584"/>
      <c r="U423" s="584"/>
      <c r="V423" s="585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600" t="s">
        <v>657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64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658</v>
      </c>
      <c r="B426" s="54" t="s">
        <v>659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72</v>
      </c>
      <c r="Q427" s="584"/>
      <c r="R427" s="584"/>
      <c r="S427" s="584"/>
      <c r="T427" s="584"/>
      <c r="U427" s="584"/>
      <c r="V427" s="585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72</v>
      </c>
      <c r="Q428" s="584"/>
      <c r="R428" s="584"/>
      <c r="S428" s="584"/>
      <c r="T428" s="584"/>
      <c r="U428" s="584"/>
      <c r="V428" s="585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661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661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103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4301012145</v>
      </c>
      <c r="D434" s="575">
        <v>4607091383522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91" t="s">
        <v>670</v>
      </c>
      <c r="Q434" s="572"/>
      <c r="R434" s="572"/>
      <c r="S434" s="572"/>
      <c r="T434" s="573"/>
      <c r="U434" s="34"/>
      <c r="V434" s="34"/>
      <c r="W434" s="35" t="s">
        <v>70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671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customHeight="1" x14ac:dyDescent="0.25">
      <c r="A435" s="54" t="s">
        <v>672</v>
      </c>
      <c r="B435" s="54" t="s">
        <v>673</v>
      </c>
      <c r="C435" s="31">
        <v>4301011376</v>
      </c>
      <c r="D435" s="575">
        <v>4680115885226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2"/>
      <c r="R435" s="572"/>
      <c r="S435" s="572"/>
      <c r="T435" s="573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675</v>
      </c>
      <c r="B436" s="54" t="s">
        <v>676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70</v>
      </c>
      <c r="X437" s="567">
        <v>0</v>
      </c>
      <c r="Y437" s="568">
        <f t="shared" si="69"/>
        <v>0</v>
      </c>
      <c r="Z437" s="36" t="str">
        <f t="shared" si="70"/>
        <v/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0</v>
      </c>
      <c r="BN437" s="64">
        <f t="shared" si="72"/>
        <v>0</v>
      </c>
      <c r="BO437" s="64">
        <f t="shared" si="73"/>
        <v>0</v>
      </c>
      <c r="BP437" s="64">
        <f t="shared" si="74"/>
        <v>0</v>
      </c>
    </row>
    <row r="438" spans="1:68" ht="16.5" customHeight="1" x14ac:dyDescent="0.25">
      <c r="A438" s="54" t="s">
        <v>681</v>
      </c>
      <c r="B438" s="54" t="s">
        <v>682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684</v>
      </c>
      <c r="B439" s="54" t="s">
        <v>685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4301012035</v>
      </c>
      <c r="D440" s="575">
        <v>4680115880603</v>
      </c>
      <c r="E440" s="576"/>
      <c r="F440" s="566">
        <v>0.6</v>
      </c>
      <c r="G440" s="32">
        <v>8</v>
      </c>
      <c r="H440" s="566">
        <v>4.8</v>
      </c>
      <c r="I440" s="56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72"/>
      <c r="R440" s="572"/>
      <c r="S440" s="572"/>
      <c r="T440" s="573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686</v>
      </c>
      <c r="B441" s="54" t="s">
        <v>688</v>
      </c>
      <c r="C441" s="31">
        <v>4301011778</v>
      </c>
      <c r="D441" s="575">
        <v>4680115880603</v>
      </c>
      <c r="E441" s="576"/>
      <c r="F441" s="566">
        <v>0.6</v>
      </c>
      <c r="G441" s="32">
        <v>6</v>
      </c>
      <c r="H441" s="566">
        <v>3.6</v>
      </c>
      <c r="I441" s="566">
        <v>3.81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1" s="572"/>
      <c r="R441" s="572"/>
      <c r="S441" s="572"/>
      <c r="T441" s="573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689</v>
      </c>
      <c r="B442" s="54" t="s">
        <v>690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3" t="s">
        <v>691</v>
      </c>
      <c r="Q442" s="572"/>
      <c r="R442" s="572"/>
      <c r="S442" s="572"/>
      <c r="T442" s="573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694</v>
      </c>
      <c r="B444" s="54" t="s">
        <v>695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4301012034</v>
      </c>
      <c r="D445" s="575">
        <v>4607091389982</v>
      </c>
      <c r="E445" s="576"/>
      <c r="F445" s="566">
        <v>0.6</v>
      </c>
      <c r="G445" s="32">
        <v>8</v>
      </c>
      <c r="H445" s="566">
        <v>4.8</v>
      </c>
      <c r="I445" s="56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IFERROR(IF(Y445=0,"",ROUNDUP(Y445/H445,0)*0.00937),"")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4301011784</v>
      </c>
      <c r="D446" s="575">
        <v>4607091389982</v>
      </c>
      <c r="E446" s="576"/>
      <c r="F446" s="566">
        <v>0.6</v>
      </c>
      <c r="G446" s="32">
        <v>6</v>
      </c>
      <c r="H446" s="566">
        <v>3.6</v>
      </c>
      <c r="I446" s="566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IFERROR(IF(Y446=0,"",ROUNDUP(Y446/H446,0)*0.00902),"")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72</v>
      </c>
      <c r="Q447" s="584"/>
      <c r="R447" s="584"/>
      <c r="S447" s="584"/>
      <c r="T447" s="584"/>
      <c r="U447" s="584"/>
      <c r="V447" s="585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72</v>
      </c>
      <c r="Q448" s="584"/>
      <c r="R448" s="584"/>
      <c r="S448" s="584"/>
      <c r="T448" s="584"/>
      <c r="U448" s="584"/>
      <c r="V448" s="585"/>
      <c r="W448" s="37" t="s">
        <v>70</v>
      </c>
      <c r="X448" s="569">
        <f>IFERROR(SUM(X432:X446),"0")</f>
        <v>0</v>
      </c>
      <c r="Y448" s="569">
        <f>IFERROR(SUM(Y432:Y446),"0")</f>
        <v>0</v>
      </c>
      <c r="Z448" s="37"/>
      <c r="AA448" s="570"/>
      <c r="AB448" s="570"/>
      <c r="AC448" s="570"/>
    </row>
    <row r="449" spans="1:68" ht="14.25" customHeight="1" x14ac:dyDescent="0.25">
      <c r="A449" s="581" t="s">
        <v>139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70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702</v>
      </c>
      <c r="B451" s="54" t="s">
        <v>703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704</v>
      </c>
      <c r="B452" s="54" t="s">
        <v>705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72</v>
      </c>
      <c r="Q453" s="584"/>
      <c r="R453" s="584"/>
      <c r="S453" s="584"/>
      <c r="T453" s="584"/>
      <c r="U453" s="584"/>
      <c r="V453" s="585"/>
      <c r="W453" s="37" t="s">
        <v>73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72</v>
      </c>
      <c r="Q454" s="584"/>
      <c r="R454" s="584"/>
      <c r="S454" s="584"/>
      <c r="T454" s="584"/>
      <c r="U454" s="584"/>
      <c r="V454" s="585"/>
      <c r="W454" s="37" t="s">
        <v>70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customHeight="1" x14ac:dyDescent="0.25">
      <c r="A455" s="581" t="s">
        <v>64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70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70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70</v>
      </c>
      <c r="X458" s="567">
        <v>0</v>
      </c>
      <c r="Y458" s="568">
        <f t="shared" si="75"/>
        <v>0</v>
      </c>
      <c r="Z458" s="36" t="str">
        <f>IFERROR(IF(Y458=0,"",ROUNDUP(Y458/H458,0)*0.01196),"")</f>
        <v/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0</v>
      </c>
      <c r="BN458" s="64">
        <f t="shared" si="77"/>
        <v>0</v>
      </c>
      <c r="BO458" s="64">
        <f t="shared" si="78"/>
        <v>0</v>
      </c>
      <c r="BP458" s="64">
        <f t="shared" si="79"/>
        <v>0</v>
      </c>
    </row>
    <row r="459" spans="1:68" ht="27" customHeight="1" x14ac:dyDescent="0.25">
      <c r="A459" s="54" t="s">
        <v>715</v>
      </c>
      <c r="B459" s="54" t="s">
        <v>716</v>
      </c>
      <c r="C459" s="31">
        <v>4301031419</v>
      </c>
      <c r="D459" s="575">
        <v>4680115882072</v>
      </c>
      <c r="E459" s="576"/>
      <c r="F459" s="566">
        <v>0.6</v>
      </c>
      <c r="G459" s="32">
        <v>8</v>
      </c>
      <c r="H459" s="566">
        <v>4.8</v>
      </c>
      <c r="I459" s="56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715</v>
      </c>
      <c r="B460" s="54" t="s">
        <v>717</v>
      </c>
      <c r="C460" s="31">
        <v>4301031351</v>
      </c>
      <c r="D460" s="575">
        <v>4680115882072</v>
      </c>
      <c r="E460" s="576"/>
      <c r="F460" s="566">
        <v>0.6</v>
      </c>
      <c r="G460" s="32">
        <v>6</v>
      </c>
      <c r="H460" s="566">
        <v>3.6</v>
      </c>
      <c r="I460" s="566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1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72</v>
      </c>
      <c r="Q463" s="584"/>
      <c r="R463" s="584"/>
      <c r="S463" s="584"/>
      <c r="T463" s="584"/>
      <c r="U463" s="584"/>
      <c r="V463" s="585"/>
      <c r="W463" s="37" t="s">
        <v>73</v>
      </c>
      <c r="X463" s="569">
        <f>IFERROR(X456/H456,"0")+IFERROR(X457/H457,"0")+IFERROR(X458/H458,"0")+IFERROR(X459/H459,"0")+IFERROR(X460/H460,"0")+IFERROR(X461/H461,"0")+IFERROR(X462/H462,"0")</f>
        <v>0</v>
      </c>
      <c r="Y463" s="569">
        <f>IFERROR(Y456/H456,"0")+IFERROR(Y457/H457,"0")+IFERROR(Y458/H458,"0")+IFERROR(Y459/H459,"0")+IFERROR(Y460/H460,"0")+IFERROR(Y461/H461,"0")+IFERROR(Y462/H462,"0")</f>
        <v>0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72</v>
      </c>
      <c r="Q464" s="584"/>
      <c r="R464" s="584"/>
      <c r="S464" s="584"/>
      <c r="T464" s="584"/>
      <c r="U464" s="584"/>
      <c r="V464" s="585"/>
      <c r="W464" s="37" t="s">
        <v>70</v>
      </c>
      <c r="X464" s="569">
        <f>IFERROR(SUM(X456:X462),"0")</f>
        <v>0</v>
      </c>
      <c r="Y464" s="569">
        <f>IFERROR(SUM(Y456:Y462),"0")</f>
        <v>0</v>
      </c>
      <c r="Z464" s="37"/>
      <c r="AA464" s="570"/>
      <c r="AB464" s="570"/>
      <c r="AC464" s="570"/>
    </row>
    <row r="465" spans="1:68" ht="14.25" customHeight="1" x14ac:dyDescent="0.25">
      <c r="A465" s="581" t="s">
        <v>74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722</v>
      </c>
      <c r="B466" s="54" t="s">
        <v>723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725</v>
      </c>
      <c r="B467" s="54" t="s">
        <v>726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728</v>
      </c>
      <c r="B468" s="54" t="s">
        <v>729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72</v>
      </c>
      <c r="Q469" s="584"/>
      <c r="R469" s="584"/>
      <c r="S469" s="584"/>
      <c r="T469" s="584"/>
      <c r="U469" s="584"/>
      <c r="V469" s="585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72</v>
      </c>
      <c r="Q470" s="584"/>
      <c r="R470" s="584"/>
      <c r="S470" s="584"/>
      <c r="T470" s="584"/>
      <c r="U470" s="584"/>
      <c r="V470" s="585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731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731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103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732</v>
      </c>
      <c r="B474" s="54" t="s">
        <v>733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68" t="s">
        <v>734</v>
      </c>
      <c r="Q474" s="572"/>
      <c r="R474" s="572"/>
      <c r="S474" s="572"/>
      <c r="T474" s="573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20" t="s">
        <v>738</v>
      </c>
      <c r="Q475" s="572"/>
      <c r="R475" s="572"/>
      <c r="S475" s="572"/>
      <c r="T475" s="573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54" t="s">
        <v>742</v>
      </c>
      <c r="Q476" s="572"/>
      <c r="R476" s="572"/>
      <c r="S476" s="572"/>
      <c r="T476" s="573"/>
      <c r="U476" s="34"/>
      <c r="V476" s="34"/>
      <c r="W476" s="35" t="s">
        <v>70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744</v>
      </c>
      <c r="B477" s="54" t="s">
        <v>745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72" t="s">
        <v>746</v>
      </c>
      <c r="Q477" s="572"/>
      <c r="R477" s="572"/>
      <c r="S477" s="572"/>
      <c r="T477" s="573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72</v>
      </c>
      <c r="Q478" s="584"/>
      <c r="R478" s="584"/>
      <c r="S478" s="584"/>
      <c r="T478" s="584"/>
      <c r="U478" s="584"/>
      <c r="V478" s="585"/>
      <c r="W478" s="37" t="s">
        <v>73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72</v>
      </c>
      <c r="Q479" s="584"/>
      <c r="R479" s="584"/>
      <c r="S479" s="584"/>
      <c r="T479" s="584"/>
      <c r="U479" s="584"/>
      <c r="V479" s="585"/>
      <c r="W479" s="37" t="s">
        <v>70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81" t="s">
        <v>139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747</v>
      </c>
      <c r="B481" s="54" t="s">
        <v>748</v>
      </c>
      <c r="C481" s="31">
        <v>4301020400</v>
      </c>
      <c r="D481" s="575">
        <v>4640242180519</v>
      </c>
      <c r="E481" s="576"/>
      <c r="F481" s="566">
        <v>1.5</v>
      </c>
      <c r="G481" s="32">
        <v>8</v>
      </c>
      <c r="H481" s="566">
        <v>12</v>
      </c>
      <c r="I481" s="566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1" t="s">
        <v>749</v>
      </c>
      <c r="Q481" s="572"/>
      <c r="R481" s="572"/>
      <c r="S481" s="572"/>
      <c r="T481" s="573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751</v>
      </c>
      <c r="C482" s="31">
        <v>4301020269</v>
      </c>
      <c r="D482" s="575">
        <v>4640242180519</v>
      </c>
      <c r="E482" s="576"/>
      <c r="F482" s="566">
        <v>1.35</v>
      </c>
      <c r="G482" s="32">
        <v>8</v>
      </c>
      <c r="H482" s="566">
        <v>10.8</v>
      </c>
      <c r="I482" s="566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50</v>
      </c>
      <c r="P482" s="664" t="s">
        <v>752</v>
      </c>
      <c r="Q482" s="572"/>
      <c r="R482" s="572"/>
      <c r="S482" s="572"/>
      <c r="T482" s="573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42" t="s">
        <v>756</v>
      </c>
      <c r="Q483" s="572"/>
      <c r="R483" s="572"/>
      <c r="S483" s="572"/>
      <c r="T483" s="573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753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757</v>
      </c>
      <c r="B484" s="54" t="s">
        <v>758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87" t="s">
        <v>759</v>
      </c>
      <c r="Q484" s="572"/>
      <c r="R484" s="572"/>
      <c r="S484" s="572"/>
      <c r="T484" s="573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72</v>
      </c>
      <c r="Q485" s="584"/>
      <c r="R485" s="584"/>
      <c r="S485" s="584"/>
      <c r="T485" s="584"/>
      <c r="U485" s="584"/>
      <c r="V485" s="585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72</v>
      </c>
      <c r="Q486" s="584"/>
      <c r="R486" s="584"/>
      <c r="S486" s="584"/>
      <c r="T486" s="584"/>
      <c r="U486" s="584"/>
      <c r="V486" s="585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64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761</v>
      </c>
      <c r="B488" s="54" t="s">
        <v>762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26" t="s">
        <v>763</v>
      </c>
      <c r="Q488" s="572"/>
      <c r="R488" s="572"/>
      <c r="S488" s="572"/>
      <c r="T488" s="573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5" t="s">
        <v>767</v>
      </c>
      <c r="Q489" s="572"/>
      <c r="R489" s="572"/>
      <c r="S489" s="572"/>
      <c r="T489" s="573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72</v>
      </c>
      <c r="Q490" s="584"/>
      <c r="R490" s="584"/>
      <c r="S490" s="584"/>
      <c r="T490" s="584"/>
      <c r="U490" s="584"/>
      <c r="V490" s="585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72</v>
      </c>
      <c r="Q491" s="584"/>
      <c r="R491" s="584"/>
      <c r="S491" s="584"/>
      <c r="T491" s="584"/>
      <c r="U491" s="584"/>
      <c r="V491" s="585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customHeight="1" x14ac:dyDescent="0.25">
      <c r="A492" s="581" t="s">
        <v>74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7" t="s">
        <v>771</v>
      </c>
      <c r="Q493" s="572"/>
      <c r="R493" s="572"/>
      <c r="S493" s="572"/>
      <c r="T493" s="573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773</v>
      </c>
      <c r="B494" s="54" t="s">
        <v>774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89" t="s">
        <v>775</v>
      </c>
      <c r="Q494" s="572"/>
      <c r="R494" s="572"/>
      <c r="S494" s="572"/>
      <c r="T494" s="573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72</v>
      </c>
      <c r="Q495" s="584"/>
      <c r="R495" s="584"/>
      <c r="S495" s="584"/>
      <c r="T495" s="584"/>
      <c r="U495" s="584"/>
      <c r="V495" s="585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72</v>
      </c>
      <c r="Q496" s="584"/>
      <c r="R496" s="584"/>
      <c r="S496" s="584"/>
      <c r="T496" s="584"/>
      <c r="U496" s="584"/>
      <c r="V496" s="585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81" t="s">
        <v>174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776</v>
      </c>
      <c r="B498" s="54" t="s">
        <v>777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96" t="s">
        <v>778</v>
      </c>
      <c r="Q498" s="572"/>
      <c r="R498" s="572"/>
      <c r="S498" s="572"/>
      <c r="T498" s="573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92" t="s">
        <v>782</v>
      </c>
      <c r="Q499" s="572"/>
      <c r="R499" s="572"/>
      <c r="S499" s="572"/>
      <c r="T499" s="573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72</v>
      </c>
      <c r="Q500" s="584"/>
      <c r="R500" s="584"/>
      <c r="S500" s="584"/>
      <c r="T500" s="584"/>
      <c r="U500" s="584"/>
      <c r="V500" s="585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72</v>
      </c>
      <c r="Q501" s="584"/>
      <c r="R501" s="584"/>
      <c r="S501" s="584"/>
      <c r="T501" s="584"/>
      <c r="U501" s="584"/>
      <c r="V501" s="585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784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139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785</v>
      </c>
      <c r="B504" s="54" t="s">
        <v>786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69" t="s">
        <v>787</v>
      </c>
      <c r="Q504" s="572"/>
      <c r="R504" s="572"/>
      <c r="S504" s="572"/>
      <c r="T504" s="573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72</v>
      </c>
      <c r="Q505" s="584"/>
      <c r="R505" s="584"/>
      <c r="S505" s="584"/>
      <c r="T505" s="584"/>
      <c r="U505" s="584"/>
      <c r="V505" s="585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72</v>
      </c>
      <c r="Q506" s="584"/>
      <c r="R506" s="584"/>
      <c r="S506" s="584"/>
      <c r="T506" s="584"/>
      <c r="U506" s="584"/>
      <c r="V506" s="585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789</v>
      </c>
      <c r="Q507" s="595"/>
      <c r="R507" s="595"/>
      <c r="S507" s="595"/>
      <c r="T507" s="595"/>
      <c r="U507" s="595"/>
      <c r="V507" s="596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7420.2000000000007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7420.2000000000007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790</v>
      </c>
      <c r="Q508" s="595"/>
      <c r="R508" s="595"/>
      <c r="S508" s="595"/>
      <c r="T508" s="595"/>
      <c r="U508" s="595"/>
      <c r="V508" s="596"/>
      <c r="W508" s="37" t="s">
        <v>70</v>
      </c>
      <c r="X508" s="569">
        <f>IFERROR(SUM(BM22:BM504),"0")</f>
        <v>8017.7520000000004</v>
      </c>
      <c r="Y508" s="569">
        <f>IFERROR(SUM(BN22:BN504),"0")</f>
        <v>8017.7520000000004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791</v>
      </c>
      <c r="Q509" s="595"/>
      <c r="R509" s="595"/>
      <c r="S509" s="595"/>
      <c r="T509" s="595"/>
      <c r="U509" s="595"/>
      <c r="V509" s="596"/>
      <c r="W509" s="37" t="s">
        <v>792</v>
      </c>
      <c r="X509" s="38">
        <f>ROUNDUP(SUM(BO22:BO504),0)</f>
        <v>16</v>
      </c>
      <c r="Y509" s="38">
        <f>ROUNDUP(SUM(BP22:BP504),0)</f>
        <v>16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793</v>
      </c>
      <c r="Q510" s="595"/>
      <c r="R510" s="595"/>
      <c r="S510" s="595"/>
      <c r="T510" s="595"/>
      <c r="U510" s="595"/>
      <c r="V510" s="596"/>
      <c r="W510" s="37" t="s">
        <v>70</v>
      </c>
      <c r="X510" s="569">
        <f>GrossWeightTotal+PalletQtyTotal*25</f>
        <v>8417.7520000000004</v>
      </c>
      <c r="Y510" s="569">
        <f>GrossWeightTotalR+PalletQtyTotalR*25</f>
        <v>8417.7520000000004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794</v>
      </c>
      <c r="Q511" s="595"/>
      <c r="R511" s="595"/>
      <c r="S511" s="595"/>
      <c r="T511" s="595"/>
      <c r="U511" s="595"/>
      <c r="V511" s="596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2540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2540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795</v>
      </c>
      <c r="Q512" s="595"/>
      <c r="R512" s="595"/>
      <c r="S512" s="595"/>
      <c r="T512" s="595"/>
      <c r="U512" s="595"/>
      <c r="V512" s="596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18.16882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88" t="s">
        <v>101</v>
      </c>
      <c r="D514" s="651"/>
      <c r="E514" s="651"/>
      <c r="F514" s="651"/>
      <c r="G514" s="651"/>
      <c r="H514" s="652"/>
      <c r="I514" s="588" t="s">
        <v>258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545</v>
      </c>
      <c r="U514" s="652"/>
      <c r="V514" s="588" t="s">
        <v>602</v>
      </c>
      <c r="W514" s="651"/>
      <c r="X514" s="651"/>
      <c r="Y514" s="652"/>
      <c r="Z514" s="564" t="s">
        <v>661</v>
      </c>
      <c r="AA514" s="588" t="s">
        <v>731</v>
      </c>
      <c r="AB514" s="652"/>
      <c r="AC514" s="52"/>
      <c r="AF514" s="565"/>
    </row>
    <row r="515" spans="1:32" ht="14.25" customHeight="1" thickTop="1" x14ac:dyDescent="0.2">
      <c r="A515" s="827" t="s">
        <v>798</v>
      </c>
      <c r="B515" s="588" t="s">
        <v>63</v>
      </c>
      <c r="C515" s="588" t="s">
        <v>102</v>
      </c>
      <c r="D515" s="588" t="s">
        <v>119</v>
      </c>
      <c r="E515" s="588" t="s">
        <v>181</v>
      </c>
      <c r="F515" s="588" t="s">
        <v>204</v>
      </c>
      <c r="G515" s="588" t="s">
        <v>237</v>
      </c>
      <c r="H515" s="588" t="s">
        <v>101</v>
      </c>
      <c r="I515" s="588" t="s">
        <v>259</v>
      </c>
      <c r="J515" s="588" t="s">
        <v>299</v>
      </c>
      <c r="K515" s="588" t="s">
        <v>360</v>
      </c>
      <c r="L515" s="588" t="s">
        <v>402</v>
      </c>
      <c r="M515" s="588" t="s">
        <v>418</v>
      </c>
      <c r="N515" s="565"/>
      <c r="O515" s="588" t="s">
        <v>431</v>
      </c>
      <c r="P515" s="588" t="s">
        <v>441</v>
      </c>
      <c r="Q515" s="588" t="s">
        <v>448</v>
      </c>
      <c r="R515" s="588" t="s">
        <v>453</v>
      </c>
      <c r="S515" s="588" t="s">
        <v>535</v>
      </c>
      <c r="T515" s="588" t="s">
        <v>546</v>
      </c>
      <c r="U515" s="588" t="s">
        <v>580</v>
      </c>
      <c r="V515" s="588" t="s">
        <v>603</v>
      </c>
      <c r="W515" s="588" t="s">
        <v>635</v>
      </c>
      <c r="X515" s="588" t="s">
        <v>653</v>
      </c>
      <c r="Y515" s="588" t="s">
        <v>657</v>
      </c>
      <c r="Z515" s="588" t="s">
        <v>661</v>
      </c>
      <c r="AA515" s="588" t="s">
        <v>731</v>
      </c>
      <c r="AB515" s="588" t="s">
        <v>784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360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504</v>
      </c>
      <c r="E517" s="46">
        <f>IFERROR(Y89*1,"0")+IFERROR(Y90*1,"0")+IFERROR(Y91*1,"0")+IFERROR(Y95*1,"0")+IFERROR(Y96*1,"0")+IFERROR(Y97*1,"0")+IFERROR(Y98*1,"0")+IFERROR(Y99*1,"0")+IFERROR(Y100*1,"0")</f>
        <v>1531.8000000000002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2115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1368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7" s="46">
        <f>IFERROR(Y334*1,"0")+IFERROR(Y335*1,"0")+IFERROR(Y336*1,"0")</f>
        <v>1541.4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7" s="46">
        <f>IFERROR(Y367*1,"0")+IFERROR(Y368*1,"0")+IFERROR(Y369*1,"0")+IFERROR(Y370*1,"0")+IFERROR(Y374*1,"0")+IFERROR(Y378*1,"0")+IFERROR(Y379*1,"0")+IFERROR(Y383*1,"0")</f>
        <v>0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I0AdnFDRq11H4WCROf3/CzSqcD4LlOZkZ2t2cdiYwESPO1kXpHxhFu1nlrIxsbBwqkD9KHMZRLw2W+p/md+2bg==" saltValue="wM6fmurHGTbAK8240gMtk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68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69lL7Ep9FcImSvlDePDxkZVrNWZ95FKN/S3znSy1uxmn2J+Geznp0LLKeyNS36Xq3No7TIalVwvpfT3o/TwpkA==" saltValue="j6LF4RaudmQwIafBfebZ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2025-07-16T08:44:42Z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