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6EEFE7-BA35-4AC5-A3CF-A9DA0A313D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N52" i="1"/>
  <c r="BM52" i="1"/>
  <c r="Z52" i="1"/>
  <c r="Y52" i="1"/>
  <c r="BP52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64" i="1" l="1"/>
  <c r="BN64" i="1"/>
  <c r="Z64" i="1"/>
  <c r="BP97" i="1"/>
  <c r="BN97" i="1"/>
  <c r="Z97" i="1"/>
  <c r="BP126" i="1"/>
  <c r="BN126" i="1"/>
  <c r="Z126" i="1"/>
  <c r="BP166" i="1"/>
  <c r="BN166" i="1"/>
  <c r="Z166" i="1"/>
  <c r="BP203" i="1"/>
  <c r="BN203" i="1"/>
  <c r="Z203" i="1"/>
  <c r="BP226" i="1"/>
  <c r="BN226" i="1"/>
  <c r="Z226" i="1"/>
  <c r="BP260" i="1"/>
  <c r="BN260" i="1"/>
  <c r="Z260" i="1"/>
  <c r="BP291" i="1"/>
  <c r="BN291" i="1"/>
  <c r="Z291" i="1"/>
  <c r="BP329" i="1"/>
  <c r="BN329" i="1"/>
  <c r="Z329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B517" i="1"/>
  <c r="X509" i="1"/>
  <c r="Y33" i="1"/>
  <c r="Z35" i="1"/>
  <c r="Z36" i="1" s="1"/>
  <c r="BN35" i="1"/>
  <c r="BP35" i="1"/>
  <c r="Y36" i="1"/>
  <c r="Z41" i="1"/>
  <c r="BN41" i="1"/>
  <c r="BP79" i="1"/>
  <c r="BN79" i="1"/>
  <c r="Z79" i="1"/>
  <c r="BP112" i="1"/>
  <c r="BN112" i="1"/>
  <c r="Z112" i="1"/>
  <c r="Y155" i="1"/>
  <c r="BP154" i="1"/>
  <c r="BN154" i="1"/>
  <c r="Z154" i="1"/>
  <c r="Z155" i="1" s="1"/>
  <c r="BP158" i="1"/>
  <c r="BN158" i="1"/>
  <c r="Z158" i="1"/>
  <c r="BP191" i="1"/>
  <c r="BN191" i="1"/>
  <c r="Z191" i="1"/>
  <c r="BP215" i="1"/>
  <c r="BN215" i="1"/>
  <c r="Z215" i="1"/>
  <c r="BP249" i="1"/>
  <c r="BN249" i="1"/>
  <c r="Z249" i="1"/>
  <c r="BP261" i="1"/>
  <c r="BN261" i="1"/>
  <c r="Z261" i="1"/>
  <c r="BP307" i="1"/>
  <c r="BN307" i="1"/>
  <c r="Z307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Z77" i="1"/>
  <c r="BN77" i="1"/>
  <c r="Z83" i="1"/>
  <c r="BN83" i="1"/>
  <c r="BP83" i="1"/>
  <c r="BP120" i="1"/>
  <c r="BN120" i="1"/>
  <c r="Z120" i="1"/>
  <c r="BP148" i="1"/>
  <c r="BN148" i="1"/>
  <c r="Z148" i="1"/>
  <c r="BP164" i="1"/>
  <c r="BN164" i="1"/>
  <c r="Z164" i="1"/>
  <c r="BP187" i="1"/>
  <c r="BN187" i="1"/>
  <c r="Z187" i="1"/>
  <c r="BP197" i="1"/>
  <c r="BN197" i="1"/>
  <c r="Z197" i="1"/>
  <c r="BP209" i="1"/>
  <c r="BN209" i="1"/>
  <c r="Z209" i="1"/>
  <c r="BP224" i="1"/>
  <c r="BN224" i="1"/>
  <c r="Z224" i="1"/>
  <c r="Y237" i="1"/>
  <c r="Y236" i="1"/>
  <c r="BP235" i="1"/>
  <c r="BN235" i="1"/>
  <c r="Z235" i="1"/>
  <c r="Z236" i="1" s="1"/>
  <c r="BP239" i="1"/>
  <c r="BN239" i="1"/>
  <c r="Z239" i="1"/>
  <c r="BP244" i="1"/>
  <c r="BN244" i="1"/>
  <c r="Z244" i="1"/>
  <c r="BP258" i="1"/>
  <c r="BN258" i="1"/>
  <c r="Z258" i="1"/>
  <c r="BP289" i="1"/>
  <c r="BN289" i="1"/>
  <c r="Z289" i="1"/>
  <c r="BP301" i="1"/>
  <c r="BN301" i="1"/>
  <c r="Z301" i="1"/>
  <c r="BP320" i="1"/>
  <c r="BN320" i="1"/>
  <c r="Z320" i="1"/>
  <c r="Y331" i="1"/>
  <c r="BP327" i="1"/>
  <c r="BN327" i="1"/>
  <c r="Z327" i="1"/>
  <c r="Y330" i="1"/>
  <c r="J9" i="1"/>
  <c r="X508" i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Z75" i="1"/>
  <c r="BN75" i="1"/>
  <c r="Z90" i="1"/>
  <c r="BN90" i="1"/>
  <c r="Z95" i="1"/>
  <c r="BN95" i="1"/>
  <c r="Z99" i="1"/>
  <c r="BN99" i="1"/>
  <c r="Z108" i="1"/>
  <c r="BN108" i="1"/>
  <c r="Z114" i="1"/>
  <c r="BN114" i="1"/>
  <c r="BP131" i="1"/>
  <c r="BN131" i="1"/>
  <c r="Z131" i="1"/>
  <c r="BP160" i="1"/>
  <c r="BN160" i="1"/>
  <c r="Z160" i="1"/>
  <c r="Y174" i="1"/>
  <c r="BP170" i="1"/>
  <c r="BN170" i="1"/>
  <c r="Z170" i="1"/>
  <c r="BP193" i="1"/>
  <c r="BN193" i="1"/>
  <c r="Z193" i="1"/>
  <c r="BP205" i="1"/>
  <c r="BN205" i="1"/>
  <c r="Z205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Y270" i="1"/>
  <c r="BP266" i="1"/>
  <c r="BN266" i="1"/>
  <c r="Z266" i="1"/>
  <c r="BP297" i="1"/>
  <c r="BN297" i="1"/>
  <c r="Z297" i="1"/>
  <c r="BP309" i="1"/>
  <c r="BN309" i="1"/>
  <c r="Z309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Y122" i="1"/>
  <c r="Y168" i="1"/>
  <c r="Y19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Y32" i="1"/>
  <c r="Y59" i="1"/>
  <c r="Y65" i="1"/>
  <c r="Y81" i="1"/>
  <c r="BP74" i="1"/>
  <c r="BN74" i="1"/>
  <c r="Z74" i="1"/>
  <c r="BP91" i="1"/>
  <c r="BN91" i="1"/>
  <c r="Z91" i="1"/>
  <c r="BP96" i="1"/>
  <c r="BN96" i="1"/>
  <c r="Z96" i="1"/>
  <c r="BP100" i="1"/>
  <c r="BN100" i="1"/>
  <c r="Z100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Y359" i="1"/>
  <c r="F517" i="1"/>
  <c r="Y24" i="1"/>
  <c r="Y44" i="1"/>
  <c r="Y72" i="1"/>
  <c r="BP78" i="1"/>
  <c r="BN78" i="1"/>
  <c r="Z78" i="1"/>
  <c r="Y93" i="1"/>
  <c r="Y102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Z245" i="1" s="1"/>
  <c r="Y245" i="1"/>
  <c r="BP250" i="1"/>
  <c r="BN250" i="1"/>
  <c r="Z250" i="1"/>
  <c r="Y254" i="1"/>
  <c r="BP259" i="1"/>
  <c r="BN259" i="1"/>
  <c r="Z259" i="1"/>
  <c r="Z262" i="1" s="1"/>
  <c r="Y262" i="1"/>
  <c r="Z337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Z227" i="1" s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269" i="1" l="1"/>
  <c r="Z85" i="1"/>
  <c r="Z65" i="1"/>
  <c r="Z359" i="1"/>
  <c r="X510" i="1"/>
  <c r="Z490" i="1"/>
  <c r="Z495" i="1"/>
  <c r="Z469" i="1"/>
  <c r="Z453" i="1"/>
  <c r="Z410" i="1"/>
  <c r="Z371" i="1"/>
  <c r="Z349" i="1"/>
  <c r="Z417" i="1"/>
  <c r="Z167" i="1"/>
  <c r="Z58" i="1"/>
  <c r="Z44" i="1"/>
  <c r="Z293" i="1"/>
  <c r="Z101" i="1"/>
  <c r="Z478" i="1"/>
  <c r="Z447" i="1"/>
  <c r="Z311" i="1"/>
  <c r="Z485" i="1"/>
  <c r="Z463" i="1"/>
  <c r="Z199" i="1"/>
  <c r="Z32" i="1"/>
  <c r="Y511" i="1"/>
  <c r="Y508" i="1"/>
  <c r="Y507" i="1"/>
  <c r="Z211" i="1"/>
  <c r="Z109" i="1"/>
  <c r="Z399" i="1"/>
  <c r="Y509" i="1"/>
  <c r="Z303" i="1"/>
  <c r="Z80" i="1"/>
  <c r="Z512" i="1" s="1"/>
  <c r="Y510" i="1" l="1"/>
</calcChain>
</file>

<file path=xl/sharedStrings.xml><?xml version="1.0" encoding="utf-8"?>
<sst xmlns="http://schemas.openxmlformats.org/spreadsheetml/2006/main" count="2276" uniqueCount="816">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</sst>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45856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Пятница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0.375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250</v>
      </c>
      <c r="Y41" s="568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1">
        <v>4680115882539</v>
      </c>
      <c r="E42" s="572"/>
      <c r="F42" s="566">
        <v>0.37</v>
      </c>
      <c r="G42" s="32">
        <v>10</v>
      </c>
      <c r="H42" s="566">
        <v>3.7</v>
      </c>
      <c r="I42" s="566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74"/>
      <c r="R42" s="574"/>
      <c r="S42" s="574"/>
      <c r="T42" s="575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1">
        <v>4607091385687</v>
      </c>
      <c r="E43" s="572"/>
      <c r="F43" s="566">
        <v>0.4</v>
      </c>
      <c r="G43" s="32">
        <v>10</v>
      </c>
      <c r="H43" s="566">
        <v>4</v>
      </c>
      <c r="I43" s="566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74"/>
      <c r="R43" s="574"/>
      <c r="S43" s="574"/>
      <c r="T43" s="575"/>
      <c r="U43" s="34"/>
      <c r="V43" s="34"/>
      <c r="W43" s="35" t="s">
        <v>70</v>
      </c>
      <c r="X43" s="567">
        <v>240</v>
      </c>
      <c r="Y43" s="568">
        <f>IFERROR(IF(X43="",0,CEILING((X43/$H43),1)*$H43),"")</f>
        <v>240</v>
      </c>
      <c r="Z43" s="36">
        <f>IFERROR(IF(Y43=0,"",ROUNDUP(Y43/H43,0)*0.00902),"")</f>
        <v>0.54120000000000001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252.6</v>
      </c>
      <c r="BN43" s="64">
        <f>IFERROR(Y43*I43/H43,"0")</f>
        <v>252.6</v>
      </c>
      <c r="BO43" s="64">
        <f>IFERROR(1/J43*(X43/H43),"0")</f>
        <v>0.45454545454545459</v>
      </c>
      <c r="BP43" s="64">
        <f>IFERROR(1/J43*(Y43/H43),"0")</f>
        <v>0.45454545454545459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83.148148148148152</v>
      </c>
      <c r="Y44" s="569">
        <f>IFERROR(Y41/H41,"0")+IFERROR(Y42/H42,"0")+IFERROR(Y43/H43,"0")</f>
        <v>84</v>
      </c>
      <c r="Z44" s="569">
        <f>IFERROR(IF(Z41="",0,Z41),"0")+IFERROR(IF(Z42="",0,Z42),"0")+IFERROR(IF(Z43="",0,Z43),"0")</f>
        <v>0.99672000000000005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490</v>
      </c>
      <c r="Y45" s="569">
        <f>IFERROR(SUM(Y41:Y43),"0")</f>
        <v>499.20000000000005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810</v>
      </c>
      <c r="Y57" s="568">
        <f t="shared" si="6"/>
        <v>810</v>
      </c>
      <c r="Z57" s="36">
        <f>IFERROR(IF(Y57=0,"",ROUNDUP(Y57/H57,0)*0.00902),"")</f>
        <v>1.6236000000000002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847.8</v>
      </c>
      <c r="BN57" s="64">
        <f t="shared" si="8"/>
        <v>847.8</v>
      </c>
      <c r="BO57" s="64">
        <f t="shared" si="9"/>
        <v>1.3636363636363638</v>
      </c>
      <c r="BP57" s="64">
        <f t="shared" si="10"/>
        <v>1.3636363636363638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180</v>
      </c>
      <c r="Y58" s="569">
        <f>IFERROR(Y52/H52,"0")+IFERROR(Y53/H53,"0")+IFERROR(Y54/H54,"0")+IFERROR(Y55/H55,"0")+IFERROR(Y56/H56,"0")+IFERROR(Y57/H57,"0")</f>
        <v>180</v>
      </c>
      <c r="Z58" s="569">
        <f>IFERROR(IF(Z52="",0,Z52),"0")+IFERROR(IF(Z53="",0,Z53),"0")+IFERROR(IF(Z54="",0,Z54),"0")+IFERROR(IF(Z55="",0,Z55),"0")+IFERROR(IF(Z56="",0,Z56),"0")+IFERROR(IF(Z57="",0,Z57),"0")</f>
        <v>1.6236000000000002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810</v>
      </c>
      <c r="Y59" s="569">
        <f>IFERROR(SUM(Y52:Y57),"0")</f>
        <v>810</v>
      </c>
      <c r="Z59" s="37"/>
      <c r="AA59" s="570"/>
      <c r="AB59" s="570"/>
      <c r="AC59" s="570"/>
    </row>
    <row r="60" spans="1:68" ht="14.25" hidden="1" customHeight="1" x14ac:dyDescent="0.25">
      <c r="A60" s="579" t="s">
        <v>137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50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114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90</v>
      </c>
      <c r="Y64" s="568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115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37.962962962962962</v>
      </c>
      <c r="Y65" s="569">
        <f>IFERROR(Y61/H61,"0")+IFERROR(Y62/H62,"0")+IFERROR(Y63/H63,"0")+IFERROR(Y64/H64,"0")</f>
        <v>39</v>
      </c>
      <c r="Z65" s="569">
        <f>IFERROR(IF(Z61="",0,Z61),"0")+IFERROR(IF(Z62="",0,Z62),"0")+IFERROR(IF(Z63="",0,Z63),"0")+IFERROR(IF(Z64="",0,Z64),"0")</f>
        <v>0.31624000000000002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140</v>
      </c>
      <c r="Y66" s="569">
        <f>IFERROR(SUM(Y61:Y64),"0")</f>
        <v>145.80000000000001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172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179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300</v>
      </c>
      <c r="Y89" s="56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 t="s">
        <v>115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27.777777777777775</v>
      </c>
      <c r="Y92" s="569">
        <f>IFERROR(Y89/H89,"0")+IFERROR(Y90/H90,"0")+IFERROR(Y91/H91,"0")</f>
        <v>28</v>
      </c>
      <c r="Z92" s="569">
        <f>IFERROR(IF(Z89="",0,Z89),"0")+IFERROR(IF(Z90="",0,Z90),"0")+IFERROR(IF(Z91="",0,Z91),"0")</f>
        <v>0.53144000000000002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300</v>
      </c>
      <c r="Y93" s="569">
        <f>IFERROR(SUM(Y89:Y91),"0")</f>
        <v>302.40000000000003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100</v>
      </c>
      <c r="Y95" s="568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495</v>
      </c>
      <c r="Y99" s="568">
        <f t="shared" si="16"/>
        <v>496.8</v>
      </c>
      <c r="Z99" s="36">
        <f>IFERROR(IF(Y99=0,"",ROUNDUP(Y99/H99,0)*0.00651),"")</f>
        <v>1.19784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541.19999999999993</v>
      </c>
      <c r="BN99" s="64">
        <f t="shared" si="18"/>
        <v>543.16800000000001</v>
      </c>
      <c r="BO99" s="64">
        <f t="shared" si="19"/>
        <v>1.0073260073260073</v>
      </c>
      <c r="BP99" s="64">
        <f t="shared" si="20"/>
        <v>1.0109890109890112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195.67901234567898</v>
      </c>
      <c r="Y101" s="569">
        <f>IFERROR(Y95/H95,"0")+IFERROR(Y96/H96,"0")+IFERROR(Y97/H97,"0")+IFERROR(Y98/H98,"0")+IFERROR(Y99/H99,"0")+IFERROR(Y100/H100,"0")</f>
        <v>197</v>
      </c>
      <c r="Z101" s="569">
        <f>IFERROR(IF(Z95="",0,Z95),"0")+IFERROR(IF(Z96="",0,Z96),"0")+IFERROR(IF(Z97="",0,Z97),"0")+IFERROR(IF(Z98="",0,Z98),"0")+IFERROR(IF(Z99="",0,Z99),"0")+IFERROR(IF(Z100="",0,Z100),"0")</f>
        <v>1.44458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595</v>
      </c>
      <c r="Y102" s="569">
        <f>IFERROR(SUM(Y95:Y100),"0")</f>
        <v>602.1</v>
      </c>
      <c r="Z102" s="37"/>
      <c r="AA102" s="570"/>
      <c r="AB102" s="570"/>
      <c r="AC102" s="570"/>
    </row>
    <row r="103" spans="1:68" ht="16.5" hidden="1" customHeight="1" x14ac:dyDescent="0.25">
      <c r="A103" s="587" t="s">
        <v>202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100</v>
      </c>
      <c r="Y105" s="568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225</v>
      </c>
      <c r="Y107" s="568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59.25925925925926</v>
      </c>
      <c r="Y109" s="569">
        <f>IFERROR(Y105/H105,"0")+IFERROR(Y106/H106,"0")+IFERROR(Y107/H107,"0")+IFERROR(Y108/H108,"0")</f>
        <v>60</v>
      </c>
      <c r="Z109" s="569">
        <f>IFERROR(IF(Z105="",0,Z105),"0")+IFERROR(IF(Z106="",0,Z106),"0")+IFERROR(IF(Z107="",0,Z107),"0")+IFERROR(IF(Z108="",0,Z108),"0")</f>
        <v>0.64080000000000004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325</v>
      </c>
      <c r="Y110" s="569">
        <f>IFERROR(SUM(Y105:Y108),"0")</f>
        <v>333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137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300</v>
      </c>
      <c r="Y118" s="568">
        <f>IFERROR(IF(X118="",0,CEILING((X118/$H118),1)*$H118),"")</f>
        <v>307.8</v>
      </c>
      <c r="Z118" s="36">
        <f>IFERROR(IF(Y118=0,"",ROUNDUP(Y118/H118,0)*0.01898),"")</f>
        <v>0.72123999999999999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318.99999999999994</v>
      </c>
      <c r="BN118" s="64">
        <f>IFERROR(Y118*I118/H118,"0")</f>
        <v>327.29400000000004</v>
      </c>
      <c r="BO118" s="64">
        <f>IFERROR(1/J118*(X118/H118),"0")</f>
        <v>0.57870370370370372</v>
      </c>
      <c r="BP118" s="64">
        <f>IFERROR(1/J118*(Y118/H118),"0")</f>
        <v>0.59375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54</v>
      </c>
      <c r="Y121" s="568">
        <f>IFERROR(IF(X121="",0,CEILING((X121/$H121),1)*$H121),"")</f>
        <v>54</v>
      </c>
      <c r="Z121" s="36">
        <f>IFERROR(IF(Y121=0,"",ROUNDUP(Y121/H121,0)*0.00651),"")</f>
        <v>0.1953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59.4</v>
      </c>
      <c r="BN121" s="64">
        <f>IFERROR(Y121*I121/H121,"0")</f>
        <v>59.4</v>
      </c>
      <c r="BO121" s="64">
        <f>IFERROR(1/J121*(X121/H121),"0")</f>
        <v>0.16483516483516486</v>
      </c>
      <c r="BP121" s="64">
        <f>IFERROR(1/J121*(Y121/H121),"0")</f>
        <v>0.16483516483516486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67.037037037037038</v>
      </c>
      <c r="Y122" s="569">
        <f>IFERROR(Y118/H118,"0")+IFERROR(Y119/H119,"0")+IFERROR(Y120/H120,"0")+IFERROR(Y121/H121,"0")</f>
        <v>68</v>
      </c>
      <c r="Z122" s="569">
        <f>IFERROR(IF(Z118="",0,Z118),"0")+IFERROR(IF(Z119="",0,Z119),"0")+IFERROR(IF(Z120="",0,Z120),"0")+IFERROR(IF(Z121="",0,Z121),"0")</f>
        <v>0.91654000000000002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354</v>
      </c>
      <c r="Y123" s="569">
        <f>IFERROR(SUM(Y118:Y121),"0")</f>
        <v>361.8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172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33</v>
      </c>
      <c r="Y126" s="568">
        <f>IFERROR(IF(X126="",0,CEILING((X126/$H126),1)*$H126),"")</f>
        <v>33.659999999999997</v>
      </c>
      <c r="Z126" s="36">
        <f>IFERROR(IF(Y126=0,"",ROUNDUP(Y126/H126,0)*0.00651),"")</f>
        <v>0.11067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37.299999999999997</v>
      </c>
      <c r="BN126" s="64">
        <f>IFERROR(Y126*I126/H126,"0")</f>
        <v>38.045999999999992</v>
      </c>
      <c r="BO126" s="64">
        <f>IFERROR(1/J126*(X126/H126),"0")</f>
        <v>9.1575091575091583E-2</v>
      </c>
      <c r="BP126" s="64">
        <f>IFERROR(1/J126*(Y126/H126),"0")</f>
        <v>9.3406593406593408E-2</v>
      </c>
    </row>
    <row r="127" spans="1:68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16.666666666666668</v>
      </c>
      <c r="Y127" s="569">
        <f>IFERROR(Y125/H125,"0")+IFERROR(Y126/H126,"0")</f>
        <v>17</v>
      </c>
      <c r="Z127" s="569">
        <f>IFERROR(IF(Z125="",0,Z125),"0")+IFERROR(IF(Z126="",0,Z126),"0")</f>
        <v>0.11067</v>
      </c>
      <c r="AA127" s="570"/>
      <c r="AB127" s="570"/>
      <c r="AC127" s="570"/>
    </row>
    <row r="128" spans="1:68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33</v>
      </c>
      <c r="Y128" s="569">
        <f>IFERROR(SUM(Y125:Y126),"0")</f>
        <v>33.659999999999997</v>
      </c>
      <c r="Z128" s="37"/>
      <c r="AA128" s="570"/>
      <c r="AB128" s="570"/>
      <c r="AC128" s="570"/>
    </row>
    <row r="129" spans="1:68" ht="16.5" hidden="1" customHeight="1" x14ac:dyDescent="0.25">
      <c r="A129" s="587" t="s">
        <v>235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236</v>
      </c>
      <c r="B132" s="54" t="s">
        <v>239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16.5</v>
      </c>
      <c r="Y137" s="568">
        <f>IFERROR(IF(X137="",0,CEILING((X137/$H137),1)*$H137),"")</f>
        <v>18.48</v>
      </c>
      <c r="Z137" s="36">
        <f>IFERROR(IF(Y137=0,"",ROUNDUP(Y137/H137,0)*0.00651),"")</f>
        <v>4.5569999999999999E-2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18.174999999999997</v>
      </c>
      <c r="BN137" s="64">
        <f>IFERROR(Y137*I137/H137,"0")</f>
        <v>20.355999999999998</v>
      </c>
      <c r="BO137" s="64">
        <f>IFERROR(1/J137*(X137/H137),"0")</f>
        <v>3.4340659340659344E-2</v>
      </c>
      <c r="BP137" s="64">
        <f>IFERROR(1/J137*(Y137/H137),"0")</f>
        <v>3.8461538461538464E-2</v>
      </c>
    </row>
    <row r="138" spans="1:68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6.25</v>
      </c>
      <c r="Y138" s="569">
        <f>IFERROR(Y136/H136,"0")+IFERROR(Y137/H137,"0")</f>
        <v>7</v>
      </c>
      <c r="Z138" s="569">
        <f>IFERROR(IF(Z136="",0,Z136),"0")+IFERROR(IF(Z137="",0,Z137),"0")</f>
        <v>4.5569999999999999E-2</v>
      </c>
      <c r="AA138" s="570"/>
      <c r="AB138" s="570"/>
      <c r="AC138" s="570"/>
    </row>
    <row r="139" spans="1:68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16.5</v>
      </c>
      <c r="Y139" s="569">
        <f>IFERROR(SUM(Y136:Y137),"0")</f>
        <v>18.48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256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257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137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261</v>
      </c>
      <c r="B158" s="54" t="s">
        <v>262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264</v>
      </c>
      <c r="B159" s="54" t="s">
        <v>265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267</v>
      </c>
      <c r="B160" s="54" t="s">
        <v>268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270</v>
      </c>
      <c r="B161" s="54" t="s">
        <v>271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35</v>
      </c>
      <c r="Y162" s="568">
        <f t="shared" si="21"/>
        <v>35.700000000000003</v>
      </c>
      <c r="Z162" s="36">
        <f>IFERROR(IF(Y162=0,"",ROUNDUP(Y162/H162,0)*0.00502),"")</f>
        <v>8.5339999999999999E-2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37.166666666666664</v>
      </c>
      <c r="BN162" s="64">
        <f t="shared" si="23"/>
        <v>37.910000000000004</v>
      </c>
      <c r="BO162" s="64">
        <f t="shared" si="24"/>
        <v>7.1225071225071226E-2</v>
      </c>
      <c r="BP162" s="64">
        <f t="shared" si="25"/>
        <v>7.2649572649572655E-2</v>
      </c>
    </row>
    <row r="163" spans="1:68" ht="27" hidden="1" customHeight="1" x14ac:dyDescent="0.25">
      <c r="A163" s="54" t="s">
        <v>274</v>
      </c>
      <c r="B163" s="54" t="s">
        <v>275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277</v>
      </c>
      <c r="B164" s="54" t="s">
        <v>278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16.666666666666664</v>
      </c>
      <c r="Y167" s="569">
        <f>IFERROR(Y158/H158,"0")+IFERROR(Y159/H159,"0")+IFERROR(Y160/H160,"0")+IFERROR(Y161/H161,"0")+IFERROR(Y162/H162,"0")+IFERROR(Y163/H163,"0")+IFERROR(Y164/H164,"0")+IFERROR(Y165/H165,"0")+IFERROR(Y166/H166,"0")</f>
        <v>17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8.5339999999999999E-2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35</v>
      </c>
      <c r="Y168" s="569">
        <f>IFERROR(SUM(Y158:Y166),"0")</f>
        <v>35.700000000000003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284</v>
      </c>
      <c r="B170" s="54" t="s">
        <v>285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289</v>
      </c>
      <c r="B171" s="54" t="s">
        <v>290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7.0000000000000009</v>
      </c>
      <c r="Y172" s="56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5.5555555555555562</v>
      </c>
      <c r="Y173" s="569">
        <f>IFERROR(Y170/H170,"0")+IFERROR(Y171/H171,"0")+IFERROR(Y172/H172,"0")</f>
        <v>6</v>
      </c>
      <c r="Z173" s="569">
        <f>IFERROR(IF(Z170="",0,Z170),"0")+IFERROR(IF(Z171="",0,Z171),"0")+IFERROR(IF(Z172="",0,Z172),"0")</f>
        <v>3.5400000000000001E-2</v>
      </c>
      <c r="AA173" s="570"/>
      <c r="AB173" s="570"/>
      <c r="AC173" s="570"/>
    </row>
    <row r="174" spans="1:68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7.0000000000000009</v>
      </c>
      <c r="Y174" s="569">
        <f>IFERROR(SUM(Y170:Y172),"0")</f>
        <v>7.5600000000000005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294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3.5</v>
      </c>
      <c r="Y176" s="568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2.7777777777777777</v>
      </c>
      <c r="Y177" s="569">
        <f>IFERROR(Y176/H176,"0")</f>
        <v>3</v>
      </c>
      <c r="Z177" s="569">
        <f>IFERROR(IF(Z176="",0,Z176),"0")</f>
        <v>1.77E-2</v>
      </c>
      <c r="AA177" s="570"/>
      <c r="AB177" s="570"/>
      <c r="AC177" s="570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3.5</v>
      </c>
      <c r="Y178" s="569">
        <f>IFERROR(SUM(Y176:Y176),"0")</f>
        <v>3.7800000000000002</v>
      </c>
      <c r="Z178" s="37"/>
      <c r="AA178" s="570"/>
      <c r="AB178" s="570"/>
      <c r="AC178" s="570"/>
    </row>
    <row r="179" spans="1:68" ht="16.5" hidden="1" customHeight="1" x14ac:dyDescent="0.25">
      <c r="A179" s="587" t="s">
        <v>297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137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308</v>
      </c>
      <c r="B191" s="54" t="s">
        <v>309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311</v>
      </c>
      <c r="B192" s="54" t="s">
        <v>312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180</v>
      </c>
      <c r="Y193" s="568">
        <f t="shared" si="26"/>
        <v>183.60000000000002</v>
      </c>
      <c r="Z193" s="36">
        <f>IFERROR(IF(Y193=0,"",ROUNDUP(Y193/H193,0)*0.00902),"")</f>
        <v>0.30668000000000001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187</v>
      </c>
      <c r="BN193" s="64">
        <f t="shared" si="28"/>
        <v>190.74</v>
      </c>
      <c r="BO193" s="64">
        <f t="shared" si="29"/>
        <v>0.25252525252525249</v>
      </c>
      <c r="BP193" s="64">
        <f t="shared" si="30"/>
        <v>0.25757575757575757</v>
      </c>
    </row>
    <row r="194" spans="1:68" ht="27" hidden="1" customHeight="1" x14ac:dyDescent="0.25">
      <c r="A194" s="54" t="s">
        <v>317</v>
      </c>
      <c r="B194" s="54" t="s">
        <v>318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320</v>
      </c>
      <c r="B195" s="54" t="s">
        <v>321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322</v>
      </c>
      <c r="B196" s="54" t="s">
        <v>323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324</v>
      </c>
      <c r="B197" s="54" t="s">
        <v>325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326</v>
      </c>
      <c r="B198" s="54" t="s">
        <v>327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33.333333333333329</v>
      </c>
      <c r="Y199" s="569">
        <f>IFERROR(Y191/H191,"0")+IFERROR(Y192/H192,"0")+IFERROR(Y193/H193,"0")+IFERROR(Y194/H194,"0")+IFERROR(Y195/H195,"0")+IFERROR(Y196/H196,"0")+IFERROR(Y197/H197,"0")+IFERROR(Y198/H198,"0")</f>
        <v>34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0.30668000000000001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180</v>
      </c>
      <c r="Y200" s="569">
        <f>IFERROR(SUM(Y191:Y198),"0")</f>
        <v>183.60000000000002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334</v>
      </c>
      <c r="B204" s="54" t="s">
        <v>335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337</v>
      </c>
      <c r="B205" s="54" t="s">
        <v>338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342</v>
      </c>
      <c r="B207" s="54" t="s">
        <v>343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346</v>
      </c>
      <c r="B209" s="54" t="s">
        <v>347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349</v>
      </c>
      <c r="B210" s="54" t="s">
        <v>350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hidden="1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172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20</v>
      </c>
      <c r="Y214" s="568">
        <f>IFERROR(IF(X214="",0,CEILING((X214/$H214),1)*$H214),"")</f>
        <v>21.599999999999998</v>
      </c>
      <c r="Z214" s="36">
        <f>IFERROR(IF(Y214=0,"",ROUNDUP(Y214/H214,0)*0.00651),"")</f>
        <v>5.8590000000000003E-2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22.100000000000005</v>
      </c>
      <c r="BN214" s="64">
        <f>IFERROR(Y214*I214/H214,"0")</f>
        <v>23.868000000000002</v>
      </c>
      <c r="BO214" s="64">
        <f>IFERROR(1/J214*(X214/H214),"0")</f>
        <v>4.5787545787545791E-2</v>
      </c>
      <c r="BP214" s="64">
        <f>IFERROR(1/J214*(Y214/H214),"0")</f>
        <v>4.9450549450549455E-2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8.3333333333333339</v>
      </c>
      <c r="Y216" s="569">
        <f>IFERROR(Y214/H214,"0")+IFERROR(Y215/H215,"0")</f>
        <v>9</v>
      </c>
      <c r="Z216" s="569">
        <f>IFERROR(IF(Z214="",0,Z214),"0")+IFERROR(IF(Z215="",0,Z215),"0")</f>
        <v>5.8590000000000003E-2</v>
      </c>
      <c r="AA216" s="570"/>
      <c r="AB216" s="570"/>
      <c r="AC216" s="570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20</v>
      </c>
      <c r="Y217" s="569">
        <f>IFERROR(SUM(Y214:Y215),"0")</f>
        <v>21.599999999999998</v>
      </c>
      <c r="Z217" s="37"/>
      <c r="AA217" s="570"/>
      <c r="AB217" s="570"/>
      <c r="AC217" s="570"/>
    </row>
    <row r="218" spans="1:68" ht="16.5" hidden="1" customHeight="1" x14ac:dyDescent="0.25">
      <c r="A218" s="587" t="s">
        <v>358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359</v>
      </c>
      <c r="B220" s="54" t="s">
        <v>360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160</v>
      </c>
      <c r="Y222" s="568">
        <f t="shared" si="37"/>
        <v>162.4</v>
      </c>
      <c r="Z222" s="36">
        <f>IFERROR(IF(Y222=0,"",ROUNDUP(Y222/H222,0)*0.01898),"")</f>
        <v>0.26572000000000001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166</v>
      </c>
      <c r="BN222" s="64">
        <f t="shared" si="39"/>
        <v>168.49</v>
      </c>
      <c r="BO222" s="64">
        <f t="shared" si="40"/>
        <v>0.21551724137931036</v>
      </c>
      <c r="BP222" s="64">
        <f t="shared" si="41"/>
        <v>0.21875000000000003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24</v>
      </c>
      <c r="Y223" s="568">
        <f t="shared" si="37"/>
        <v>24</v>
      </c>
      <c r="Z223" s="36">
        <f>IFERROR(IF(Y223=0,"",ROUNDUP(Y223/H223,0)*0.00902),"")</f>
        <v>5.4120000000000001E-2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25.259999999999998</v>
      </c>
      <c r="BN223" s="64">
        <f t="shared" si="39"/>
        <v>25.259999999999998</v>
      </c>
      <c r="BO223" s="64">
        <f t="shared" si="40"/>
        <v>4.5454545454545456E-2</v>
      </c>
      <c r="BP223" s="64">
        <f t="shared" si="41"/>
        <v>4.5454545454545456E-2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375</v>
      </c>
      <c r="B226" s="54" t="s">
        <v>376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19.793103448275865</v>
      </c>
      <c r="Y227" s="569">
        <f>IFERROR(Y220/H220,"0")+IFERROR(Y221/H221,"0")+IFERROR(Y222/H222,"0")+IFERROR(Y223/H223,"0")+IFERROR(Y224/H224,"0")+IFERROR(Y225/H225,"0")+IFERROR(Y226/H226,"0")</f>
        <v>20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0.31984000000000001</v>
      </c>
      <c r="AA227" s="570"/>
      <c r="AB227" s="570"/>
      <c r="AC227" s="570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184</v>
      </c>
      <c r="Y228" s="569">
        <f>IFERROR(SUM(Y220:Y226),"0")</f>
        <v>186.4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137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377</v>
      </c>
      <c r="B230" s="54" t="s">
        <v>378</v>
      </c>
      <c r="C230" s="31">
        <v>4301020377</v>
      </c>
      <c r="D230" s="571">
        <v>4680115885981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4301020340</v>
      </c>
      <c r="D231" s="571">
        <v>4680115885721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381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382</v>
      </c>
      <c r="B235" s="54" t="s">
        <v>383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828" t="s">
        <v>384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386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390</v>
      </c>
      <c r="B240" s="54" t="s">
        <v>391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70" t="s">
        <v>392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390</v>
      </c>
      <c r="B241" s="54" t="s">
        <v>393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394</v>
      </c>
      <c r="B242" s="54" t="s">
        <v>395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396</v>
      </c>
      <c r="B243" s="54" t="s">
        <v>397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398</v>
      </c>
      <c r="B244" s="54" t="s">
        <v>399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389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400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401</v>
      </c>
      <c r="B249" s="54" t="s">
        <v>402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403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406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407</v>
      </c>
      <c r="B251" s="54" t="s">
        <v>408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409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412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415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416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417</v>
      </c>
      <c r="B258" s="54" t="s">
        <v>418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419</v>
      </c>
      <c r="B259" s="54" t="s">
        <v>420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421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425</v>
      </c>
      <c r="B261" s="54" t="s">
        <v>426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427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428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429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430</v>
      </c>
      <c r="B266" s="54" t="s">
        <v>431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432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435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436</v>
      </c>
      <c r="B268" s="54" t="s">
        <v>437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114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40</v>
      </c>
      <c r="Y268" s="568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23" t="s">
        <v>438</v>
      </c>
      <c r="AG268" s="64"/>
      <c r="AJ268" s="68" t="s">
        <v>115</v>
      </c>
      <c r="AK268" s="68">
        <v>436.8</v>
      </c>
      <c r="BB268" s="324" t="s">
        <v>1</v>
      </c>
      <c r="BM268" s="64">
        <f>IFERROR(X268*I268/H268,"0")</f>
        <v>43</v>
      </c>
      <c r="BN268" s="64">
        <f>IFERROR(Y268*I268/H268,"0")</f>
        <v>43.86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16.666666666666668</v>
      </c>
      <c r="Y269" s="569">
        <f>IFERROR(Y266/H266,"0")+IFERROR(Y267/H267,"0")+IFERROR(Y268/H268,"0")</f>
        <v>17</v>
      </c>
      <c r="Z269" s="569">
        <f>IFERROR(IF(Z266="",0,Z266),"0")+IFERROR(IF(Z267="",0,Z267),"0")+IFERROR(IF(Z268="",0,Z268),"0")</f>
        <v>0.11067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40</v>
      </c>
      <c r="Y270" s="569">
        <f>IFERROR(SUM(Y266:Y268),"0")</f>
        <v>40.799999999999997</v>
      </c>
      <c r="Z270" s="37"/>
      <c r="AA270" s="570"/>
      <c r="AB270" s="570"/>
      <c r="AC270" s="570"/>
    </row>
    <row r="271" spans="1:68" ht="16.5" hidden="1" customHeight="1" x14ac:dyDescent="0.25">
      <c r="A271" s="587" t="s">
        <v>439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440</v>
      </c>
      <c r="B273" s="54" t="s">
        <v>441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442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443</v>
      </c>
      <c r="B277" s="54" t="s">
        <v>444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445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446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447</v>
      </c>
      <c r="B282" s="54" t="s">
        <v>448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449</v>
      </c>
      <c r="AB282" s="57"/>
      <c r="AC282" s="329" t="s">
        <v>450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451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452</v>
      </c>
      <c r="B287" s="54" t="s">
        <v>453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454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455</v>
      </c>
      <c r="B288" s="54" t="s">
        <v>456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 t="s">
        <v>457</v>
      </c>
      <c r="M288" s="33" t="s">
        <v>78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458</v>
      </c>
      <c r="AG288" s="64"/>
      <c r="AJ288" s="68" t="s">
        <v>459</v>
      </c>
      <c r="AK288" s="68">
        <v>86.4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455</v>
      </c>
      <c r="B289" s="54" t="s">
        <v>460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454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70</v>
      </c>
      <c r="Y300" s="568">
        <f t="shared" si="53"/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73.333333333333329</v>
      </c>
      <c r="BN300" s="64">
        <f t="shared" si="55"/>
        <v>74.8</v>
      </c>
      <c r="BO300" s="64">
        <f t="shared" si="56"/>
        <v>0.14245014245014245</v>
      </c>
      <c r="BP300" s="64">
        <f t="shared" si="57"/>
        <v>0.14529914529914531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33.333333333333329</v>
      </c>
      <c r="Y303" s="569">
        <f>IFERROR(Y296/H296,"0")+IFERROR(Y297/H297,"0")+IFERROR(Y298/H298,"0")+IFERROR(Y299/H299,"0")+IFERROR(Y300/H300,"0")+IFERROR(Y301/H301,"0")+IFERROR(Y302/H302,"0")</f>
        <v>34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0.17068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70</v>
      </c>
      <c r="Y304" s="569">
        <f>IFERROR(SUM(Y296:Y302),"0")</f>
        <v>71.400000000000006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172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20</v>
      </c>
      <c r="Y314" s="568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200</v>
      </c>
      <c r="Y315" s="568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40</v>
      </c>
      <c r="Y316" s="568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32.783882783882781</v>
      </c>
      <c r="Y317" s="569">
        <f>IFERROR(Y314/H314,"0")+IFERROR(Y315/H315,"0")+IFERROR(Y316/H316,"0")</f>
        <v>34</v>
      </c>
      <c r="Z317" s="569">
        <f>IFERROR(IF(Z314="",0,Z314),"0")+IFERROR(IF(Z315="",0,Z315),"0")+IFERROR(IF(Z316="",0,Z316),"0")</f>
        <v>0.64532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260</v>
      </c>
      <c r="Y318" s="569">
        <f>IFERROR(SUM(Y314:Y316),"0")</f>
        <v>270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175</v>
      </c>
      <c r="Y335" s="568">
        <f>IFERROR(IF(X335="",0,CEILING((X335/$H335),1)*$H335),"")</f>
        <v>176.4</v>
      </c>
      <c r="Z335" s="36">
        <f>IFERROR(IF(Y335=0,"",ROUNDUP(Y335/H335,0)*0.00651),"")</f>
        <v>0.54683999999999999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195.99999999999997</v>
      </c>
      <c r="BN335" s="64">
        <f>IFERROR(Y335*I335/H335,"0")</f>
        <v>197.56799999999998</v>
      </c>
      <c r="BO335" s="64">
        <f>IFERROR(1/J335*(X335/H335),"0")</f>
        <v>0.45787545787545786</v>
      </c>
      <c r="BP335" s="64">
        <f>IFERROR(1/J335*(Y335/H335),"0")</f>
        <v>0.46153846153846156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175</v>
      </c>
      <c r="Y336" s="568">
        <f>IFERROR(IF(X336="",0,CEILING((X336/$H336),1)*$H336),"")</f>
        <v>176.4</v>
      </c>
      <c r="Z336" s="36">
        <f>IFERROR(IF(Y336=0,"",ROUNDUP(Y336/H336,0)*0.00651),"")</f>
        <v>0.54683999999999999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195</v>
      </c>
      <c r="BN336" s="64">
        <f>IFERROR(Y336*I336/H336,"0")</f>
        <v>196.56</v>
      </c>
      <c r="BO336" s="64">
        <f>IFERROR(1/J336*(X336/H336),"0")</f>
        <v>0.45787545787545786</v>
      </c>
      <c r="BP336" s="64">
        <f>IFERROR(1/J336*(Y336/H336),"0")</f>
        <v>0.46153846153846156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166.66666666666666</v>
      </c>
      <c r="Y337" s="569">
        <f>IFERROR(Y334/H334,"0")+IFERROR(Y335/H335,"0")+IFERROR(Y336/H336,"0")</f>
        <v>168</v>
      </c>
      <c r="Z337" s="569">
        <f>IFERROR(IF(Z334="",0,Z334),"0")+IFERROR(IF(Z335="",0,Z335),"0")+IFERROR(IF(Z336="",0,Z336),"0")</f>
        <v>1.09368</v>
      </c>
      <c r="AA337" s="570"/>
      <c r="AB337" s="570"/>
      <c r="AC337" s="570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350</v>
      </c>
      <c r="Y338" s="569">
        <f>IFERROR(SUM(Y334:Y336),"0")</f>
        <v>352.8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hidden="1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115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hidden="1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115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200</v>
      </c>
      <c r="Y344" s="568">
        <f t="shared" si="58"/>
        <v>210</v>
      </c>
      <c r="Z344" s="36">
        <f>IFERROR(IF(Y344=0,"",ROUNDUP(Y344/H344,0)*0.02175),"")</f>
        <v>0.30449999999999999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206.4</v>
      </c>
      <c r="BN344" s="64">
        <f t="shared" si="60"/>
        <v>216.72</v>
      </c>
      <c r="BO344" s="64">
        <f t="shared" si="61"/>
        <v>0.27777777777777779</v>
      </c>
      <c r="BP344" s="64">
        <f t="shared" si="62"/>
        <v>0.29166666666666663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1450</v>
      </c>
      <c r="Y345" s="568">
        <f t="shared" si="58"/>
        <v>1455</v>
      </c>
      <c r="Z345" s="36">
        <f>IFERROR(IF(Y345=0,"",ROUNDUP(Y345/H345,0)*0.02175),"")</f>
        <v>2.10975</v>
      </c>
      <c r="AA345" s="56"/>
      <c r="AB345" s="57"/>
      <c r="AC345" s="399" t="s">
        <v>558</v>
      </c>
      <c r="AG345" s="64"/>
      <c r="AJ345" s="68" t="s">
        <v>115</v>
      </c>
      <c r="AK345" s="68">
        <v>720</v>
      </c>
      <c r="BB345" s="400" t="s">
        <v>1</v>
      </c>
      <c r="BM345" s="64">
        <f t="shared" si="59"/>
        <v>1496.4</v>
      </c>
      <c r="BN345" s="64">
        <f t="shared" si="60"/>
        <v>1501.5600000000002</v>
      </c>
      <c r="BO345" s="64">
        <f t="shared" si="61"/>
        <v>2.0138888888888888</v>
      </c>
      <c r="BP345" s="64">
        <f t="shared" si="62"/>
        <v>2.020833333333333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110</v>
      </c>
      <c r="Y349" s="569">
        <f>IFERROR(Y342/H342,"0")+IFERROR(Y343/H343,"0")+IFERROR(Y344/H344,"0")+IFERROR(Y345/H345,"0")+IFERROR(Y346/H346,"0")+IFERROR(Y347/H347,"0")+IFERROR(Y348/H348,"0")</f>
        <v>111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2.41425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1650</v>
      </c>
      <c r="Y350" s="569">
        <f>IFERROR(SUM(Y342:Y348),"0")</f>
        <v>1665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137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400</v>
      </c>
      <c r="Y352" s="568">
        <f>IFERROR(IF(X352="",0,CEILING((X352/$H352),1)*$H352),"")</f>
        <v>405</v>
      </c>
      <c r="Z352" s="36">
        <f>IFERROR(IF(Y352=0,"",ROUNDUP(Y352/H352,0)*0.02175),"")</f>
        <v>0.58724999999999994</v>
      </c>
      <c r="AA352" s="56"/>
      <c r="AB352" s="57"/>
      <c r="AC352" s="407" t="s">
        <v>568</v>
      </c>
      <c r="AG352" s="64"/>
      <c r="AJ352" s="68" t="s">
        <v>115</v>
      </c>
      <c r="AK352" s="68">
        <v>720</v>
      </c>
      <c r="BB352" s="408" t="s">
        <v>1</v>
      </c>
      <c r="BM352" s="64">
        <f>IFERROR(X352*I352/H352,"0")</f>
        <v>412.8</v>
      </c>
      <c r="BN352" s="64">
        <f>IFERROR(Y352*I352/H352,"0")</f>
        <v>417.96000000000004</v>
      </c>
      <c r="BO352" s="64">
        <f>IFERROR(1/J352*(X352/H352),"0")</f>
        <v>0.55555555555555558</v>
      </c>
      <c r="BP352" s="64">
        <f>IFERROR(1/J352*(Y352/H352),"0")</f>
        <v>0.5625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26.666666666666668</v>
      </c>
      <c r="Y354" s="569">
        <f>IFERROR(Y352/H352,"0")+IFERROR(Y353/H353,"0")</f>
        <v>27</v>
      </c>
      <c r="Z354" s="569">
        <f>IFERROR(IF(Z352="",0,Z352),"0")+IFERROR(IF(Z353="",0,Z353),"0")</f>
        <v>0.58724999999999994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400</v>
      </c>
      <c r="Y355" s="569">
        <f>IFERROR(SUM(Y352:Y353),"0")</f>
        <v>405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172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40</v>
      </c>
      <c r="Y362" s="568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4.4444444444444446</v>
      </c>
      <c r="Y363" s="569">
        <f>IFERROR(Y362/H362,"0")</f>
        <v>5</v>
      </c>
      <c r="Z363" s="569">
        <f>IFERROR(IF(Z362="",0,Z362),"0")</f>
        <v>9.4899999999999998E-2</v>
      </c>
      <c r="AA363" s="570"/>
      <c r="AB363" s="570"/>
      <c r="AC363" s="570"/>
    </row>
    <row r="364" spans="1:68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40</v>
      </c>
      <c r="Y364" s="569">
        <f>IFERROR(SUM(Y362:Y362),"0")</f>
        <v>45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20</v>
      </c>
      <c r="Y378" s="568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2.2222222222222223</v>
      </c>
      <c r="Y380" s="569">
        <f>IFERROR(Y378/H378,"0")+IFERROR(Y379/H379,"0")</f>
        <v>3</v>
      </c>
      <c r="Z380" s="569">
        <f>IFERROR(IF(Z378="",0,Z378),"0")+IFERROR(IF(Z379="",0,Z379),"0")</f>
        <v>5.6940000000000004E-2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20</v>
      </c>
      <c r="Y381" s="569">
        <f>IFERROR(SUM(Y378:Y379),"0")</f>
        <v>27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172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35</v>
      </c>
      <c r="Y394" s="568">
        <f t="shared" si="63"/>
        <v>35.700000000000003</v>
      </c>
      <c r="Z394" s="36">
        <f t="shared" si="68"/>
        <v>8.5339999999999999E-2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37.166666666666664</v>
      </c>
      <c r="BN394" s="64">
        <f t="shared" si="65"/>
        <v>37.910000000000004</v>
      </c>
      <c r="BO394" s="64">
        <f t="shared" si="66"/>
        <v>7.1225071225071226E-2</v>
      </c>
      <c r="BP394" s="64">
        <f t="shared" si="67"/>
        <v>7.2649572649572655E-2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35</v>
      </c>
      <c r="Y395" s="568">
        <f t="shared" si="63"/>
        <v>35.700000000000003</v>
      </c>
      <c r="Z395" s="36">
        <f t="shared" si="68"/>
        <v>8.5339999999999999E-2</v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37.166666666666664</v>
      </c>
      <c r="BN395" s="64">
        <f t="shared" si="65"/>
        <v>37.910000000000004</v>
      </c>
      <c r="BO395" s="64">
        <f t="shared" si="66"/>
        <v>7.1225071225071226E-2</v>
      </c>
      <c r="BP395" s="64">
        <f t="shared" si="67"/>
        <v>7.2649572649572655E-2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35</v>
      </c>
      <c r="Y397" s="568">
        <f t="shared" si="63"/>
        <v>35.700000000000003</v>
      </c>
      <c r="Z397" s="36">
        <f t="shared" si="68"/>
        <v>8.5339999999999999E-2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37.166666666666664</v>
      </c>
      <c r="BN397" s="64">
        <f t="shared" si="65"/>
        <v>37.910000000000004</v>
      </c>
      <c r="BO397" s="64">
        <f t="shared" si="66"/>
        <v>7.1225071225071226E-2</v>
      </c>
      <c r="BP397" s="64">
        <f t="shared" si="67"/>
        <v>7.2649572649572655E-2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49.999999999999993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51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0.25602000000000003</v>
      </c>
      <c r="AA399" s="570"/>
      <c r="AB399" s="570"/>
      <c r="AC399" s="570"/>
    </row>
    <row r="400" spans="1:68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105</v>
      </c>
      <c r="Y400" s="569">
        <f>IFERROR(SUM(Y389:Y398),"0")</f>
        <v>107.10000000000001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137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10</v>
      </c>
      <c r="Y413" s="56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1.8518518518518516</v>
      </c>
      <c r="Y417" s="569">
        <f>IFERROR(Y413/H413,"0")+IFERROR(Y414/H414,"0")+IFERROR(Y415/H415,"0")+IFERROR(Y416/H416,"0")</f>
        <v>2</v>
      </c>
      <c r="Z417" s="569">
        <f>IFERROR(IF(Z413="",0,Z413),"0")+IFERROR(IF(Z414="",0,Z414),"0")+IFERROR(IF(Z415="",0,Z415),"0")+IFERROR(IF(Z416="",0,Z416),"0")</f>
        <v>1.804E-2</v>
      </c>
      <c r="AA417" s="570"/>
      <c r="AB417" s="570"/>
      <c r="AC417" s="570"/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10</v>
      </c>
      <c r="Y418" s="569">
        <f>IFERROR(SUM(Y413:Y416),"0")</f>
        <v>10.8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200</v>
      </c>
      <c r="Y432" s="568">
        <f t="shared" ref="Y432:Y446" si="69">IFERROR(IF(X432="",0,CEILING((X432/$H432),1)*$H432),"")</f>
        <v>200.64000000000001</v>
      </c>
      <c r="Z432" s="36">
        <f t="shared" ref="Z432:Z438" si="70">IFERROR(IF(Y432=0,"",ROUNDUP(Y432/H432,0)*0.01196),"")</f>
        <v>0.45448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213.63636363636363</v>
      </c>
      <c r="BN432" s="64">
        <f t="shared" ref="BN432:BN446" si="72">IFERROR(Y432*I432/H432,"0")</f>
        <v>214.32</v>
      </c>
      <c r="BO432" s="64">
        <f t="shared" ref="BO432:BO446" si="73">IFERROR(1/J432*(X432/H432),"0")</f>
        <v>0.36421911421911418</v>
      </c>
      <c r="BP432" s="64">
        <f t="shared" ref="BP432:BP446" si="74">IFERROR(1/J432*(Y432/H432),"0")</f>
        <v>0.36538461538461542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100</v>
      </c>
      <c r="Y437" s="568">
        <f t="shared" si="69"/>
        <v>100.32000000000001</v>
      </c>
      <c r="Z437" s="36">
        <f t="shared" si="70"/>
        <v>0.22724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106.81818181818181</v>
      </c>
      <c r="BN437" s="64">
        <f t="shared" si="72"/>
        <v>107.16</v>
      </c>
      <c r="BO437" s="64">
        <f t="shared" si="73"/>
        <v>0.18210955710955709</v>
      </c>
      <c r="BP437" s="64">
        <f t="shared" si="74"/>
        <v>0.18269230769230771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132</v>
      </c>
      <c r="Y440" s="568">
        <f t="shared" si="69"/>
        <v>133.20000000000002</v>
      </c>
      <c r="Z440" s="36">
        <f>IFERROR(IF(Y440=0,"",ROUNDUP(Y440/H440,0)*0.00902),"")</f>
        <v>0.33374000000000004</v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139.69999999999999</v>
      </c>
      <c r="BN440" s="64">
        <f t="shared" si="72"/>
        <v>140.97000000000003</v>
      </c>
      <c r="BO440" s="64">
        <f t="shared" si="73"/>
        <v>0.27777777777777779</v>
      </c>
      <c r="BP440" s="64">
        <f t="shared" si="74"/>
        <v>0.28030303030303039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132</v>
      </c>
      <c r="Y445" s="568">
        <f t="shared" si="69"/>
        <v>133.20000000000002</v>
      </c>
      <c r="Z445" s="36">
        <f>IFERROR(IF(Y445=0,"",ROUNDUP(Y445/H445,0)*0.00902),"")</f>
        <v>0.33374000000000004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139.69999999999999</v>
      </c>
      <c r="BN445" s="64">
        <f t="shared" si="72"/>
        <v>140.97000000000003</v>
      </c>
      <c r="BO445" s="64">
        <f t="shared" si="73"/>
        <v>0.27777777777777779</v>
      </c>
      <c r="BP445" s="64">
        <f t="shared" si="74"/>
        <v>0.28030303030303039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130.15151515151513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131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1.3492000000000002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564</v>
      </c>
      <c r="Y448" s="569">
        <f>IFERROR(SUM(Y432:Y446),"0")</f>
        <v>567.36000000000013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137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hidden="1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4301031419</v>
      </c>
      <c r="D459" s="571">
        <v>4680115882072</v>
      </c>
      <c r="E459" s="572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60</v>
      </c>
      <c r="Y459" s="568">
        <f t="shared" si="75"/>
        <v>62.4</v>
      </c>
      <c r="Z459" s="36">
        <f>IFERROR(IF(Y459=0,"",ROUNDUP(Y459/H459,0)*0.00902),"")</f>
        <v>0.11726</v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86.625</v>
      </c>
      <c r="BN459" s="64">
        <f t="shared" si="77"/>
        <v>90.089999999999989</v>
      </c>
      <c r="BO459" s="64">
        <f t="shared" si="78"/>
        <v>9.4696969696969696E-2</v>
      </c>
      <c r="BP459" s="64">
        <f t="shared" si="79"/>
        <v>9.8484848484848481E-2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4301031351</v>
      </c>
      <c r="D460" s="571">
        <v>4680115882072</v>
      </c>
      <c r="E460" s="572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120</v>
      </c>
      <c r="Y462" s="568">
        <f t="shared" si="75"/>
        <v>120</v>
      </c>
      <c r="Z462" s="36">
        <f>IFERROR(IF(Y462=0,"",ROUNDUP(Y462/H462,0)*0.00902),"")</f>
        <v>0.22550000000000001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167.25000000000003</v>
      </c>
      <c r="BN462" s="64">
        <f t="shared" si="77"/>
        <v>167.25000000000003</v>
      </c>
      <c r="BO462" s="64">
        <f t="shared" si="78"/>
        <v>0.18939393939393939</v>
      </c>
      <c r="BP462" s="64">
        <f t="shared" si="79"/>
        <v>0.18939393939393939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37.5</v>
      </c>
      <c r="Y463" s="569">
        <f>IFERROR(Y456/H456,"0")+IFERROR(Y457/H457,"0")+IFERROR(Y458/H458,"0")+IFERROR(Y459/H459,"0")+IFERROR(Y460/H460,"0")+IFERROR(Y461/H461,"0")+IFERROR(Y462/H462,"0")</f>
        <v>38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0.34276000000000001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180</v>
      </c>
      <c r="Y464" s="569">
        <f>IFERROR(SUM(Y456:Y462),"0")</f>
        <v>182.4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137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600</v>
      </c>
      <c r="Y493" s="568">
        <f>IFERROR(IF(X493="",0,CEILING((X493/$H493),1)*$H493),"")</f>
        <v>603</v>
      </c>
      <c r="Z493" s="36">
        <f>IFERROR(IF(Y493=0,"",ROUNDUP(Y493/H493,0)*0.01898),"")</f>
        <v>1.27166</v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634.59999999999991</v>
      </c>
      <c r="BN493" s="64">
        <f>IFERROR(Y493*I493/H493,"0")</f>
        <v>637.77300000000002</v>
      </c>
      <c r="BO493" s="64">
        <f>IFERROR(1/J493*(X493/H493),"0")</f>
        <v>1.0416666666666667</v>
      </c>
      <c r="BP493" s="64">
        <f>IFERROR(1/J493*(Y493/H493),"0")</f>
        <v>1.046875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66.666666666666671</v>
      </c>
      <c r="Y495" s="569">
        <f>IFERROR(Y493/H493,"0")+IFERROR(Y494/H494,"0")</f>
        <v>67</v>
      </c>
      <c r="Z495" s="569">
        <f>IFERROR(IF(Z493="",0,Z493),"0")+IFERROR(IF(Z494="",0,Z494),"0")</f>
        <v>1.27166</v>
      </c>
      <c r="AA495" s="570"/>
      <c r="AB495" s="570"/>
      <c r="AC495" s="570"/>
    </row>
    <row r="496" spans="1:68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600</v>
      </c>
      <c r="Y496" s="569">
        <f>IFERROR(SUM(Y493:Y494),"0")</f>
        <v>603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172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137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7782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7892.74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8264.8134546934562</v>
      </c>
      <c r="Y508" s="569">
        <f>IFERROR(SUM(BN22:BN504),"0")</f>
        <v>8382.5030000000024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14</v>
      </c>
      <c r="Y509" s="38">
        <f>ROUNDUP(SUM(BP22:BP504),0)</f>
        <v>14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8614.8134546934562</v>
      </c>
      <c r="Y510" s="569">
        <f>GrossWeightTotalR+PalletQtyTotalR*25</f>
        <v>8732.5030000000024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1439.1945507663897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1457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15.861079999999999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256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179</v>
      </c>
      <c r="F515" s="591" t="s">
        <v>202</v>
      </c>
      <c r="G515" s="591" t="s">
        <v>235</v>
      </c>
      <c r="H515" s="591" t="s">
        <v>101</v>
      </c>
      <c r="I515" s="591" t="s">
        <v>257</v>
      </c>
      <c r="J515" s="591" t="s">
        <v>297</v>
      </c>
      <c r="K515" s="591" t="s">
        <v>358</v>
      </c>
      <c r="L515" s="591" t="s">
        <v>400</v>
      </c>
      <c r="M515" s="591" t="s">
        <v>416</v>
      </c>
      <c r="N515" s="565"/>
      <c r="O515" s="591" t="s">
        <v>429</v>
      </c>
      <c r="P515" s="591" t="s">
        <v>439</v>
      </c>
      <c r="Q515" s="591" t="s">
        <v>446</v>
      </c>
      <c r="R515" s="591" t="s">
        <v>451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499.20000000000005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955.8</v>
      </c>
      <c r="E517" s="46">
        <f>IFERROR(Y89*1,"0")+IFERROR(Y90*1,"0")+IFERROR(Y91*1,"0")+IFERROR(Y95*1,"0")+IFERROR(Y96*1,"0")+IFERROR(Y97*1,"0")+IFERROR(Y98*1,"0")+IFERROR(Y99*1,"0")+IFERROR(Y100*1,"0")</f>
        <v>904.5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728.45999999999992</v>
      </c>
      <c r="G517" s="46">
        <f>IFERROR(Y131*1,"0")+IFERROR(Y132*1,"0")+IFERROR(Y136*1,"0")+IFERROR(Y137*1,"0")</f>
        <v>18.48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47.040000000000006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205.20000000000002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186.4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40.799999999999997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341.4</v>
      </c>
      <c r="S517" s="46">
        <f>IFERROR(Y334*1,"0")+IFERROR(Y335*1,"0")+IFERROR(Y336*1,"0")</f>
        <v>352.8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2115</v>
      </c>
      <c r="U517" s="46">
        <f>IFERROR(Y367*1,"0")+IFERROR(Y368*1,"0")+IFERROR(Y369*1,"0")+IFERROR(Y370*1,"0")+IFERROR(Y374*1,"0")+IFERROR(Y378*1,"0")+IFERROR(Y379*1,"0")+IFERROR(Y383*1,"0")</f>
        <v>27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107.10000000000001</v>
      </c>
      <c r="W517" s="46">
        <f>IFERROR(Y408*1,"0")+IFERROR(Y409*1,"0")+IFERROR(Y413*1,"0")+IFERROR(Y414*1,"0")+IFERROR(Y415*1,"0")+IFERROR(Y416*1,"0")</f>
        <v>10.8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749.7600000000001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603</v>
      </c>
      <c r="AB517" s="46">
        <f>IFERROR(Y504*1,"0")</f>
        <v>0</v>
      </c>
      <c r="AC517" s="52"/>
      <c r="AF517" s="565"/>
    </row>
  </sheetData>
  <sheetProtection algorithmName="SHA-512" hashValue="vLNKMN4EIPD7qpCzA5/GNR+7jtIy+O4MeIIvbuJ/dz1DMOWeNZHDzwlh5HRwDlmnZY8U/kuwA6ryXW1p1JrqWQ==" saltValue="wzdSK/UNdMGgh9PV5Y9Ij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39,19"/>
        <filter val="1 450,00"/>
        <filter val="1 650,00"/>
        <filter val="1,85"/>
        <filter val="10,00"/>
        <filter val="100,00"/>
        <filter val="105,00"/>
        <filter val="110,00"/>
        <filter val="120,00"/>
        <filter val="130,15"/>
        <filter val="132,00"/>
        <filter val="14"/>
        <filter val="140,00"/>
        <filter val="16,50"/>
        <filter val="16,67"/>
        <filter val="160,00"/>
        <filter val="166,67"/>
        <filter val="175,00"/>
        <filter val="180,00"/>
        <filter val="184,00"/>
        <filter val="19,79"/>
        <filter val="195,68"/>
        <filter val="2,22"/>
        <filter val="2,78"/>
        <filter val="20,00"/>
        <filter val="200,00"/>
        <filter val="225,00"/>
        <filter val="24,00"/>
        <filter val="240,00"/>
        <filter val="250,00"/>
        <filter val="26,67"/>
        <filter val="260,00"/>
        <filter val="27,78"/>
        <filter val="3,50"/>
        <filter val="300,00"/>
        <filter val="32,78"/>
        <filter val="325,00"/>
        <filter val="33,00"/>
        <filter val="33,33"/>
        <filter val="35,00"/>
        <filter val="350,00"/>
        <filter val="354,00"/>
        <filter val="37,50"/>
        <filter val="37,96"/>
        <filter val="4,44"/>
        <filter val="40,00"/>
        <filter val="400,00"/>
        <filter val="490,00"/>
        <filter val="495,00"/>
        <filter val="5,56"/>
        <filter val="50,00"/>
        <filter val="54,00"/>
        <filter val="564,00"/>
        <filter val="59,26"/>
        <filter val="595,00"/>
        <filter val="6,25"/>
        <filter val="60,00"/>
        <filter val="600,00"/>
        <filter val="66,67"/>
        <filter val="67,04"/>
        <filter val="7 782,00"/>
        <filter val="7,00"/>
        <filter val="70,00"/>
        <filter val="8 264,81"/>
        <filter val="8 614,81"/>
        <filter val="8,33"/>
        <filter val="810,00"/>
        <filter val="83,15"/>
        <filter val="90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4 X91 X268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8" xr:uid="{00000000-0002-0000-0000-000012000000}">
      <formula1>IF(AK288&gt;0,OR(X288=0,AND(IF(X288-AK288&gt;=0,TRUE,FALSE),X288&gt;0,IF(X288/(H288*K288)=ROUND(X288/(H288*K288),0),TRUE,FALSE))),FALSE)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93FmTRaFgtuWqkmHoF65rlgBsSD07TB87kGmqt8paDwuyCSseYAnBiXeb98p44elwXRmN3qNerB736aPULNwcA==" saltValue="5Yj5rK+Rckn3C5e68iFo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2025-07-16T11:41:06Z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