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1F8705-EF15-4E66-8921-B98F449869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Y269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Z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P176" i="1"/>
  <c r="BO176" i="1"/>
  <c r="BN176" i="1"/>
  <c r="BM176" i="1"/>
  <c r="Z176" i="1"/>
  <c r="Z177" i="1" s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81" i="1" l="1"/>
  <c r="BN181" i="1"/>
  <c r="Z181" i="1"/>
  <c r="BP207" i="1"/>
  <c r="BN207" i="1"/>
  <c r="Z207" i="1"/>
  <c r="BP242" i="1"/>
  <c r="BN242" i="1"/>
  <c r="Z242" i="1"/>
  <c r="BP268" i="1"/>
  <c r="BN268" i="1"/>
  <c r="Z268" i="1"/>
  <c r="P517" i="1"/>
  <c r="Y274" i="1"/>
  <c r="BP273" i="1"/>
  <c r="BN273" i="1"/>
  <c r="Z273" i="1"/>
  <c r="Z274" i="1" s="1"/>
  <c r="Y279" i="1"/>
  <c r="Y278" i="1"/>
  <c r="BP277" i="1"/>
  <c r="BN277" i="1"/>
  <c r="Z277" i="1"/>
  <c r="Z278" i="1" s="1"/>
  <c r="Q517" i="1"/>
  <c r="Y283" i="1"/>
  <c r="BP282" i="1"/>
  <c r="BN282" i="1"/>
  <c r="Z282" i="1"/>
  <c r="Z283" i="1" s="1"/>
  <c r="BP287" i="1"/>
  <c r="BN287" i="1"/>
  <c r="Z287" i="1"/>
  <c r="BP315" i="1"/>
  <c r="BN315" i="1"/>
  <c r="Z315" i="1"/>
  <c r="BP321" i="1"/>
  <c r="BN321" i="1"/>
  <c r="Z321" i="1"/>
  <c r="BP348" i="1"/>
  <c r="BN348" i="1"/>
  <c r="Z348" i="1"/>
  <c r="BP394" i="1"/>
  <c r="BN394" i="1"/>
  <c r="Z394" i="1"/>
  <c r="BP440" i="1"/>
  <c r="BN440" i="1"/>
  <c r="Z440" i="1"/>
  <c r="BP459" i="1"/>
  <c r="BN459" i="1"/>
  <c r="Z459" i="1"/>
  <c r="BP499" i="1"/>
  <c r="BN499" i="1"/>
  <c r="Z499" i="1"/>
  <c r="Z29" i="1"/>
  <c r="BN29" i="1"/>
  <c r="Z47" i="1"/>
  <c r="Z48" i="1" s="1"/>
  <c r="BN47" i="1"/>
  <c r="BP47" i="1"/>
  <c r="Y48" i="1"/>
  <c r="Z52" i="1"/>
  <c r="BN52" i="1"/>
  <c r="Z64" i="1"/>
  <c r="BN64" i="1"/>
  <c r="Z77" i="1"/>
  <c r="BN77" i="1"/>
  <c r="Z106" i="1"/>
  <c r="BN106" i="1"/>
  <c r="Z118" i="1"/>
  <c r="BN118" i="1"/>
  <c r="Z137" i="1"/>
  <c r="BN137" i="1"/>
  <c r="Z142" i="1"/>
  <c r="Z143" i="1" s="1"/>
  <c r="BN142" i="1"/>
  <c r="BP142" i="1"/>
  <c r="Z146" i="1"/>
  <c r="BN146" i="1"/>
  <c r="Z162" i="1"/>
  <c r="BN162" i="1"/>
  <c r="Z172" i="1"/>
  <c r="BN172" i="1"/>
  <c r="Y178" i="1"/>
  <c r="Y177" i="1"/>
  <c r="BP195" i="1"/>
  <c r="BN195" i="1"/>
  <c r="Z195" i="1"/>
  <c r="BP222" i="1"/>
  <c r="BN222" i="1"/>
  <c r="Z222" i="1"/>
  <c r="BP253" i="1"/>
  <c r="BN253" i="1"/>
  <c r="Z253" i="1"/>
  <c r="BP299" i="1"/>
  <c r="BN299" i="1"/>
  <c r="Z299" i="1"/>
  <c r="BP320" i="1"/>
  <c r="BN320" i="1"/>
  <c r="Z320" i="1"/>
  <c r="BP336" i="1"/>
  <c r="BN336" i="1"/>
  <c r="Z336" i="1"/>
  <c r="BP369" i="1"/>
  <c r="BN369" i="1"/>
  <c r="Z369" i="1"/>
  <c r="BP409" i="1"/>
  <c r="BN409" i="1"/>
  <c r="Z409" i="1"/>
  <c r="BP413" i="1"/>
  <c r="BN413" i="1"/>
  <c r="Z413" i="1"/>
  <c r="BP443" i="1"/>
  <c r="BN443" i="1"/>
  <c r="Z443" i="1"/>
  <c r="Y501" i="1"/>
  <c r="Y500" i="1"/>
  <c r="BP498" i="1"/>
  <c r="BN498" i="1"/>
  <c r="Z498" i="1"/>
  <c r="Z500" i="1" s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Y122" i="1"/>
  <c r="Z120" i="1"/>
  <c r="BN120" i="1"/>
  <c r="Z131" i="1"/>
  <c r="BN131" i="1"/>
  <c r="Z148" i="1"/>
  <c r="BN148" i="1"/>
  <c r="Y168" i="1"/>
  <c r="Z160" i="1"/>
  <c r="BN160" i="1"/>
  <c r="Z164" i="1"/>
  <c r="BN164" i="1"/>
  <c r="Z170" i="1"/>
  <c r="BN170" i="1"/>
  <c r="BP170" i="1"/>
  <c r="Z187" i="1"/>
  <c r="BN187" i="1"/>
  <c r="Y199" i="1"/>
  <c r="Z193" i="1"/>
  <c r="BN193" i="1"/>
  <c r="Z197" i="1"/>
  <c r="BN197" i="1"/>
  <c r="Z205" i="1"/>
  <c r="BN205" i="1"/>
  <c r="Z209" i="1"/>
  <c r="BN209" i="1"/>
  <c r="Z220" i="1"/>
  <c r="BN220" i="1"/>
  <c r="Z224" i="1"/>
  <c r="BN224" i="1"/>
  <c r="Z230" i="1"/>
  <c r="BN230" i="1"/>
  <c r="Z235" i="1"/>
  <c r="Z236" i="1" s="1"/>
  <c r="BN235" i="1"/>
  <c r="BP235" i="1"/>
  <c r="Y236" i="1"/>
  <c r="Z239" i="1"/>
  <c r="BN239" i="1"/>
  <c r="BP251" i="1"/>
  <c r="BN251" i="1"/>
  <c r="Z251" i="1"/>
  <c r="Y270" i="1"/>
  <c r="BP266" i="1"/>
  <c r="BN266" i="1"/>
  <c r="Z266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2" i="1"/>
  <c r="BN392" i="1"/>
  <c r="Z392" i="1"/>
  <c r="Y404" i="1"/>
  <c r="BP402" i="1"/>
  <c r="BN402" i="1"/>
  <c r="Z402" i="1"/>
  <c r="BP438" i="1"/>
  <c r="BN438" i="1"/>
  <c r="Z438" i="1"/>
  <c r="BP457" i="1"/>
  <c r="BN457" i="1"/>
  <c r="Z457" i="1"/>
  <c r="Y491" i="1"/>
  <c r="Y490" i="1"/>
  <c r="BP488" i="1"/>
  <c r="BN488" i="1"/>
  <c r="Z488" i="1"/>
  <c r="Y173" i="1"/>
  <c r="BP240" i="1"/>
  <c r="BN240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6" i="1"/>
  <c r="BN396" i="1"/>
  <c r="Z396" i="1"/>
  <c r="BP415" i="1"/>
  <c r="BN415" i="1"/>
  <c r="Z415" i="1"/>
  <c r="BP445" i="1"/>
  <c r="BN445" i="1"/>
  <c r="Z445" i="1"/>
  <c r="BP461" i="1"/>
  <c r="BN461" i="1"/>
  <c r="Z461" i="1"/>
  <c r="BP489" i="1"/>
  <c r="BN489" i="1"/>
  <c r="Z489" i="1"/>
  <c r="Y331" i="1"/>
  <c r="Y33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Y262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04" i="1" l="1"/>
  <c r="Z269" i="1"/>
  <c r="Z245" i="1"/>
  <c r="Z337" i="1"/>
  <c r="Z262" i="1"/>
  <c r="Z232" i="1"/>
  <c r="Z173" i="1"/>
  <c r="Z138" i="1"/>
  <c r="Z324" i="1"/>
  <c r="Z311" i="1"/>
  <c r="Z227" i="1"/>
  <c r="Z254" i="1"/>
  <c r="Z199" i="1"/>
  <c r="Z58" i="1"/>
  <c r="Z32" i="1"/>
  <c r="Z293" i="1"/>
  <c r="Z490" i="1"/>
  <c r="Z101" i="1"/>
  <c r="Z80" i="1"/>
  <c r="Z485" i="1"/>
  <c r="Z463" i="1"/>
  <c r="Y511" i="1"/>
  <c r="Y508" i="1"/>
  <c r="Z211" i="1"/>
  <c r="Z109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<sst xmlns="http://schemas.openxmlformats.org/spreadsheetml/2006/main" count="2270" uniqueCount="816">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</sst>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7" t="s">
        <v>0</v>
      </c>
      <c r="E1" s="593"/>
      <c r="F1" s="593"/>
      <c r="G1" s="12" t="s">
        <v>1</v>
      </c>
      <c r="H1" s="827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3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5" t="s">
        <v>8</v>
      </c>
      <c r="B5" s="684"/>
      <c r="C5" s="599"/>
      <c r="D5" s="676"/>
      <c r="E5" s="678"/>
      <c r="F5" s="627" t="s">
        <v>9</v>
      </c>
      <c r="G5" s="599"/>
      <c r="H5" s="676" t="s">
        <v>815</v>
      </c>
      <c r="I5" s="677"/>
      <c r="J5" s="677"/>
      <c r="K5" s="677"/>
      <c r="L5" s="677"/>
      <c r="M5" s="678"/>
      <c r="N5" s="58"/>
      <c r="P5" s="24" t="s">
        <v>10</v>
      </c>
      <c r="Q5" s="619">
        <v>45856</v>
      </c>
      <c r="R5" s="620"/>
      <c r="T5" s="772" t="s">
        <v>11</v>
      </c>
      <c r="U5" s="765"/>
      <c r="V5" s="774" t="s">
        <v>12</v>
      </c>
      <c r="W5" s="620"/>
      <c r="AB5" s="51"/>
      <c r="AC5" s="51"/>
      <c r="AD5" s="51"/>
      <c r="AE5" s="51"/>
    </row>
    <row r="6" spans="1:32" s="561" customFormat="1" ht="24" customHeight="1" x14ac:dyDescent="0.2">
      <c r="A6" s="685" t="s">
        <v>13</v>
      </c>
      <c r="B6" s="684"/>
      <c r="C6" s="599"/>
      <c r="D6" s="691" t="s">
        <v>14</v>
      </c>
      <c r="E6" s="692"/>
      <c r="F6" s="692"/>
      <c r="G6" s="692"/>
      <c r="H6" s="692"/>
      <c r="I6" s="692"/>
      <c r="J6" s="692"/>
      <c r="K6" s="692"/>
      <c r="L6" s="692"/>
      <c r="M6" s="620"/>
      <c r="N6" s="59"/>
      <c r="P6" s="24" t="s">
        <v>15</v>
      </c>
      <c r="Q6" s="625" t="str">
        <f>IF(Q5=0," ",CHOOSE(WEEKDAY(Q5,2),"Понедельник","Вторник","Среда","Четверг","Пятница","Суббота","Воскресенье"))</f>
        <v>Пятница</v>
      </c>
      <c r="R6" s="577"/>
      <c r="T6" s="764" t="s">
        <v>16</v>
      </c>
      <c r="U6" s="765"/>
      <c r="V6" s="695" t="s">
        <v>17</v>
      </c>
      <c r="W6" s="69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6" t="str">
        <f>IFERROR(VLOOKUP(DeliveryAddress,Table,3,0),1)</f>
        <v>1</v>
      </c>
      <c r="E7" s="847"/>
      <c r="F7" s="847"/>
      <c r="G7" s="847"/>
      <c r="H7" s="847"/>
      <c r="I7" s="847"/>
      <c r="J7" s="847"/>
      <c r="K7" s="847"/>
      <c r="L7" s="847"/>
      <c r="M7" s="688"/>
      <c r="N7" s="60"/>
      <c r="P7" s="24"/>
      <c r="Q7" s="42"/>
      <c r="R7" s="42"/>
      <c r="T7" s="575"/>
      <c r="U7" s="765"/>
      <c r="V7" s="697"/>
      <c r="W7" s="698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687">
        <v>0.375</v>
      </c>
      <c r="R8" s="688"/>
      <c r="T8" s="575"/>
      <c r="U8" s="765"/>
      <c r="V8" s="697"/>
      <c r="W8" s="698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3"/>
      <c r="E9" s="654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7" t="str">
        <f>IF(AND($A$9="Тип доверенности/получателя при получении в адресе перегруза:",$D$9="Разовая доверенность"),"Введите ФИО","")</f>
        <v/>
      </c>
      <c r="I9" s="654"/>
      <c r="J9" s="7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4"/>
      <c r="L9" s="654"/>
      <c r="M9" s="654"/>
      <c r="N9" s="559"/>
      <c r="P9" s="26" t="s">
        <v>21</v>
      </c>
      <c r="Q9" s="811"/>
      <c r="R9" s="661"/>
      <c r="T9" s="575"/>
      <c r="U9" s="765"/>
      <c r="V9" s="699"/>
      <c r="W9" s="700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3"/>
      <c r="E10" s="654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1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56"/>
      <c r="R10" s="757"/>
      <c r="U10" s="24" t="s">
        <v>23</v>
      </c>
      <c r="V10" s="862" t="s">
        <v>24</v>
      </c>
      <c r="W10" s="69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20"/>
      <c r="U11" s="24" t="s">
        <v>27</v>
      </c>
      <c r="V11" s="660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83" t="s">
        <v>29</v>
      </c>
      <c r="B12" s="684"/>
      <c r="C12" s="684"/>
      <c r="D12" s="684"/>
      <c r="E12" s="684"/>
      <c r="F12" s="684"/>
      <c r="G12" s="684"/>
      <c r="H12" s="684"/>
      <c r="I12" s="684"/>
      <c r="J12" s="684"/>
      <c r="K12" s="684"/>
      <c r="L12" s="684"/>
      <c r="M12" s="599"/>
      <c r="N12" s="62"/>
      <c r="P12" s="24" t="s">
        <v>30</v>
      </c>
      <c r="Q12" s="687"/>
      <c r="R12" s="688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683" t="s">
        <v>31</v>
      </c>
      <c r="B13" s="684"/>
      <c r="C13" s="684"/>
      <c r="D13" s="684"/>
      <c r="E13" s="684"/>
      <c r="F13" s="684"/>
      <c r="G13" s="684"/>
      <c r="H13" s="684"/>
      <c r="I13" s="684"/>
      <c r="J13" s="684"/>
      <c r="K13" s="684"/>
      <c r="L13" s="684"/>
      <c r="M13" s="599"/>
      <c r="N13" s="62"/>
      <c r="O13" s="26"/>
      <c r="P13" s="26" t="s">
        <v>32</v>
      </c>
      <c r="Q13" s="660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83" t="s">
        <v>33</v>
      </c>
      <c r="B14" s="684"/>
      <c r="C14" s="684"/>
      <c r="D14" s="684"/>
      <c r="E14" s="684"/>
      <c r="F14" s="684"/>
      <c r="G14" s="684"/>
      <c r="H14" s="684"/>
      <c r="I14" s="684"/>
      <c r="J14" s="684"/>
      <c r="K14" s="684"/>
      <c r="L14" s="684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1" t="s">
        <v>34</v>
      </c>
      <c r="B15" s="684"/>
      <c r="C15" s="684"/>
      <c r="D15" s="684"/>
      <c r="E15" s="684"/>
      <c r="F15" s="684"/>
      <c r="G15" s="684"/>
      <c r="H15" s="684"/>
      <c r="I15" s="684"/>
      <c r="J15" s="684"/>
      <c r="K15" s="684"/>
      <c r="L15" s="684"/>
      <c r="M15" s="599"/>
      <c r="N15" s="63"/>
      <c r="P15" s="813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79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2"/>
      <c r="R17" s="832"/>
      <c r="S17" s="832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5" t="s">
        <v>56</v>
      </c>
      <c r="AB17" s="635" t="s">
        <v>57</v>
      </c>
      <c r="AC17" s="635" t="s">
        <v>58</v>
      </c>
      <c r="AD17" s="635" t="s">
        <v>59</v>
      </c>
      <c r="AE17" s="636"/>
      <c r="AF17" s="637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3"/>
      <c r="R18" s="833"/>
      <c r="S18" s="833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14"/>
      <c r="AB18" s="714"/>
      <c r="AC18" s="714"/>
      <c r="AD18" s="638"/>
      <c r="AE18" s="639"/>
      <c r="AF18" s="640"/>
      <c r="AG18" s="66"/>
      <c r="BD18" s="65"/>
    </row>
    <row r="19" spans="1:68" ht="27.75" hidden="1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hidden="1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8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hidden="1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60</v>
      </c>
      <c r="Y41" s="56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5.5555555555555554</v>
      </c>
      <c r="Y44" s="569">
        <f>IFERROR(Y41/H41,"0")+IFERROR(Y42/H42,"0")+IFERROR(Y43/H43,"0")</f>
        <v>6.0000000000000009</v>
      </c>
      <c r="Z44" s="569">
        <f>IFERROR(IF(Z41="",0,Z41),"0")+IFERROR(IF(Z42="",0,Z42),"0")+IFERROR(IF(Z43="",0,Z43),"0")</f>
        <v>0.11388000000000001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60</v>
      </c>
      <c r="Y45" s="569">
        <f>IFERROR(SUM(Y41:Y43),"0")</f>
        <v>64.800000000000011</v>
      </c>
      <c r="Z45" s="37"/>
      <c r="AA45" s="570"/>
      <c r="AB45" s="570"/>
      <c r="AC45" s="570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9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120</v>
      </c>
      <c r="Y53" s="568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11.111111111111111</v>
      </c>
      <c r="Y58" s="569">
        <f>IFERROR(Y52/H52,"0")+IFERROR(Y53/H53,"0")+IFERROR(Y54/H54,"0")+IFERROR(Y55/H55,"0")+IFERROR(Y56/H56,"0")+IFERROR(Y57/H57,"0")</f>
        <v>12.000000000000002</v>
      </c>
      <c r="Z58" s="569">
        <f>IFERROR(IF(Z52="",0,Z52),"0")+IFERROR(IF(Z53="",0,Z53),"0")+IFERROR(IF(Z54="",0,Z54),"0")+IFERROR(IF(Z55="",0,Z55),"0")+IFERROR(IF(Z56="",0,Z56),"0")+IFERROR(IF(Z57="",0,Z57),"0")</f>
        <v>0.22776000000000002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120</v>
      </c>
      <c r="Y59" s="569">
        <f>IFERROR(SUM(Y52:Y57),"0")</f>
        <v>129.60000000000002</v>
      </c>
      <c r="Z59" s="37"/>
      <c r="AA59" s="570"/>
      <c r="AB59" s="570"/>
      <c r="AC59" s="570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60</v>
      </c>
      <c r="Y61" s="568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5.5555555555555554</v>
      </c>
      <c r="Y65" s="569">
        <f>IFERROR(Y61/H61,"0")+IFERROR(Y62/H62,"0")+IFERROR(Y63/H63,"0")+IFERROR(Y64/H64,"0")</f>
        <v>6.0000000000000009</v>
      </c>
      <c r="Z65" s="569">
        <f>IFERROR(IF(Z61="",0,Z61),"0")+IFERROR(IF(Z62="",0,Z62),"0")+IFERROR(IF(Z63="",0,Z63),"0")+IFERROR(IF(Z64="",0,Z64),"0")</f>
        <v>0.11388000000000001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60</v>
      </c>
      <c r="Y66" s="569">
        <f>IFERROR(SUM(Y61:Y64),"0")</f>
        <v>64.800000000000011</v>
      </c>
      <c r="Z66" s="37"/>
      <c r="AA66" s="570"/>
      <c r="AB66" s="570"/>
      <c r="AC66" s="570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20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1.8518518518518516</v>
      </c>
      <c r="Y92" s="569">
        <f>IFERROR(Y89/H89,"0")+IFERROR(Y90/H90,"0")+IFERROR(Y91/H91,"0")</f>
        <v>2</v>
      </c>
      <c r="Z92" s="569">
        <f>IFERROR(IF(Z89="",0,Z89),"0")+IFERROR(IF(Z90="",0,Z90),"0")+IFERROR(IF(Z91="",0,Z91),"0")</f>
        <v>3.7960000000000001E-2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20</v>
      </c>
      <c r="Y93" s="569">
        <f>IFERROR(SUM(Y89:Y91),"0")</f>
        <v>21.6</v>
      </c>
      <c r="Z93" s="37"/>
      <c r="AA93" s="570"/>
      <c r="AB93" s="570"/>
      <c r="AC93" s="570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0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80</v>
      </c>
      <c r="Y95" s="568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9.8765432098765444</v>
      </c>
      <c r="Y101" s="569">
        <f>IFERROR(Y95/H95,"0")+IFERROR(Y96/H96,"0")+IFERROR(Y97/H97,"0")+IFERROR(Y98/H98,"0")+IFERROR(Y99/H99,"0")+IFERROR(Y100/H100,"0")</f>
        <v>10</v>
      </c>
      <c r="Z101" s="569">
        <f>IFERROR(IF(Z95="",0,Z95),"0")+IFERROR(IF(Z96="",0,Z96),"0")+IFERROR(IF(Z97="",0,Z97),"0")+IFERROR(IF(Z98="",0,Z98),"0")+IFERROR(IF(Z99="",0,Z99),"0")+IFERROR(IF(Z100="",0,Z100),"0")</f>
        <v>0.1898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80</v>
      </c>
      <c r="Y102" s="569">
        <f>IFERROR(SUM(Y95:Y100),"0")</f>
        <v>81</v>
      </c>
      <c r="Z102" s="37"/>
      <c r="AA102" s="570"/>
      <c r="AB102" s="570"/>
      <c r="AC102" s="570"/>
    </row>
    <row r="103" spans="1:68" ht="16.5" hidden="1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4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60</v>
      </c>
      <c r="Y118" s="568">
        <f>IFERROR(IF(X118="",0,CEILING((X118/$H118),1)*$H118),"")</f>
        <v>64.8</v>
      </c>
      <c r="Z118" s="36">
        <f>IFERROR(IF(Y118=0,"",ROUNDUP(Y118/H118,0)*0.01898),"")</f>
        <v>0.15184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63.8</v>
      </c>
      <c r="BN118" s="64">
        <f>IFERROR(Y118*I118/H118,"0")</f>
        <v>68.903999999999996</v>
      </c>
      <c r="BO118" s="64">
        <f>IFERROR(1/J118*(X118/H118),"0")</f>
        <v>0.11574074074074074</v>
      </c>
      <c r="BP118" s="64">
        <f>IFERROR(1/J118*(Y118/H118),"0")</f>
        <v>0.125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7.4074074074074074</v>
      </c>
      <c r="Y122" s="569">
        <f>IFERROR(Y118/H118,"0")+IFERROR(Y119/H119,"0")+IFERROR(Y120/H120,"0")+IFERROR(Y121/H121,"0")</f>
        <v>8</v>
      </c>
      <c r="Z122" s="569">
        <f>IFERROR(IF(Z118="",0,Z118),"0")+IFERROR(IF(Z119="",0,Z119),"0")+IFERROR(IF(Z120="",0,Z120),"0")+IFERROR(IF(Z121="",0,Z121),"0")</f>
        <v>0.15184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60</v>
      </c>
      <c r="Y123" s="569">
        <f>IFERROR(SUM(Y118:Y121),"0")</f>
        <v>64.8</v>
      </c>
      <c r="Z123" s="37"/>
      <c r="AA123" s="570"/>
      <c r="AB123" s="570"/>
      <c r="AC123" s="570"/>
    </row>
    <row r="124" spans="1:68" ht="14.25" hidden="1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hidden="1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20</v>
      </c>
      <c r="Y159" s="568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21.285714285714281</v>
      </c>
      <c r="BN159" s="64">
        <f t="shared" si="23"/>
        <v>22.349999999999998</v>
      </c>
      <c r="BO159" s="64">
        <f t="shared" si="24"/>
        <v>3.6075036075036072E-2</v>
      </c>
      <c r="BP159" s="64">
        <f t="shared" si="25"/>
        <v>3.787878787878788E-2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20</v>
      </c>
      <c r="Y160" s="568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21</v>
      </c>
      <c r="BN160" s="64">
        <f t="shared" si="23"/>
        <v>22.049999999999997</v>
      </c>
      <c r="BO160" s="64">
        <f t="shared" si="24"/>
        <v>3.6075036075036072E-2</v>
      </c>
      <c r="BP160" s="64">
        <f t="shared" si="25"/>
        <v>3.787878787878788E-2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9.5238095238095237</v>
      </c>
      <c r="Y167" s="569">
        <f>IFERROR(Y158/H158,"0")+IFERROR(Y159/H159,"0")+IFERROR(Y160/H160,"0")+IFERROR(Y161/H161,"0")+IFERROR(Y162/H162,"0")+IFERROR(Y163/H163,"0")+IFERROR(Y164/H164,"0")+IFERROR(Y165/H165,"0")+IFERROR(Y166/H166,"0")</f>
        <v>10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9.0200000000000002E-2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40</v>
      </c>
      <c r="Y168" s="569">
        <f>IFERROR(SUM(Y158:Y166),"0")</f>
        <v>42</v>
      </c>
      <c r="Z168" s="37"/>
      <c r="AA168" s="570"/>
      <c r="AB168" s="570"/>
      <c r="AC168" s="570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40</v>
      </c>
      <c r="Y193" s="568">
        <f t="shared" si="26"/>
        <v>43.2</v>
      </c>
      <c r="Z193" s="36">
        <f>IFERROR(IF(Y193=0,"",ROUNDUP(Y193/H193,0)*0.00902),"")</f>
        <v>7.2160000000000002E-2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41.555555555555557</v>
      </c>
      <c r="BN193" s="64">
        <f t="shared" si="28"/>
        <v>44.88</v>
      </c>
      <c r="BO193" s="64">
        <f t="shared" si="29"/>
        <v>5.6116722783389444E-2</v>
      </c>
      <c r="BP193" s="64">
        <f t="shared" si="30"/>
        <v>6.0606060606060608E-2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80</v>
      </c>
      <c r="Y194" s="568">
        <f t="shared" si="26"/>
        <v>81</v>
      </c>
      <c r="Z194" s="36">
        <f>IFERROR(IF(Y194=0,"",ROUNDUP(Y194/H194,0)*0.00902),"")</f>
        <v>0.1353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83.111111111111114</v>
      </c>
      <c r="BN194" s="64">
        <f t="shared" si="28"/>
        <v>84.15</v>
      </c>
      <c r="BO194" s="64">
        <f t="shared" si="29"/>
        <v>0.11223344556677889</v>
      </c>
      <c r="BP194" s="64">
        <f t="shared" si="30"/>
        <v>0.11363636363636363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37.037037037037038</v>
      </c>
      <c r="Y199" s="569">
        <f>IFERROR(Y191/H191,"0")+IFERROR(Y192/H192,"0")+IFERROR(Y193/H193,"0")+IFERROR(Y194/H194,"0")+IFERROR(Y195/H195,"0")+IFERROR(Y196/H196,"0")+IFERROR(Y197/H197,"0")+IFERROR(Y198/H198,"0")</f>
        <v>38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0.34276000000000001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200</v>
      </c>
      <c r="Y200" s="569">
        <f>IFERROR(SUM(Y191:Y198),"0")</f>
        <v>205.2</v>
      </c>
      <c r="Z200" s="37"/>
      <c r="AA200" s="570"/>
      <c r="AB200" s="570"/>
      <c r="AC200" s="570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682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8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hidden="1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20</v>
      </c>
      <c r="Y251" s="568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1.8518518518518516</v>
      </c>
      <c r="Y254" s="569">
        <f>IFERROR(Y249/H249,"0")+IFERROR(Y250/H250,"0")+IFERROR(Y251/H251,"0")+IFERROR(Y252/H252,"0")+IFERROR(Y253/H253,"0")</f>
        <v>2</v>
      </c>
      <c r="Z254" s="569">
        <f>IFERROR(IF(Z249="",0,Z249),"0")+IFERROR(IF(Z250="",0,Z250),"0")+IFERROR(IF(Z251="",0,Z251),"0")+IFERROR(IF(Z252="",0,Z252),"0")+IFERROR(IF(Z253="",0,Z253),"0")</f>
        <v>3.7960000000000001E-2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20</v>
      </c>
      <c r="Y255" s="569">
        <f>IFERROR(SUM(Y249:Y253),"0")</f>
        <v>21.6</v>
      </c>
      <c r="Z255" s="37"/>
      <c r="AA255" s="570"/>
      <c r="AB255" s="570"/>
      <c r="AC255" s="570"/>
    </row>
    <row r="256" spans="1:68" ht="16.5" hidden="1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hidden="1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33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hidden="1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8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436.8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hidden="1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hidden="1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hidden="1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9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15</v>
      </c>
      <c r="Y296" s="568">
        <f t="shared" ref="Y296:Y302" si="53">IFERROR(IF(X296="",0,CEILING((X296/$H296),1)*$H296),"")</f>
        <v>16.8</v>
      </c>
      <c r="Z296" s="36">
        <f>IFERROR(IF(Y296=0,"",ROUNDUP(Y296/H296,0)*0.00902),"")</f>
        <v>3.6080000000000001E-2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15.964285714285714</v>
      </c>
      <c r="BN296" s="64">
        <f t="shared" ref="BN296:BN302" si="55">IFERROR(Y296*I296/H296,"0")</f>
        <v>17.88</v>
      </c>
      <c r="BO296" s="64">
        <f t="shared" ref="BO296:BO302" si="56">IFERROR(1/J296*(X296/H296),"0")</f>
        <v>2.7056277056277056E-2</v>
      </c>
      <c r="BP296" s="64">
        <f t="shared" ref="BP296:BP302" si="57">IFERROR(1/J296*(Y296/H296),"0")</f>
        <v>3.0303030303030304E-2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3.5714285714285712</v>
      </c>
      <c r="Y303" s="569">
        <f>IFERROR(Y296/H296,"0")+IFERROR(Y297/H297,"0")+IFERROR(Y298/H298,"0")+IFERROR(Y299/H299,"0")+IFERROR(Y300/H300,"0")+IFERROR(Y301/H301,"0")+IFERROR(Y302/H302,"0")</f>
        <v>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3.6080000000000001E-2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15</v>
      </c>
      <c r="Y304" s="569">
        <f>IFERROR(SUM(Y296:Y302),"0")</f>
        <v>16.8</v>
      </c>
      <c r="Z304" s="37"/>
      <c r="AA304" s="570"/>
      <c r="AB304" s="570"/>
      <c r="AC304" s="570"/>
    </row>
    <row r="305" spans="1:68" ht="14.25" hidden="1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24</v>
      </c>
      <c r="Y315" s="568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25.59692307692308</v>
      </c>
      <c r="BN315" s="64">
        <f>IFERROR(Y315*I315/H315,"0")</f>
        <v>33.276000000000003</v>
      </c>
      <c r="BO315" s="64">
        <f>IFERROR(1/J315*(X315/H315),"0")</f>
        <v>4.807692307692308E-2</v>
      </c>
      <c r="BP315" s="64">
        <f>IFERROR(1/J315*(Y315/H315),"0")</f>
        <v>6.25E-2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3.0769230769230771</v>
      </c>
      <c r="Y317" s="569">
        <f>IFERROR(Y314/H314,"0")+IFERROR(Y315/H315,"0")+IFERROR(Y316/H316,"0")</f>
        <v>4</v>
      </c>
      <c r="Z317" s="569">
        <f>IFERROR(IF(Z314="",0,Z314),"0")+IFERROR(IF(Z315="",0,Z315),"0")+IFERROR(IF(Z316="",0,Z316),"0")</f>
        <v>7.5920000000000001E-2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24</v>
      </c>
      <c r="Y318" s="569">
        <f>IFERROR(SUM(Y314:Y316),"0")</f>
        <v>31.2</v>
      </c>
      <c r="Z318" s="37"/>
      <c r="AA318" s="570"/>
      <c r="AB318" s="570"/>
      <c r="AC318" s="570"/>
    </row>
    <row r="319" spans="1:68" ht="14.25" hidden="1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9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2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hidden="1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hidden="1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hidden="1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/>
      <c r="M342" s="33" t="s">
        <v>68</v>
      </c>
      <c r="N342" s="33"/>
      <c r="O342" s="32">
        <v>60</v>
      </c>
      <c r="P342" s="6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80</v>
      </c>
      <c r="Y342" s="568">
        <f t="shared" ref="Y342:Y348" si="58">IFERROR(IF(X342="",0,CEILING((X342/$H342),1)*$H342),"")</f>
        <v>90</v>
      </c>
      <c r="Z342" s="36">
        <f>IFERROR(IF(Y342=0,"",ROUNDUP(Y342/H342,0)*0.02175),"")</f>
        <v>0.1305</v>
      </c>
      <c r="AA342" s="56"/>
      <c r="AB342" s="57"/>
      <c r="AC342" s="393" t="s">
        <v>549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82.56</v>
      </c>
      <c r="BN342" s="64">
        <f t="shared" ref="BN342:BN348" si="60">IFERROR(Y342*I342/H342,"0")</f>
        <v>92.88000000000001</v>
      </c>
      <c r="BO342" s="64">
        <f t="shared" ref="BO342:BO348" si="61">IFERROR(1/J342*(X342/H342),"0")</f>
        <v>0.1111111111111111</v>
      </c>
      <c r="BP342" s="64">
        <f t="shared" ref="BP342:BP348" si="62">IFERROR(1/J342*(Y342/H342),"0")</f>
        <v>0.125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80</v>
      </c>
      <c r="Y343" s="568">
        <f t="shared" si="58"/>
        <v>90</v>
      </c>
      <c r="Z343" s="36">
        <f>IFERROR(IF(Y343=0,"",ROUNDUP(Y343/H343,0)*0.02175),"")</f>
        <v>0.1305</v>
      </c>
      <c r="AA343" s="56"/>
      <c r="AB343" s="57"/>
      <c r="AC343" s="395" t="s">
        <v>552</v>
      </c>
      <c r="AG343" s="64"/>
      <c r="AJ343" s="68" t="s">
        <v>113</v>
      </c>
      <c r="AK343" s="68">
        <v>720</v>
      </c>
      <c r="BB343" s="396" t="s">
        <v>1</v>
      </c>
      <c r="BM343" s="64">
        <f t="shared" si="59"/>
        <v>82.56</v>
      </c>
      <c r="BN343" s="64">
        <f t="shared" si="60"/>
        <v>92.88000000000001</v>
      </c>
      <c r="BO343" s="64">
        <f t="shared" si="61"/>
        <v>0.1111111111111111</v>
      </c>
      <c r="BP343" s="64">
        <f t="shared" si="62"/>
        <v>0.125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/>
      <c r="M345" s="33" t="s">
        <v>68</v>
      </c>
      <c r="N345" s="33"/>
      <c r="O345" s="32">
        <v>60</v>
      </c>
      <c r="P345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10.666666666666666</v>
      </c>
      <c r="Y349" s="569">
        <f>IFERROR(Y342/H342,"0")+IFERROR(Y343/H343,"0")+IFERROR(Y344/H344,"0")+IFERROR(Y345/H345,"0")+IFERROR(Y346/H346,"0")+IFERROR(Y347/H347,"0")+IFERROR(Y348/H348,"0")</f>
        <v>12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0.26100000000000001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160</v>
      </c>
      <c r="Y350" s="569">
        <f>IFERROR(SUM(Y342:Y348),"0")</f>
        <v>180</v>
      </c>
      <c r="Z350" s="37"/>
      <c r="AA350" s="570"/>
      <c r="AB350" s="570"/>
      <c r="AC350" s="570"/>
    </row>
    <row r="351" spans="1:68" ht="14.25" hidden="1" customHeight="1" x14ac:dyDescent="0.25">
      <c r="A351" s="574" t="s">
        <v>137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8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120</v>
      </c>
      <c r="Y352" s="568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7" t="s">
        <v>568</v>
      </c>
      <c r="AG352" s="64"/>
      <c r="AJ352" s="68" t="s">
        <v>113</v>
      </c>
      <c r="AK352" s="68">
        <v>720</v>
      </c>
      <c r="BB352" s="408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8</v>
      </c>
      <c r="Y354" s="569">
        <f>IFERROR(Y352/H352,"0")+IFERROR(Y353/H353,"0")</f>
        <v>8</v>
      </c>
      <c r="Z354" s="569">
        <f>IFERROR(IF(Z352="",0,Z352),"0")+IFERROR(IF(Z353="",0,Z353),"0")</f>
        <v>0.17399999999999999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120</v>
      </c>
      <c r="Y355" s="569">
        <f>IFERROR(SUM(Y352:Y353),"0")</f>
        <v>120</v>
      </c>
      <c r="Z355" s="37"/>
      <c r="AA355" s="570"/>
      <c r="AB355" s="570"/>
      <c r="AC355" s="570"/>
    </row>
    <row r="356" spans="1:68" ht="14.25" hidden="1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hidden="1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40</v>
      </c>
      <c r="Y369" s="568">
        <f>IFERROR(IF(X369="",0,CEILING((X369/$H369),1)*$H369),"")</f>
        <v>48</v>
      </c>
      <c r="Z369" s="36">
        <f>IFERROR(IF(Y369=0,"",ROUNDUP(Y369/H369,0)*0.01898),"")</f>
        <v>7.5920000000000001E-2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41.45</v>
      </c>
      <c r="BN369" s="64">
        <f>IFERROR(Y369*I369/H369,"0")</f>
        <v>49.74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3.3333333333333335</v>
      </c>
      <c r="Y371" s="569">
        <f>IFERROR(Y367/H367,"0")+IFERROR(Y368/H368,"0")+IFERROR(Y369/H369,"0")+IFERROR(Y370/H370,"0")</f>
        <v>4</v>
      </c>
      <c r="Z371" s="569">
        <f>IFERROR(IF(Z367="",0,Z367),"0")+IFERROR(IF(Z368="",0,Z368),"0")+IFERROR(IF(Z369="",0,Z369),"0")+IFERROR(IF(Z370="",0,Z370),"0")</f>
        <v>7.5920000000000001E-2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40</v>
      </c>
      <c r="Y372" s="569">
        <f>IFERROR(SUM(Y367:Y370),"0")</f>
        <v>48</v>
      </c>
      <c r="Z372" s="37"/>
      <c r="AA372" s="570"/>
      <c r="AB372" s="570"/>
      <c r="AC372" s="570"/>
    </row>
    <row r="373" spans="1:68" ht="14.25" hidden="1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40</v>
      </c>
      <c r="Y378" s="568">
        <f>IFERROR(IF(X378="",0,CEILING((X378/$H378),1)*$H378),"")</f>
        <v>45</v>
      </c>
      <c r="Z378" s="36">
        <f>IFERROR(IF(Y378=0,"",ROUNDUP(Y378/H378,0)*0.01898),"")</f>
        <v>9.4899999999999998E-2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42.306666666666665</v>
      </c>
      <c r="BN378" s="64">
        <f>IFERROR(Y378*I378/H378,"0")</f>
        <v>47.594999999999999</v>
      </c>
      <c r="BO378" s="64">
        <f>IFERROR(1/J378*(X378/H378),"0")</f>
        <v>6.9444444444444448E-2</v>
      </c>
      <c r="BP378" s="64">
        <f>IFERROR(1/J378*(Y378/H378),"0")</f>
        <v>7.8125E-2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4.4444444444444446</v>
      </c>
      <c r="Y380" s="569">
        <f>IFERROR(Y378/H378,"0")+IFERROR(Y379/H379,"0")</f>
        <v>5</v>
      </c>
      <c r="Z380" s="569">
        <f>IFERROR(IF(Z378="",0,Z378),"0")+IFERROR(IF(Z379="",0,Z379),"0")</f>
        <v>9.4899999999999998E-2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40</v>
      </c>
      <c r="Y381" s="569">
        <f>IFERROR(SUM(Y378:Y379),"0")</f>
        <v>45</v>
      </c>
      <c r="Z381" s="37"/>
      <c r="AA381" s="570"/>
      <c r="AB381" s="570"/>
      <c r="AC381" s="570"/>
    </row>
    <row r="382" spans="1:68" ht="14.25" hidden="1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hidden="1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hidden="1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20</v>
      </c>
      <c r="Y392" s="568">
        <f t="shared" si="63"/>
        <v>21.6</v>
      </c>
      <c r="Z392" s="36">
        <f>IFERROR(IF(Y392=0,"",ROUNDUP(Y392/H392,0)*0.00902),"")</f>
        <v>3.6080000000000001E-2</v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20.777777777777779</v>
      </c>
      <c r="BN392" s="64">
        <f t="shared" si="65"/>
        <v>22.44</v>
      </c>
      <c r="BO392" s="64">
        <f t="shared" si="66"/>
        <v>2.8058361391694722E-2</v>
      </c>
      <c r="BP392" s="64">
        <f t="shared" si="67"/>
        <v>3.0303030303030304E-2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3.7037037037037033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4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3.6080000000000001E-2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20</v>
      </c>
      <c r="Y400" s="569">
        <f>IFERROR(SUM(Y389:Y398),"0")</f>
        <v>21.6</v>
      </c>
      <c r="Z400" s="37"/>
      <c r="AA400" s="570"/>
      <c r="AB400" s="570"/>
      <c r="AC400" s="570"/>
    </row>
    <row r="401" spans="1:68" ht="14.25" hidden="1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hidden="1" customHeight="1" x14ac:dyDescent="0.25">
      <c r="A407" s="574" t="s">
        <v>137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40</v>
      </c>
      <c r="Y413" s="568">
        <f>IFERROR(IF(X413="",0,CEILING((X413/$H413),1)*$H413),"")</f>
        <v>43.2</v>
      </c>
      <c r="Z413" s="36">
        <f>IFERROR(IF(Y413=0,"",ROUNDUP(Y413/H413,0)*0.00902),"")</f>
        <v>7.2160000000000002E-2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41.555555555555557</v>
      </c>
      <c r="BN413" s="64">
        <f>IFERROR(Y413*I413/H413,"0")</f>
        <v>44.88</v>
      </c>
      <c r="BO413" s="64">
        <f>IFERROR(1/J413*(X413/H413),"0")</f>
        <v>5.6116722783389444E-2</v>
      </c>
      <c r="BP413" s="64">
        <f>IFERROR(1/J413*(Y413/H413),"0")</f>
        <v>6.0606060606060608E-2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7.4074074074074066</v>
      </c>
      <c r="Y417" s="569">
        <f>IFERROR(Y413/H413,"0")+IFERROR(Y414/H414,"0")+IFERROR(Y415/H415,"0")+IFERROR(Y416/H416,"0")</f>
        <v>8</v>
      </c>
      <c r="Z417" s="569">
        <f>IFERROR(IF(Z413="",0,Z413),"0")+IFERROR(IF(Z414="",0,Z414),"0")+IFERROR(IF(Z415="",0,Z415),"0")+IFERROR(IF(Z416="",0,Z416),"0")</f>
        <v>7.2160000000000002E-2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40</v>
      </c>
      <c r="Y418" s="569">
        <f>IFERROR(SUM(Y413:Y416),"0")</f>
        <v>43.2</v>
      </c>
      <c r="Z418" s="37"/>
      <c r="AA418" s="570"/>
      <c r="AB418" s="570"/>
      <c r="AC418" s="570"/>
    </row>
    <row r="419" spans="1:68" ht="16.5" hidden="1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hidden="1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hidden="1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hidden="1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hidden="1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40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42.727272727272727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7.2843822843822847E-2</v>
      </c>
      <c r="BP432" s="64">
        <f t="shared" ref="BP432:BP446" si="74">IFERROR(1/J432*(Y432/H432),"0")</f>
        <v>7.6923076923076927E-2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120</v>
      </c>
      <c r="Y434" s="568">
        <f t="shared" si="69"/>
        <v>121.44000000000001</v>
      </c>
      <c r="Z434" s="36">
        <f t="shared" si="70"/>
        <v>0.27507999999999999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128.18181818181816</v>
      </c>
      <c r="BN434" s="64">
        <f t="shared" si="72"/>
        <v>129.72</v>
      </c>
      <c r="BO434" s="64">
        <f t="shared" si="73"/>
        <v>0.21853146853146854</v>
      </c>
      <c r="BP434" s="64">
        <f t="shared" si="74"/>
        <v>0.22115384615384617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80</v>
      </c>
      <c r="Y437" s="568">
        <f t="shared" si="69"/>
        <v>84.48</v>
      </c>
      <c r="Z437" s="36">
        <f t="shared" si="70"/>
        <v>0.19136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85.454545454545453</v>
      </c>
      <c r="BN437" s="64">
        <f t="shared" si="72"/>
        <v>90.24</v>
      </c>
      <c r="BO437" s="64">
        <f t="shared" si="73"/>
        <v>0.14568764568764569</v>
      </c>
      <c r="BP437" s="64">
        <f t="shared" si="74"/>
        <v>0.15384615384615385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45.454545454545453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47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0.56211999999999995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240</v>
      </c>
      <c r="Y448" s="569">
        <f>IFERROR(SUM(Y432:Y446),"0")</f>
        <v>248.16000000000003</v>
      </c>
      <c r="Z448" s="37"/>
      <c r="AA448" s="570"/>
      <c r="AB448" s="570"/>
      <c r="AC448" s="570"/>
    </row>
    <row r="449" spans="1:68" ht="14.25" hidden="1" customHeight="1" x14ac:dyDescent="0.25">
      <c r="A449" s="574" t="s">
        <v>137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120</v>
      </c>
      <c r="Y450" s="568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22.727272727272727</v>
      </c>
      <c r="Y453" s="569">
        <f>IFERROR(Y450/H450,"0")+IFERROR(Y451/H451,"0")+IFERROR(Y452/H452,"0")</f>
        <v>23</v>
      </c>
      <c r="Z453" s="569">
        <f>IFERROR(IF(Z450="",0,Z450),"0")+IFERROR(IF(Z451="",0,Z451),"0")+IFERROR(IF(Z452="",0,Z452),"0")</f>
        <v>0.27507999999999999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120</v>
      </c>
      <c r="Y454" s="569">
        <f>IFERROR(SUM(Y450:Y452),"0")</f>
        <v>121.44000000000001</v>
      </c>
      <c r="Z454" s="37"/>
      <c r="AA454" s="570"/>
      <c r="AB454" s="570"/>
      <c r="AC454" s="570"/>
    </row>
    <row r="455" spans="1:68" ht="14.25" hidden="1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0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60</v>
      </c>
      <c r="Y456" s="568">
        <f t="shared" ref="Y456:Y462" si="75">IFERROR(IF(X456="",0,CEILING((X456/$H456),1)*$H456),"")</f>
        <v>63.36</v>
      </c>
      <c r="Z456" s="36">
        <f>IFERROR(IF(Y456=0,"",ROUNDUP(Y456/H456,0)*0.01196),"")</f>
        <v>0.14352000000000001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64.090909090909079</v>
      </c>
      <c r="BN456" s="64">
        <f t="shared" ref="BN456:BN462" si="77">IFERROR(Y456*I456/H456,"0")</f>
        <v>67.679999999999993</v>
      </c>
      <c r="BO456" s="64">
        <f t="shared" ref="BO456:BO462" si="78">IFERROR(1/J456*(X456/H456),"0")</f>
        <v>0.10926573426573427</v>
      </c>
      <c r="BP456" s="64">
        <f t="shared" ref="BP456:BP462" si="79">IFERROR(1/J456*(Y456/H456),"0")</f>
        <v>0.11538461538461539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80</v>
      </c>
      <c r="Y458" s="568">
        <f t="shared" si="75"/>
        <v>84.48</v>
      </c>
      <c r="Z458" s="36">
        <f>IFERROR(IF(Y458=0,"",ROUNDUP(Y458/H458,0)*0.01196),"")</f>
        <v>0.19136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85.454545454545453</v>
      </c>
      <c r="BN458" s="64">
        <f t="shared" si="77"/>
        <v>90.24</v>
      </c>
      <c r="BO458" s="64">
        <f t="shared" si="78"/>
        <v>0.14568764568764569</v>
      </c>
      <c r="BP458" s="64">
        <f t="shared" si="79"/>
        <v>0.15384615384615385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34.090909090909086</v>
      </c>
      <c r="Y463" s="569">
        <f>IFERROR(Y456/H456,"0")+IFERROR(Y457/H457,"0")+IFERROR(Y458/H458,"0")+IFERROR(Y459/H459,"0")+IFERROR(Y460/H460,"0")+IFERROR(Y461/H461,"0")+IFERROR(Y462/H462,"0")</f>
        <v>36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0.43056000000000005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180</v>
      </c>
      <c r="Y464" s="569">
        <f>IFERROR(SUM(Y456:Y462),"0")</f>
        <v>190.07999999999998</v>
      </c>
      <c r="Z464" s="37"/>
      <c r="AA464" s="570"/>
      <c r="AB464" s="570"/>
      <c r="AC464" s="570"/>
    </row>
    <row r="465" spans="1:68" ht="14.25" hidden="1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hidden="1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hidden="1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6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0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2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20</v>
      </c>
      <c r="Y476" s="568">
        <f>IFERROR(IF(X476="",0,CEILING((X476/$H476),1)*$H476),"")</f>
        <v>24</v>
      </c>
      <c r="Z476" s="36">
        <f>IFERROR(IF(Y476=0,"",ROUNDUP(Y476/H476,0)*0.01898),"")</f>
        <v>3.7960000000000001E-2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20.725000000000001</v>
      </c>
      <c r="BN476" s="64">
        <f>IFERROR(Y476*I476/H476,"0")</f>
        <v>24.87</v>
      </c>
      <c r="BO476" s="64">
        <f>IFERROR(1/J476*(X476/H476),"0")</f>
        <v>2.6041666666666668E-2</v>
      </c>
      <c r="BP476" s="64">
        <f>IFERROR(1/J476*(Y476/H476),"0")</f>
        <v>3.125E-2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40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1.6666666666666667</v>
      </c>
      <c r="Y478" s="569">
        <f>IFERROR(Y474/H474,"0")+IFERROR(Y475/H475,"0")+IFERROR(Y476/H476,"0")+IFERROR(Y477/H477,"0")</f>
        <v>2</v>
      </c>
      <c r="Z478" s="569">
        <f>IFERROR(IF(Z474="",0,Z474),"0")+IFERROR(IF(Z475="",0,Z475),"0")+IFERROR(IF(Z476="",0,Z476),"0")+IFERROR(IF(Z477="",0,Z477),"0")</f>
        <v>3.7960000000000001E-2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20</v>
      </c>
      <c r="Y479" s="569">
        <f>IFERROR(SUM(Y474:Y477),"0")</f>
        <v>24</v>
      </c>
      <c r="Z479" s="37"/>
      <c r="AA479" s="570"/>
      <c r="AB479" s="570"/>
      <c r="AC479" s="570"/>
    </row>
    <row r="480" spans="1:68" ht="14.25" hidden="1" customHeight="1" x14ac:dyDescent="0.25">
      <c r="A480" s="574" t="s">
        <v>137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0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5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8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26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9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04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3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3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hidden="1" customHeight="1" x14ac:dyDescent="0.25">
      <c r="A503" s="574" t="s">
        <v>137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29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89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65"/>
      <c r="P507" s="739" t="s">
        <v>789</v>
      </c>
      <c r="Q507" s="684"/>
      <c r="R507" s="684"/>
      <c r="S507" s="684"/>
      <c r="T507" s="684"/>
      <c r="U507" s="684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1679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1784.88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65"/>
      <c r="P508" s="739" t="s">
        <v>790</v>
      </c>
      <c r="Q508" s="684"/>
      <c r="R508" s="684"/>
      <c r="S508" s="684"/>
      <c r="T508" s="684"/>
      <c r="U508" s="684"/>
      <c r="V508" s="599"/>
      <c r="W508" s="37" t="s">
        <v>70</v>
      </c>
      <c r="X508" s="569">
        <f>IFERROR(SUM(BM22:BM504),"0")</f>
        <v>1764.4215863765862</v>
      </c>
      <c r="Y508" s="569">
        <f>IFERROR(SUM(BN22:BN504),"0")</f>
        <v>1875.375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65"/>
      <c r="P509" s="739" t="s">
        <v>791</v>
      </c>
      <c r="Q509" s="684"/>
      <c r="R509" s="684"/>
      <c r="S509" s="684"/>
      <c r="T509" s="684"/>
      <c r="U509" s="684"/>
      <c r="V509" s="599"/>
      <c r="W509" s="37" t="s">
        <v>792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65"/>
      <c r="P510" s="739" t="s">
        <v>793</v>
      </c>
      <c r="Q510" s="684"/>
      <c r="R510" s="684"/>
      <c r="S510" s="684"/>
      <c r="T510" s="684"/>
      <c r="U510" s="684"/>
      <c r="V510" s="599"/>
      <c r="W510" s="37" t="s">
        <v>70</v>
      </c>
      <c r="X510" s="569">
        <f>GrossWeightTotal+PalletQtyTotal*25</f>
        <v>1839.4215863765862</v>
      </c>
      <c r="Y510" s="569">
        <f>GrossWeightTotalR+PalletQtyTotalR*25</f>
        <v>1950.375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65"/>
      <c r="P511" s="739" t="s">
        <v>794</v>
      </c>
      <c r="Q511" s="684"/>
      <c r="R511" s="684"/>
      <c r="S511" s="684"/>
      <c r="T511" s="684"/>
      <c r="U511" s="684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237.91402424735756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251</v>
      </c>
      <c r="Z511" s="37"/>
      <c r="AA511" s="570"/>
      <c r="AB511" s="570"/>
      <c r="AC511" s="570"/>
    </row>
    <row r="512" spans="1:68" ht="14.25" hidden="1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65"/>
      <c r="P512" s="739" t="s">
        <v>795</v>
      </c>
      <c r="Q512" s="684"/>
      <c r="R512" s="684"/>
      <c r="S512" s="684"/>
      <c r="T512" s="684"/>
      <c r="U512" s="684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3.4378200000000003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75"/>
      <c r="E514" s="675"/>
      <c r="F514" s="675"/>
      <c r="G514" s="675"/>
      <c r="H514" s="609"/>
      <c r="I514" s="603" t="s">
        <v>258</v>
      </c>
      <c r="J514" s="675"/>
      <c r="K514" s="675"/>
      <c r="L514" s="675"/>
      <c r="M514" s="675"/>
      <c r="N514" s="675"/>
      <c r="O514" s="675"/>
      <c r="P514" s="675"/>
      <c r="Q514" s="675"/>
      <c r="R514" s="675"/>
      <c r="S514" s="609"/>
      <c r="T514" s="603" t="s">
        <v>545</v>
      </c>
      <c r="U514" s="609"/>
      <c r="V514" s="603" t="s">
        <v>602</v>
      </c>
      <c r="W514" s="675"/>
      <c r="X514" s="675"/>
      <c r="Y514" s="609"/>
      <c r="Z514" s="564" t="s">
        <v>661</v>
      </c>
      <c r="AA514" s="603" t="s">
        <v>731</v>
      </c>
      <c r="AB514" s="609"/>
      <c r="AC514" s="52"/>
      <c r="AF514" s="565"/>
    </row>
    <row r="515" spans="1:32" ht="14.25" customHeight="1" thickTop="1" x14ac:dyDescent="0.2">
      <c r="A515" s="737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8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64.800000000000011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194.40000000000003</v>
      </c>
      <c r="E517" s="46">
        <f>IFERROR(Y89*1,"0")+IFERROR(Y90*1,"0")+IFERROR(Y91*1,"0")+IFERROR(Y95*1,"0")+IFERROR(Y96*1,"0")+IFERROR(Y97*1,"0")+IFERROR(Y98*1,"0")+IFERROR(Y99*1,"0")+IFERROR(Y100*1,"0")</f>
        <v>102.6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64.8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205.2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21.6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300</v>
      </c>
      <c r="U517" s="46">
        <f>IFERROR(Y367*1,"0")+IFERROR(Y368*1,"0")+IFERROR(Y369*1,"0")+IFERROR(Y370*1,"0")+IFERROR(Y374*1,"0")+IFERROR(Y378*1,"0")+IFERROR(Y379*1,"0")+IFERROR(Y383*1,"0")</f>
        <v>93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21.6</v>
      </c>
      <c r="W517" s="46">
        <f>IFERROR(Y408*1,"0")+IFERROR(Y409*1,"0")+IFERROR(Y413*1,"0")+IFERROR(Y414*1,"0")+IFERROR(Y415*1,"0")+IFERROR(Y416*1,"0")</f>
        <v>43.2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559.68000000000006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24</v>
      </c>
      <c r="AB517" s="46">
        <f>IFERROR(Y504*1,"0")</f>
        <v>0</v>
      </c>
      <c r="AC517" s="52"/>
      <c r="AF517" s="565"/>
    </row>
  </sheetData>
  <sheetProtection algorithmName="SHA-512" hashValue="PzhaXYGNWIEgfDR7GIUfCAO6VX0yg875QkeuuLT/+rYEHq0lys7pmLT9OfBKL4/vSfhTnJ7yzxDWTmLNQiRodQ==" saltValue="bi3KoMAM9XG94wyXBDAtv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79,00"/>
        <filter val="1 764,42"/>
        <filter val="1 839,42"/>
        <filter val="1,67"/>
        <filter val="1,85"/>
        <filter val="10,67"/>
        <filter val="11,11"/>
        <filter val="120,00"/>
        <filter val="15,00"/>
        <filter val="160,00"/>
        <filter val="180,00"/>
        <filter val="20,00"/>
        <filter val="200,00"/>
        <filter val="22,73"/>
        <filter val="237,91"/>
        <filter val="24,00"/>
        <filter val="240,00"/>
        <filter val="3"/>
        <filter val="3,08"/>
        <filter val="3,33"/>
        <filter val="3,57"/>
        <filter val="3,70"/>
        <filter val="34,09"/>
        <filter val="37,04"/>
        <filter val="4,44"/>
        <filter val="40,00"/>
        <filter val="45,45"/>
        <filter val="5,56"/>
        <filter val="60,00"/>
        <filter val="7,41"/>
        <filter val="8,00"/>
        <filter val="80,00"/>
        <filter val="9,52"/>
        <filter val="9,88"/>
      </filters>
    </filterColumn>
    <filterColumn colId="29" showButton="0"/>
    <filterColumn colId="30" showButton="0"/>
  </autoFilter>
  <mergeCells count="908"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60:Z60"/>
    <mergeCell ref="A50:Z50"/>
    <mergeCell ref="D118:E118"/>
    <mergeCell ref="P53:T53"/>
    <mergeCell ref="P289:T289"/>
    <mergeCell ref="P79:T79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D187:E187"/>
    <mergeCell ref="P437:T437"/>
    <mergeCell ref="P315:T315"/>
    <mergeCell ref="P231:T231"/>
    <mergeCell ref="P302:T302"/>
    <mergeCell ref="A431:Z431"/>
    <mergeCell ref="P428:V428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P133:V133"/>
    <mergeCell ref="A177:O178"/>
    <mergeCell ref="D235:E235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T5:U5"/>
    <mergeCell ref="D119:E119"/>
    <mergeCell ref="P76:T76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401:Z401"/>
    <mergeCell ref="D222:E222"/>
    <mergeCell ref="A295:Z295"/>
    <mergeCell ref="D390:E390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68 X343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mW1GnZaDPnamvYzv8M4Nz0vLMLxjpubnWXTzlerlkocxwDOmilJjW3cw0Ba7x6J8+llpQIBkbpkjO7OMMgEY7A==" saltValue="XEIhy7gIIvURGStTjhwO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